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T90" i="371" l="1"/>
  <c r="U90" i="371" s="1"/>
  <c r="S90" i="371"/>
  <c r="R90" i="371"/>
  <c r="Q90" i="371"/>
  <c r="T89" i="371"/>
  <c r="U89" i="371" s="1"/>
  <c r="S89" i="371"/>
  <c r="V89" i="371" s="1"/>
  <c r="R89" i="371"/>
  <c r="Q89" i="371"/>
  <c r="T88" i="371"/>
  <c r="U88" i="371" s="1"/>
  <c r="S88" i="371"/>
  <c r="R88" i="371"/>
  <c r="Q88" i="371"/>
  <c r="V87" i="371"/>
  <c r="U87" i="371"/>
  <c r="T87" i="371"/>
  <c r="S87" i="371"/>
  <c r="R87" i="371"/>
  <c r="Q87" i="371"/>
  <c r="V86" i="371"/>
  <c r="U86" i="371"/>
  <c r="T86" i="371"/>
  <c r="S86" i="371"/>
  <c r="R86" i="371"/>
  <c r="Q86" i="371"/>
  <c r="V85" i="371"/>
  <c r="U85" i="371"/>
  <c r="T85" i="371"/>
  <c r="S85" i="371"/>
  <c r="R85" i="371"/>
  <c r="Q85" i="371"/>
  <c r="U84" i="371"/>
  <c r="T84" i="371"/>
  <c r="V84" i="371" s="1"/>
  <c r="S84" i="371"/>
  <c r="R84" i="371"/>
  <c r="Q84" i="371"/>
  <c r="T83" i="371"/>
  <c r="U83" i="371" s="1"/>
  <c r="S83" i="371"/>
  <c r="V83" i="371" s="1"/>
  <c r="R83" i="371"/>
  <c r="Q83" i="371"/>
  <c r="V82" i="371"/>
  <c r="U82" i="371"/>
  <c r="T82" i="371"/>
  <c r="S82" i="371"/>
  <c r="R82" i="371"/>
  <c r="Q82" i="371"/>
  <c r="V81" i="371"/>
  <c r="U81" i="371"/>
  <c r="T81" i="371"/>
  <c r="S81" i="371"/>
  <c r="R81" i="371"/>
  <c r="Q81" i="371"/>
  <c r="U80" i="371"/>
  <c r="T80" i="371"/>
  <c r="V80" i="371" s="1"/>
  <c r="S80" i="371"/>
  <c r="R80" i="371"/>
  <c r="Q80" i="371"/>
  <c r="T79" i="371"/>
  <c r="U79" i="371" s="1"/>
  <c r="S79" i="371"/>
  <c r="V79" i="371" s="1"/>
  <c r="R79" i="371"/>
  <c r="Q79" i="371"/>
  <c r="V78" i="371"/>
  <c r="U78" i="371"/>
  <c r="T78" i="371"/>
  <c r="S78" i="371"/>
  <c r="R78" i="371"/>
  <c r="Q78" i="371"/>
  <c r="T77" i="371"/>
  <c r="U77" i="371" s="1"/>
  <c r="S77" i="371"/>
  <c r="V77" i="371" s="1"/>
  <c r="R77" i="371"/>
  <c r="Q77" i="371"/>
  <c r="U76" i="371"/>
  <c r="T76" i="371"/>
  <c r="V76" i="371" s="1"/>
  <c r="S76" i="371"/>
  <c r="R76" i="371"/>
  <c r="Q76" i="371"/>
  <c r="T75" i="371"/>
  <c r="U75" i="371" s="1"/>
  <c r="S75" i="371"/>
  <c r="V75" i="371" s="1"/>
  <c r="R75" i="371"/>
  <c r="Q75" i="371"/>
  <c r="U74" i="371"/>
  <c r="T74" i="371"/>
  <c r="V74" i="371" s="1"/>
  <c r="S74" i="371"/>
  <c r="R74" i="371"/>
  <c r="Q74" i="371"/>
  <c r="T73" i="371"/>
  <c r="U73" i="371" s="1"/>
  <c r="S73" i="371"/>
  <c r="V73" i="371" s="1"/>
  <c r="R73" i="371"/>
  <c r="Q73" i="371"/>
  <c r="U72" i="371"/>
  <c r="T72" i="371"/>
  <c r="V72" i="371" s="1"/>
  <c r="S72" i="371"/>
  <c r="R72" i="371"/>
  <c r="Q72" i="371"/>
  <c r="V71" i="371"/>
  <c r="U71" i="371"/>
  <c r="T71" i="371"/>
  <c r="S71" i="371"/>
  <c r="R71" i="371"/>
  <c r="Q71" i="371"/>
  <c r="U70" i="371"/>
  <c r="T70" i="371"/>
  <c r="V70" i="371" s="1"/>
  <c r="S70" i="371"/>
  <c r="R70" i="371"/>
  <c r="Q70" i="371"/>
  <c r="V69" i="371"/>
  <c r="U69" i="371"/>
  <c r="T69" i="371"/>
  <c r="S69" i="371"/>
  <c r="R69" i="371"/>
  <c r="Q69" i="371"/>
  <c r="U68" i="371"/>
  <c r="T68" i="371"/>
  <c r="V68" i="371" s="1"/>
  <c r="S68" i="371"/>
  <c r="R68" i="371"/>
  <c r="Q68" i="371"/>
  <c r="T67" i="371"/>
  <c r="U67" i="371" s="1"/>
  <c r="S67" i="371"/>
  <c r="V67" i="371" s="1"/>
  <c r="R67" i="371"/>
  <c r="Q67" i="371"/>
  <c r="U66" i="371"/>
  <c r="T66" i="371"/>
  <c r="V66" i="371" s="1"/>
  <c r="S66" i="371"/>
  <c r="R66" i="371"/>
  <c r="Q66" i="371"/>
  <c r="T65" i="371"/>
  <c r="U65" i="371" s="1"/>
  <c r="S65" i="371"/>
  <c r="V65" i="371" s="1"/>
  <c r="R65" i="371"/>
  <c r="Q65" i="371"/>
  <c r="U64" i="371"/>
  <c r="T64" i="371"/>
  <c r="V64" i="371" s="1"/>
  <c r="S64" i="371"/>
  <c r="R64" i="371"/>
  <c r="Q64" i="371"/>
  <c r="V63" i="371"/>
  <c r="U63" i="371"/>
  <c r="T63" i="371"/>
  <c r="S63" i="371"/>
  <c r="R63" i="371"/>
  <c r="Q63" i="371"/>
  <c r="U62" i="371"/>
  <c r="T62" i="371"/>
  <c r="V62" i="371" s="1"/>
  <c r="S62" i="371"/>
  <c r="R62" i="371"/>
  <c r="Q62" i="371"/>
  <c r="T61" i="371"/>
  <c r="U61" i="371" s="1"/>
  <c r="S61" i="371"/>
  <c r="V61" i="371" s="1"/>
  <c r="R61" i="371"/>
  <c r="Q61" i="371"/>
  <c r="U60" i="371"/>
  <c r="T60" i="371"/>
  <c r="V60" i="371" s="1"/>
  <c r="S60" i="371"/>
  <c r="R60" i="371"/>
  <c r="Q60" i="371"/>
  <c r="T59" i="371"/>
  <c r="U59" i="371" s="1"/>
  <c r="S59" i="371"/>
  <c r="V59" i="371" s="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U54" i="371"/>
  <c r="T54" i="371"/>
  <c r="V54" i="371" s="1"/>
  <c r="S54" i="371"/>
  <c r="R54" i="371"/>
  <c r="Q54" i="371"/>
  <c r="T53" i="371"/>
  <c r="U53" i="371" s="1"/>
  <c r="S53" i="371"/>
  <c r="V53" i="371" s="1"/>
  <c r="R53" i="371"/>
  <c r="Q53" i="371"/>
  <c r="V52" i="371"/>
  <c r="U52" i="371"/>
  <c r="T52" i="371"/>
  <c r="S52" i="371"/>
  <c r="R52" i="371"/>
  <c r="Q52" i="371"/>
  <c r="T51" i="371"/>
  <c r="U51" i="371" s="1"/>
  <c r="S51" i="371"/>
  <c r="V51" i="371" s="1"/>
  <c r="R51" i="371"/>
  <c r="Q51" i="371"/>
  <c r="U50" i="371"/>
  <c r="T50" i="371"/>
  <c r="V50" i="371" s="1"/>
  <c r="S50" i="371"/>
  <c r="R50" i="371"/>
  <c r="Q50" i="371"/>
  <c r="T49" i="371"/>
  <c r="U49" i="371" s="1"/>
  <c r="S49" i="371"/>
  <c r="V49" i="371" s="1"/>
  <c r="R49" i="371"/>
  <c r="Q49" i="371"/>
  <c r="U48" i="371"/>
  <c r="T48" i="371"/>
  <c r="V48" i="371" s="1"/>
  <c r="S48" i="371"/>
  <c r="R48" i="371"/>
  <c r="Q48" i="371"/>
  <c r="V47" i="371"/>
  <c r="U47" i="371"/>
  <c r="T47" i="371"/>
  <c r="S47" i="371"/>
  <c r="R47" i="371"/>
  <c r="Q47" i="371"/>
  <c r="U46" i="371"/>
  <c r="T46" i="371"/>
  <c r="V46" i="371" s="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T43" i="371"/>
  <c r="U43" i="371" s="1"/>
  <c r="S43" i="371"/>
  <c r="V43" i="371" s="1"/>
  <c r="R43" i="371"/>
  <c r="Q43" i="371"/>
  <c r="V42" i="371"/>
  <c r="U42" i="371"/>
  <c r="T42" i="371"/>
  <c r="S42" i="371"/>
  <c r="R42" i="371"/>
  <c r="Q42" i="371"/>
  <c r="T41" i="371"/>
  <c r="U41" i="371" s="1"/>
  <c r="S41" i="371"/>
  <c r="V41" i="371" s="1"/>
  <c r="R41" i="371"/>
  <c r="Q41" i="371"/>
  <c r="T40" i="371"/>
  <c r="V40" i="371" s="1"/>
  <c r="S40" i="371"/>
  <c r="R40" i="371"/>
  <c r="Q40" i="371"/>
  <c r="T39" i="371"/>
  <c r="U39" i="371" s="1"/>
  <c r="S39" i="371"/>
  <c r="V39" i="371" s="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T34" i="371"/>
  <c r="V34" i="371" s="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V31" i="371"/>
  <c r="T31" i="371"/>
  <c r="U31" i="371" s="1"/>
  <c r="S31" i="371"/>
  <c r="R31" i="371"/>
  <c r="Q31" i="371"/>
  <c r="T30" i="371"/>
  <c r="V30" i="371" s="1"/>
  <c r="S30" i="371"/>
  <c r="R30" i="371"/>
  <c r="Q30" i="371"/>
  <c r="V29" i="371"/>
  <c r="U29" i="371"/>
  <c r="T29" i="371"/>
  <c r="S29" i="371"/>
  <c r="R29" i="371"/>
  <c r="Q29" i="371"/>
  <c r="T28" i="371"/>
  <c r="V28" i="371" s="1"/>
  <c r="S28" i="371"/>
  <c r="R28" i="371"/>
  <c r="Q28" i="371"/>
  <c r="V27" i="371"/>
  <c r="T27" i="371"/>
  <c r="U27" i="371" s="1"/>
  <c r="S27" i="371"/>
  <c r="R27" i="371"/>
  <c r="Q27" i="371"/>
  <c r="T26" i="371"/>
  <c r="V26" i="371" s="1"/>
  <c r="S26" i="371"/>
  <c r="R26" i="371"/>
  <c r="Q26" i="371"/>
  <c r="V25" i="371"/>
  <c r="T25" i="371"/>
  <c r="U25" i="371" s="1"/>
  <c r="S25" i="371"/>
  <c r="R25" i="371"/>
  <c r="Q25" i="371"/>
  <c r="T24" i="371"/>
  <c r="V24" i="371" s="1"/>
  <c r="S24" i="371"/>
  <c r="R24" i="371"/>
  <c r="Q24" i="371"/>
  <c r="V23" i="371"/>
  <c r="T23" i="371"/>
  <c r="U23" i="371" s="1"/>
  <c r="S23" i="371"/>
  <c r="R23" i="371"/>
  <c r="Q23" i="371"/>
  <c r="T22" i="371"/>
  <c r="V22" i="371" s="1"/>
  <c r="S22" i="371"/>
  <c r="R22" i="371"/>
  <c r="Q22" i="371"/>
  <c r="V21" i="371"/>
  <c r="T21" i="371"/>
  <c r="U21" i="371" s="1"/>
  <c r="S21" i="371"/>
  <c r="R21" i="371"/>
  <c r="Q21" i="371"/>
  <c r="T20" i="371"/>
  <c r="V20" i="371" s="1"/>
  <c r="S20" i="371"/>
  <c r="R20" i="371"/>
  <c r="Q20" i="371"/>
  <c r="V19" i="371"/>
  <c r="T19" i="371"/>
  <c r="U19" i="371" s="1"/>
  <c r="S19" i="371"/>
  <c r="R19" i="371"/>
  <c r="Q19" i="371"/>
  <c r="T18" i="371"/>
  <c r="V18" i="371" s="1"/>
  <c r="S18" i="371"/>
  <c r="R18" i="371"/>
  <c r="Q18" i="371"/>
  <c r="V17" i="371"/>
  <c r="T17" i="371"/>
  <c r="U17" i="371" s="1"/>
  <c r="S17" i="371"/>
  <c r="R17" i="371"/>
  <c r="Q17" i="371"/>
  <c r="T16" i="371"/>
  <c r="U16" i="371" s="1"/>
  <c r="S16" i="371"/>
  <c r="R16" i="371"/>
  <c r="Q16" i="371"/>
  <c r="V15" i="371"/>
  <c r="T15" i="371"/>
  <c r="U15" i="371" s="1"/>
  <c r="S15" i="371"/>
  <c r="R15" i="371"/>
  <c r="Q15" i="371"/>
  <c r="T14" i="371"/>
  <c r="U14" i="371" s="1"/>
  <c r="S14" i="371"/>
  <c r="R14" i="371"/>
  <c r="Q14" i="371"/>
  <c r="V13" i="371"/>
  <c r="T13" i="371"/>
  <c r="U13" i="371" s="1"/>
  <c r="S13" i="371"/>
  <c r="R13" i="371"/>
  <c r="Q13" i="371"/>
  <c r="T12" i="371"/>
  <c r="V12" i="371" s="1"/>
  <c r="S12" i="371"/>
  <c r="R12" i="371"/>
  <c r="Q12" i="371"/>
  <c r="V11" i="371"/>
  <c r="T11" i="371"/>
  <c r="U11" i="371" s="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T8" i="371"/>
  <c r="V8" i="371" s="1"/>
  <c r="S8" i="371"/>
  <c r="R8" i="371"/>
  <c r="Q8" i="371"/>
  <c r="V7" i="371"/>
  <c r="T7" i="371"/>
  <c r="U7" i="371" s="1"/>
  <c r="S7" i="371"/>
  <c r="R7" i="371"/>
  <c r="Q7" i="371"/>
  <c r="T6" i="371"/>
  <c r="U6" i="371" s="1"/>
  <c r="S6" i="371"/>
  <c r="R6" i="371"/>
  <c r="Q6" i="371"/>
  <c r="V5" i="371"/>
  <c r="T5" i="371"/>
  <c r="U5" i="371" s="1"/>
  <c r="S5" i="371"/>
  <c r="R5" i="371"/>
  <c r="Q5" i="371"/>
  <c r="U12" i="371" l="1"/>
  <c r="U18" i="371"/>
  <c r="U28" i="371"/>
  <c r="U40" i="371"/>
  <c r="V6" i="371"/>
  <c r="V14" i="371"/>
  <c r="V16" i="371"/>
  <c r="V88" i="371"/>
  <c r="V90" i="371"/>
  <c r="U8" i="371"/>
  <c r="U20" i="371"/>
  <c r="U24" i="371"/>
  <c r="U34" i="371"/>
  <c r="U22" i="371"/>
  <c r="U26" i="371"/>
  <c r="U30" i="37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H22" i="419" l="1"/>
  <c r="T22" i="419"/>
  <c r="X22" i="419"/>
  <c r="B22" i="419"/>
  <c r="I22" i="419"/>
  <c r="M22" i="419"/>
  <c r="Q22" i="419"/>
  <c r="U22" i="419"/>
  <c r="Y22" i="419"/>
  <c r="AC22" i="419"/>
  <c r="L22" i="419"/>
  <c r="AF22" i="419"/>
  <c r="C22" i="419"/>
  <c r="F22" i="419"/>
  <c r="J22" i="419"/>
  <c r="N22" i="419"/>
  <c r="R22" i="419"/>
  <c r="V22" i="419"/>
  <c r="Z22" i="419"/>
  <c r="AD22" i="419"/>
  <c r="AG22" i="419"/>
  <c r="E22" i="419"/>
  <c r="P22" i="419"/>
  <c r="AB22" i="419"/>
  <c r="D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C19" i="414"/>
  <c r="D19" i="414"/>
  <c r="C16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C22" i="414"/>
  <c r="D22" i="414"/>
  <c r="H3" i="390" l="1"/>
  <c r="Q3" i="347"/>
  <c r="S3" i="347"/>
  <c r="U3" i="347"/>
  <c r="K3" i="38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<sst xmlns="http://schemas.openxmlformats.org/spreadsheetml/2006/main" count="26467" uniqueCount="6197">
  <si>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</si>
  <si>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</si>
  <si>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</si>
  <si>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</si>
  <si>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</si>
  <si>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</si>
  <si>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</si>
  <si>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</si>
  <si>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</si>
  <si>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</si>
  <si>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</si>
  <si>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</si>
  <si>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</si>
  <si>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</si>
  <si>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</si>
  <si>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</si>
  <si>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</si>
  <si>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</si>
  <si>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</si>
  <si>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</si>
  <si>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</si>
  <si>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</si>
  <si>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</si>
  <si>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</si>
  <si>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</si>
  <si>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</si>
  <si>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</si>
  <si>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</si>
  <si>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</si>
  <si>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</si>
  <si>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</si>
  <si>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</si>
  <si>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</si>
  <si>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</si>
  <si>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</si>
  <si>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</si>
  <si>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</si>
  <si>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</si>
  <si>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</si>
  <si>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</si>
  <si>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</si>
  <si>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</si>
  <si>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</si>
  <si>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</si>
  <si>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</si>
  <si>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</si>
  <si>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</si>
  <si>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</si>
  <si>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</si>
  <si>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</si>
  <si>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</si>
  <si>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</si>
  <si>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</si>
  <si>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</si>
  <si>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</si>
  <si>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</si>
  <si>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</si>
  <si>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</si>
  <si>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</si>
  <si>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</si>
  <si>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</si>
  <si>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</si>
  <si>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</si>
  <si>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</si>
  <si>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</si>
  <si>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</si>
  <si>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</si>
  <si>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</si>
  <si>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</si>
  <si>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</si>
  <si>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</si>
  <si>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</si>
  <si>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</si>
  <si>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</si>
  <si>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</si>
  <si>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</si>
  <si>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</si>
  <si>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</si>
  <si>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</si>
  <si>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</si>
  <si>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</si>
  <si>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</si>
  <si>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</si>
  <si>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</si>
  <si>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</si>
  <si>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</si>
  <si>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</si>
  <si>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</si>
  <si>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</si>
  <si>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</si>
  <si>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</si>
  <si>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</si>
  <si>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</si>
  <si>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</si>
  <si>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</si>
  <si>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</si>
  <si>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</si>
  <si>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</si>
  <si>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</si>
  <si>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</si>
  <si>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</si>
  <si>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</si>
  <si>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</si>
  <si>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</si>
  <si>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</si>
  <si>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</si>
  <si>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</si>
  <si>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</si>
  <si>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</si>
  <si>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</si>
  <si>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</si>
  <si>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</si>
  <si>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</si>
  <si>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</si>
  <si>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</si>
  <si>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</si>
  <si>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</si>
  <si>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</si>
  <si>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</si>
  <si>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</si>
  <si>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</si>
  <si>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</si>
  <si>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</si>
  <si>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</si>
  <si>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</si>
  <si>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</si>
  <si>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</si>
  <si>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</si>
  <si>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</si>
  <si>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</si>
  <si>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</si>
  <si>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</si>
  <si>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</si>
  <si>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</si>
  <si>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</si>
  <si>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</si>
  <si>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</si>
  <si>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</si>
  <si>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</si>
  <si>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</si>
  <si>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</si>
  <si>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</si>
  <si>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</si>
  <si>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</si>
  <si>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</si>
  <si>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</si>
  <si>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</si>
  <si>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</si>
  <si>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</si>
  <si>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</si>
  <si>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</si>
  <si>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</si>
  <si>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</si>
  <si>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</si>
  <si>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</si>
  <si>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</si>
  <si>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</si>
  <si>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</si>
  <si>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</si>
  <si>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</si>
  <si>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</si>
  <si>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</si>
  <si>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</si>
  <si>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</si>
  <si>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</si>
  <si>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</si>
  <si>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</si>
  <si>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</si>
  <si>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</si>
  <si>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</si>
  <si>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</si>
  <si>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</si>
  <si>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</si>
  <si>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</si>
  <si>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</si>
  <si>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</si>
  <si>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</si>
  <si>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</si>
  <si>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</si>
  <si>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</si>
  <si>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</si>
  <si>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</si>
  <si>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</si>
  <si>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</si>
  <si>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</si>
  <si>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</si>
  <si>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</si>
  <si>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</si>
  <si>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</si>
  <si>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</si>
  <si>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</si>
  <si>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</si>
  <si>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</si>
  <si>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</si>
  <si>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</si>
  <si>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</si>
  <si>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</si>
  <si>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</si>
  <si>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</si>
  <si>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</si>
  <si>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</si>
  <si>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</si>
  <si>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</si>
  <si>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</si>
  <si>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</si>
  <si>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</si>
  <si>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</si>
  <si>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</si>
  <si>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</si>
  <si>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</si>
  <si>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</si>
  <si>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</si>
  <si>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</si>
  <si>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</si>
  <si>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</si>
  <si>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</si>
  <si>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</si>
  <si>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</si>
  <si>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</si>
  <si>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</si>
  <si>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</si>
  <si>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</si>
  <si>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</si>
  <si>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</si>
  <si>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</si>
  <si>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</si>
  <si>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</si>
  <si>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</si>
  <si>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</si>
  <si>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</si>
  <si>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</si>
  <si>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</si>
  <si>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</si>
  <si>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</si>
  <si>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</si>
  <si>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</si>
  <si>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</si>
  <si>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</si>
  <si>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</si>
  <si>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</si>
  <si>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</si>
  <si>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</si>
  <si>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</si>
  <si>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</si>
  <si>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</si>
  <si>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</si>
  <si>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</si>
  <si>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</si>
  <si>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</si>
  <si>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</si>
  <si>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</si>
  <si>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</si>
  <si>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</si>
  <si>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</si>
  <si>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</si>
  <si>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</si>
  <si>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</si>
  <si>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</si>
  <si>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</si>
  <si>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</si>
  <si>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</si>
  <si>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</si>
  <si>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</si>
  <si>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</si>
  <si>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</si>
  <si>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</si>
  <si>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</si>
  <si>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</si>
  <si>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</si>
  <si>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</si>
  <si>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</si>
  <si>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</si>
  <si>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</si>
  <si>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</si>
  <si>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</si>
  <si>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</si>
  <si>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</si>
  <si>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</si>
  <si>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</si>
  <si>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</si>
  <si>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</si>
  <si>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</si>
  <si>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</si>
  <si>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</si>
  <si>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</si>
  <si>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</si>
  <si>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</si>
  <si>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</si>
  <si>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</si>
  <si>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</si>
  <si>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</si>
  <si>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</si>
  <si>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</si>
  <si>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</si>
  <si>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</si>
  <si>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</si>
  <si>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</si>
  <si>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</si>
  <si>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</si>
  <si>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</si>
  <si>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</si>
  <si>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</si>
  <si>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</si>
  <si>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</si>
  <si>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</si>
  <si>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</si>
  <si>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</si>
  <si>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</si>
  <si>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</si>
  <si>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</si>
  <si>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</si>
  <si>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</si>
  <si>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</si>
  <si>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</si>
  <si>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</si>
  <si>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</si>
  <si>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</si>
  <si>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</si>
  <si>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</si>
  <si>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</si>
  <si>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</si>
  <si>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</si>
  <si>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</si>
  <si>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</si>
  <si>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</si>
  <si>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</si>
  <si>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</si>
  <si>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</si>
  <si>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</si>
  <si>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</si>
  <si>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</si>
  <si>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</si>
  <si>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</si>
  <si>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</si>
  <si>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</si>
  <si>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</si>
  <si>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</si>
  <si>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</si>
  <si>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</si>
  <si>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</si>
  <si>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</si>
  <si>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</si>
  <si>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</si>
  <si>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</si>
  <si>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</si>
  <si>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</si>
  <si>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</si>
  <si>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</si>
  <si>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50113009     léky - RTG diagnostika ZUL (LEK)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</si>
  <si>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</si>
  <si>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</si>
  <si>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</si>
  <si>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</si>
  <si>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</si>
  <si>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</si>
  <si>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</si>
  <si>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</si>
  <si>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50115005     implant.umělé těl.náhr.-neurostim.(s.Z_511)</t>
  </si>
  <si>
    <t>50115006     implant.umělé těl.náhr.-neuromod.-DBS(s.Z_508)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</si>
  <si>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</si>
  <si>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</si>
  <si>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</si>
  <si>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</si>
  <si>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</si>
  <si>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</si>
  <si>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</si>
  <si>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</si>
  <si>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</si>
  <si>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50115068     ostatní ZPr - čidla (sk.Z_522)</t>
  </si>
  <si>
    <t>50115070     ostatní ZPr - katetry, stenty, porty (sk.Z_513)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</si>
  <si>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</si>
  <si>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</si>
  <si>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</si>
  <si>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</si>
  <si>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</si>
  <si>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</si>
  <si>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</si>
  <si>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</si>
  <si>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</si>
  <si>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</si>
  <si>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</si>
  <si>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</si>
  <si>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</si>
  <si>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</si>
  <si>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</si>
  <si>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</si>
  <si>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</si>
  <si>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</si>
  <si>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</si>
  <si>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</si>
  <si>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</si>
  <si>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</si>
  <si>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</si>
  <si>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</si>
  <si>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</si>
  <si>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</si>
  <si>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</si>
  <si>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</si>
  <si>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</si>
  <si>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</si>
  <si>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</si>
  <si>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</si>
  <si>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</si>
  <si>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</si>
  <si>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</si>
  <si>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</si>
  <si>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</si>
  <si>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</si>
  <si>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</si>
  <si>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</si>
  <si>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</si>
  <si>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</si>
  <si>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</si>
  <si>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</si>
  <si>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</si>
  <si>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</si>
  <si>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</si>
  <si>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</si>
  <si>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</si>
  <si>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</si>
  <si>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</si>
  <si>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</si>
  <si>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</si>
  <si>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</si>
  <si>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</si>
  <si>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</si>
  <si>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</si>
  <si>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</si>
  <si>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</si>
  <si>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</si>
  <si>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</si>
  <si>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</si>
  <si>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</si>
  <si>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</si>
  <si>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</si>
  <si>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</si>
  <si>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</si>
  <si>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</si>
  <si>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</si>
  <si>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</si>
  <si>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</si>
  <si>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</si>
  <si>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</si>
  <si>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</si>
  <si>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</si>
  <si>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</si>
  <si>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</si>
  <si>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</si>
  <si>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</si>
  <si>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</si>
  <si>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</si>
  <si>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</si>
  <si>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</si>
  <si>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</si>
  <si>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</si>
  <si>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</si>
  <si>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</si>
  <si>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</si>
  <si>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</si>
  <si>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</si>
  <si>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</si>
  <si>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</si>
  <si>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</si>
  <si>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</si>
  <si>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</si>
  <si>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</si>
  <si>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</si>
  <si>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</si>
  <si>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</si>
  <si>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</si>
  <si>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</si>
  <si>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</si>
  <si>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</si>
  <si>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</si>
  <si>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</si>
  <si>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</si>
  <si>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</si>
  <si>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</si>
  <si>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</si>
  <si>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</si>
  <si>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</si>
  <si>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</si>
  <si>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</si>
  <si>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</si>
  <si>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</si>
  <si>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</si>
  <si>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</si>
  <si>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</si>
  <si>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</si>
  <si>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</si>
  <si>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</si>
  <si>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</si>
  <si>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</si>
  <si>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</si>
  <si>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</si>
  <si>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</si>
  <si>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</si>
  <si>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</si>
  <si>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</si>
  <si>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</si>
  <si>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</si>
  <si>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</si>
  <si>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</si>
  <si>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</si>
  <si>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</si>
  <si>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</si>
  <si>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</si>
  <si>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</si>
  <si>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</si>
  <si>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</si>
  <si>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</si>
  <si>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</si>
  <si>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</si>
  <si>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</si>
  <si>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</si>
  <si>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</si>
  <si>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</si>
  <si>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</si>
  <si>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</si>
  <si>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</si>
  <si>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</si>
  <si>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</si>
  <si>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</si>
  <si>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</si>
  <si>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</si>
  <si>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</si>
  <si>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</si>
  <si>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</si>
  <si>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</si>
  <si>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</si>
  <si>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</si>
  <si>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</si>
  <si>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</si>
  <si>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</si>
  <si>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</si>
  <si>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</si>
  <si>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</si>
  <si>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</si>
  <si>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</si>
  <si>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</si>
  <si>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</si>
  <si>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</si>
  <si>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</si>
  <si>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</si>
  <si>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</si>
  <si>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</si>
  <si>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</si>
  <si>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</si>
  <si>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</si>
  <si>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</si>
  <si>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</si>
  <si>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</si>
  <si>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</si>
  <si>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</si>
  <si>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</si>
  <si>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</si>
  <si>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</si>
  <si>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</si>
  <si>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</si>
  <si>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</si>
  <si>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</si>
  <si>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06</t>
  </si>
  <si>
    <t>Neurochirurgická klinika</t>
  </si>
  <si>
    <t/>
  </si>
  <si>
    <t>50113011     léky - hemofilici ZUL (TO)</t>
  </si>
  <si>
    <t>Neurochirurgická klinika Celkem</t>
  </si>
  <si>
    <t>SumaKL</t>
  </si>
  <si>
    <t>0611</t>
  </si>
  <si>
    <t>lůžkové oddělení 34</t>
  </si>
  <si>
    <t>lůžkové oddělení 34 Celkem</t>
  </si>
  <si>
    <t>SumaNS</t>
  </si>
  <si>
    <t>mezeraNS</t>
  </si>
  <si>
    <t>0612</t>
  </si>
  <si>
    <t>lůžkové oddělení 36A</t>
  </si>
  <si>
    <t>lůžkové oddělení 36A Celkem</t>
  </si>
  <si>
    <t>0621</t>
  </si>
  <si>
    <t>ambulance</t>
  </si>
  <si>
    <t>ambulance Celkem</t>
  </si>
  <si>
    <t>0631</t>
  </si>
  <si>
    <t xml:space="preserve">JIP </t>
  </si>
  <si>
    <t>JIP  Celkem</t>
  </si>
  <si>
    <t>0662</t>
  </si>
  <si>
    <t>operační sál - lokální</t>
  </si>
  <si>
    <t>operační sál - lokální Celkem</t>
  </si>
  <si>
    <t>50113001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</si>
  <si>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</si>
  <si>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</si>
  <si>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</si>
  <si>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</si>
  <si>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</si>
  <si>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</si>
  <si>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</si>
  <si>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</si>
  <si>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</si>
  <si>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51367</t>
  </si>
  <si>
    <t>INF SOL 10X250MLPELAH</t>
  </si>
  <si>
    <t>51383</t>
  </si>
  <si>
    <t>INF SOL 10X500MLPELAH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</si>
  <si>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</si>
  <si>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</si>
  <si>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</si>
  <si>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</si>
  <si>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</si>
  <si>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</si>
  <si>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</si>
  <si>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</si>
  <si>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</si>
  <si>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</si>
  <si>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</si>
  <si>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</si>
  <si>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</si>
  <si>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</si>
  <si>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</si>
  <si>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</si>
  <si>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</si>
  <si>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</si>
  <si>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</si>
  <si>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</si>
  <si>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</si>
  <si>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</si>
  <si>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</si>
  <si>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</si>
  <si>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</si>
  <si>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</si>
  <si>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</si>
  <si>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</si>
  <si>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</si>
  <si>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</si>
  <si>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</si>
  <si>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</si>
  <si>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</si>
  <si>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</si>
  <si>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102679</t>
  </si>
  <si>
    <t>2679</t>
  </si>
  <si>
    <t>BERODUAL N</t>
  </si>
  <si>
    <t>INH SOL PSS 200DÁV</t>
  </si>
  <si>
    <t>103550</t>
  </si>
  <si>
    <t>3550</t>
  </si>
  <si>
    <t>VEROSPIRON</t>
  </si>
  <si>
    <t>TBL 20X25MG</t>
  </si>
  <si>
    <t>103575</t>
  </si>
  <si>
    <t>3575</t>
  </si>
  <si>
    <t>HEPAROID LECIVA</t>
  </si>
  <si>
    <t>UNG 1X30GM</t>
  </si>
  <si>
    <t>107981</t>
  </si>
  <si>
    <t>7981</t>
  </si>
  <si>
    <t>NOVALGIN</t>
  </si>
  <si>
    <t>INJ 10X2ML/1000MG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</si>
  <si>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</si>
  <si>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</si>
  <si>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</si>
  <si>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</si>
  <si>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</si>
  <si>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</si>
  <si>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</si>
  <si>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</si>
  <si>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114933</t>
  </si>
  <si>
    <t>14933</t>
  </si>
  <si>
    <t>INHIBACE PLUS</t>
  </si>
  <si>
    <t>POR TBL FLM 28</t>
  </si>
  <si>
    <t>114957</t>
  </si>
  <si>
    <t>14957</t>
  </si>
  <si>
    <t>RIVOTRIL 0.5 MG</t>
  </si>
  <si>
    <t>TBL 50X0.5MG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</si>
  <si>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</si>
  <si>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</si>
  <si>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</si>
  <si>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</si>
  <si>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</si>
  <si>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</si>
  <si>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</si>
  <si>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</si>
  <si>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</si>
  <si>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</si>
  <si>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</si>
  <si>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144305</t>
  </si>
  <si>
    <t>44305</t>
  </si>
  <si>
    <t>EUPHYLLIN CR N 200</t>
  </si>
  <si>
    <t>CPS RET 50X200MG</t>
  </si>
  <si>
    <t>145273</t>
  </si>
  <si>
    <t>45273</t>
  </si>
  <si>
    <t>ENAP 5MG</t>
  </si>
  <si>
    <t>TBL 30X5MG</t>
  </si>
  <si>
    <t>147193</t>
  </si>
  <si>
    <t>47193</t>
  </si>
  <si>
    <t>HUMULIN R 100 M.J./ML</t>
  </si>
  <si>
    <t>INJ 1X10ML/1KU</t>
  </si>
  <si>
    <t>150335</t>
  </si>
  <si>
    <t>50335</t>
  </si>
  <si>
    <t>ALGIFEN NEO</t>
  </si>
  <si>
    <t>POR GTT SOL 1X25ML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</si>
  <si>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</si>
  <si>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</si>
  <si>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</si>
  <si>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</si>
  <si>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</si>
  <si>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</si>
  <si>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</si>
  <si>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157586</t>
  </si>
  <si>
    <t>57586</t>
  </si>
  <si>
    <t>ESPUMISAN</t>
  </si>
  <si>
    <t>PORCPSMOL50X40MG-BL</t>
  </si>
  <si>
    <t>162318</t>
  </si>
  <si>
    <t>62318</t>
  </si>
  <si>
    <t>BETADINE (CHIRURG.) - hnědá</t>
  </si>
  <si>
    <t>LIQ 1X120ML</t>
  </si>
  <si>
    <t>162320</t>
  </si>
  <si>
    <t>62320</t>
  </si>
  <si>
    <t>BETADINE</t>
  </si>
  <si>
    <t>UNG 1X20GM</t>
  </si>
  <si>
    <t>176496</t>
  </si>
  <si>
    <t>76496</t>
  </si>
  <si>
    <t>BERODUAL</t>
  </si>
  <si>
    <t>INH LIQ 1X20ML</t>
  </si>
  <si>
    <t>180058</t>
  </si>
  <si>
    <t>80058</t>
  </si>
  <si>
    <t>SECTRAL 400</t>
  </si>
  <si>
    <t>TBL OBD 30X400MG</t>
  </si>
  <si>
    <t>183270</t>
  </si>
  <si>
    <t>83270</t>
  </si>
  <si>
    <t>EBRANTIL 30 RETARD</t>
  </si>
  <si>
    <t>POR CPS PRO 50X30MG</t>
  </si>
  <si>
    <t>184090</t>
  </si>
  <si>
    <t>84090</t>
  </si>
  <si>
    <t>DEXAMED</t>
  </si>
  <si>
    <t>INJ 10X2ML/8MG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</si>
  <si>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</si>
  <si>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</si>
  <si>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</si>
  <si>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</si>
  <si>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</si>
  <si>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</si>
  <si>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</si>
  <si>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</si>
  <si>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</si>
  <si>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</si>
  <si>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</si>
  <si>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</si>
  <si>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191836</t>
  </si>
  <si>
    <t>91836</t>
  </si>
  <si>
    <t>TORECAN</t>
  </si>
  <si>
    <t>INJ 5X1ML/6.5MG</t>
  </si>
  <si>
    <t>193104</t>
  </si>
  <si>
    <t>93104</t>
  </si>
  <si>
    <t>DEGAN</t>
  </si>
  <si>
    <t>TBL 40X10MG</t>
  </si>
  <si>
    <t>197402</t>
  </si>
  <si>
    <t>97402</t>
  </si>
  <si>
    <t>SORBIFER DURULES</t>
  </si>
  <si>
    <t>TBL FC 50X100MG</t>
  </si>
  <si>
    <t>198219</t>
  </si>
  <si>
    <t>98219</t>
  </si>
  <si>
    <t>FURON</t>
  </si>
  <si>
    <t>TBL 50X40MG</t>
  </si>
  <si>
    <t>840220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</si>
  <si>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</si>
  <si>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</si>
  <si>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</si>
  <si>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</si>
  <si>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</si>
  <si>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844145</t>
  </si>
  <si>
    <t>56350</t>
  </si>
  <si>
    <t>SPECIES UROLOGICAE PLANTA</t>
  </si>
  <si>
    <t>SPC 20X1.5GM(SÁČKY)</t>
  </si>
  <si>
    <t>844651</t>
  </si>
  <si>
    <t>101205</t>
  </si>
  <si>
    <t>PRESTARIUM NEO</t>
  </si>
  <si>
    <t>POR TBL FLM 30X5MG</t>
  </si>
  <si>
    <t>845008</t>
  </si>
  <si>
    <t>107806</t>
  </si>
  <si>
    <t>AESCIN-TEVA</t>
  </si>
  <si>
    <t>POR TBL FLM 30X20MG</t>
  </si>
  <si>
    <t>845758</t>
  </si>
  <si>
    <t>280</t>
  </si>
  <si>
    <t>PYRIDOXIN LÉČIVA TBL</t>
  </si>
  <si>
    <t xml:space="preserve">POR TBL NOB 20X20MG </t>
  </si>
  <si>
    <t>846338</t>
  </si>
  <si>
    <t>122685</t>
  </si>
  <si>
    <t>PRESTARIUM NEO COMBI 5mg/1,25mg</t>
  </si>
  <si>
    <t>POR TBL FLM 30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</si>
  <si>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</si>
  <si>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</si>
  <si>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</si>
  <si>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</si>
  <si>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</si>
  <si>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</si>
  <si>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</si>
  <si>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</si>
  <si>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848793</t>
  </si>
  <si>
    <t>Emspoma U mas.eml základní 300g</t>
  </si>
  <si>
    <t>848950</t>
  </si>
  <si>
    <t>155148</t>
  </si>
  <si>
    <t>PARALEN 500</t>
  </si>
  <si>
    <t>POR TBL NOB 12X500MG</t>
  </si>
  <si>
    <t>849713</t>
  </si>
  <si>
    <t>125046</t>
  </si>
  <si>
    <t>APO-AMLO 10</t>
  </si>
  <si>
    <t>POR TBL NOB 30X10MG</t>
  </si>
  <si>
    <t>849831</t>
  </si>
  <si>
    <t>162008</t>
  </si>
  <si>
    <t>PRESTARIUM NEO COMBI 10 MG/2,5 MG</t>
  </si>
  <si>
    <t>905097</t>
  </si>
  <si>
    <t>23987</t>
  </si>
  <si>
    <t>DZ OCTENISEPT 250 ml</t>
  </si>
  <si>
    <t>sprej</t>
  </si>
  <si>
    <t>987464</t>
  </si>
  <si>
    <t>Menalind Professional čistící pěna 400ml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</si>
  <si>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</si>
  <si>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</si>
  <si>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</si>
  <si>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</si>
  <si>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</si>
  <si>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</si>
  <si>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</si>
  <si>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100811</t>
  </si>
  <si>
    <t>811</t>
  </si>
  <si>
    <t>SANORIN</t>
  </si>
  <si>
    <t>LIQ 10ML 0.05%</t>
  </si>
  <si>
    <t>102818</t>
  </si>
  <si>
    <t>2818</t>
  </si>
  <si>
    <t>ENDIARON</t>
  </si>
  <si>
    <t>TBL OBD 20X250MG</t>
  </si>
  <si>
    <t>110086</t>
  </si>
  <si>
    <t>10086</t>
  </si>
  <si>
    <t>NEODOLPASSE</t>
  </si>
  <si>
    <t>INF 10X250ML</t>
  </si>
  <si>
    <t>117983</t>
  </si>
  <si>
    <t>17983</t>
  </si>
  <si>
    <t>OXYPHYLLIN</t>
  </si>
  <si>
    <t>TBL 50X100MG</t>
  </si>
  <si>
    <t>118305</t>
  </si>
  <si>
    <t>18305</t>
  </si>
  <si>
    <t>RINGERFUNDIN B.BRAUN</t>
  </si>
  <si>
    <t>INF SOL10X1000ML PE</t>
  </si>
  <si>
    <t>146991</t>
  </si>
  <si>
    <t>46991</t>
  </si>
  <si>
    <t>IMODIUM</t>
  </si>
  <si>
    <t>CPS 20X2MG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</si>
  <si>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</si>
  <si>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</si>
  <si>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</si>
  <si>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</si>
  <si>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</si>
  <si>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</si>
  <si>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</si>
  <si>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190991</t>
  </si>
  <si>
    <t>90991</t>
  </si>
  <si>
    <t>BROMHEXIN 8</t>
  </si>
  <si>
    <t>GTT 20ML 8MG/ML</t>
  </si>
  <si>
    <t>702549</t>
  </si>
  <si>
    <t>Emspoma O 250g/hřejivá</t>
  </si>
  <si>
    <t>841541</t>
  </si>
  <si>
    <t>MENALIND Mycí emulze 500ml</t>
  </si>
  <si>
    <t>846980</t>
  </si>
  <si>
    <t>124129</t>
  </si>
  <si>
    <t>PRESTANCE 10 MG/10 MG</t>
  </si>
  <si>
    <t>POR TBL NOB 30</t>
  </si>
  <si>
    <t>102684</t>
  </si>
  <si>
    <t>2684</t>
  </si>
  <si>
    <t>GEL 1X20GM</t>
  </si>
  <si>
    <t>145274</t>
  </si>
  <si>
    <t>45274</t>
  </si>
  <si>
    <t>ENAP 10MG</t>
  </si>
  <si>
    <t>TBL 30X10MG</t>
  </si>
  <si>
    <t>100409</t>
  </si>
  <si>
    <t>409</t>
  </si>
  <si>
    <t>CALCIUM CHLORATUM BIOTIKA</t>
  </si>
  <si>
    <t>100874</t>
  </si>
  <si>
    <t>874</t>
  </si>
  <si>
    <t>OPHTHALMO-AZULEN</t>
  </si>
  <si>
    <t>841550</t>
  </si>
  <si>
    <t>Emspoma Z 300 ml/proti bolesti</t>
  </si>
  <si>
    <t>100392</t>
  </si>
  <si>
    <t>392</t>
  </si>
  <si>
    <t>ATROPIN BIOTIKA 0.5MG</t>
  </si>
  <si>
    <t>INJ 10X1ML/0.5MG</t>
  </si>
  <si>
    <t>152334</t>
  </si>
  <si>
    <t>52334</t>
  </si>
  <si>
    <t>FORTECORTIN 4</t>
  </si>
  <si>
    <t>POR TBL NOB 20X4MG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</si>
  <si>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</si>
  <si>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</si>
  <si>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</si>
  <si>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</si>
  <si>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</si>
  <si>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</si>
  <si>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</si>
  <si>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</si>
  <si>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176205</t>
  </si>
  <si>
    <t>180825</t>
  </si>
  <si>
    <t>HYDROCORTISON 10MG</t>
  </si>
  <si>
    <t>790011</t>
  </si>
  <si>
    <t>Emspoma M 500g/chladivá</t>
  </si>
  <si>
    <t>108499</t>
  </si>
  <si>
    <t>8499</t>
  </si>
  <si>
    <t>DIPIDOLOR</t>
  </si>
  <si>
    <t>INJ 5X2ML 7.5MG/ML</t>
  </si>
  <si>
    <t>169743</t>
  </si>
  <si>
    <t>69743</t>
  </si>
  <si>
    <t>ARDEAOSMOSOL MA 15 (Mannitol)</t>
  </si>
  <si>
    <t>INF 1X80ML</t>
  </si>
  <si>
    <t>930661</t>
  </si>
  <si>
    <t>KL AQUA PURIF. BAG IN BOX 5 l</t>
  </si>
  <si>
    <t>394072</t>
  </si>
  <si>
    <t>1000</t>
  </si>
  <si>
    <t>KL KAPSLE</t>
  </si>
  <si>
    <t>840155</t>
  </si>
  <si>
    <t>Vincentka nosní sprej  25ml (30ml)</t>
  </si>
  <si>
    <t>847962</t>
  </si>
  <si>
    <t>AESCIN 30mg tbl.60 VULM</t>
  </si>
  <si>
    <t>119759</t>
  </si>
  <si>
    <t>19759</t>
  </si>
  <si>
    <t>BELODERM</t>
  </si>
  <si>
    <t>DRM CRM1X30GM 0.05%</t>
  </si>
  <si>
    <t>175433</t>
  </si>
  <si>
    <t>75433</t>
  </si>
  <si>
    <t>CHLORPROTHIXEN LECIVA (BLISTR)</t>
  </si>
  <si>
    <t>TBL OBD 30X15MG</t>
  </si>
  <si>
    <t>900493</t>
  </si>
  <si>
    <t>KL SUPP.BISACODYLI 0,01G  30KS</t>
  </si>
  <si>
    <t>920200</t>
  </si>
  <si>
    <t>15877</t>
  </si>
  <si>
    <t>DZ BRAUNOL 1 L</t>
  </si>
  <si>
    <t>380758</t>
  </si>
  <si>
    <t>80758</t>
  </si>
  <si>
    <t>OPSITE SPRAY 100 ML TRANSPARENT</t>
  </si>
  <si>
    <t>NI FILM PRO KRYTI R</t>
  </si>
  <si>
    <t>920358</t>
  </si>
  <si>
    <t>KL SOL.BORGLYCEROLI 3% 200 G</t>
  </si>
  <si>
    <t>126324</t>
  </si>
  <si>
    <t>26324</t>
  </si>
  <si>
    <t>AERIUS</t>
  </si>
  <si>
    <t>POR TBL FLM 10X5MG</t>
  </si>
  <si>
    <t>846116</t>
  </si>
  <si>
    <t>125226</t>
  </si>
  <si>
    <t>NORETHISTERON ZENTIVA</t>
  </si>
  <si>
    <t>POR TBL NOB 30X5MG</t>
  </si>
  <si>
    <t>187906</t>
  </si>
  <si>
    <t>87906</t>
  </si>
  <si>
    <t>KORYLAN</t>
  </si>
  <si>
    <t>TBL 10</t>
  </si>
  <si>
    <t>196620</t>
  </si>
  <si>
    <t>96620</t>
  </si>
  <si>
    <t>BISACODYL</t>
  </si>
  <si>
    <t>DRG 105X5MG</t>
  </si>
  <si>
    <t>843067</t>
  </si>
  <si>
    <t>KL SUPP.BISACODYLI 0,01G  40KS</t>
  </si>
  <si>
    <t>920361</t>
  </si>
  <si>
    <t>KL SOL.BORGLYCEROLI 3% 500 G</t>
  </si>
  <si>
    <t>380759</t>
  </si>
  <si>
    <t>169469</t>
  </si>
  <si>
    <t>OPSITE SPRAY 240 ML</t>
  </si>
  <si>
    <t>TRANSPARENTNÍ FILM</t>
  </si>
  <si>
    <t>844547</t>
  </si>
  <si>
    <t>107143</t>
  </si>
  <si>
    <t>OTIPAX</t>
  </si>
  <si>
    <t>AUR GTT SOL 1X16GM</t>
  </si>
  <si>
    <t>151621</t>
  </si>
  <si>
    <t>51621</t>
  </si>
  <si>
    <t>BROMHEXIN 8 BERLIN-CHEMIE</t>
  </si>
  <si>
    <t>DRG 25X8MG</t>
  </si>
  <si>
    <t>842936</t>
  </si>
  <si>
    <t>MENALIND Ošetřující šampon 500ml</t>
  </si>
  <si>
    <t>107678</t>
  </si>
  <si>
    <t>KALIUMCHLORID 7.45% BRAUN</t>
  </si>
  <si>
    <t>INF CNC SOL 20X20ML</t>
  </si>
  <si>
    <t>200863</t>
  </si>
  <si>
    <t>OPH GTT SOL 1X10ML PLAST</t>
  </si>
  <si>
    <t>989039</t>
  </si>
  <si>
    <t>Menalind Profess.čist.pěna 400ml+čist.těl.ml.500ml</t>
  </si>
  <si>
    <t>198054</t>
  </si>
  <si>
    <t>SANVAL 10 MG</t>
  </si>
  <si>
    <t>POR TBL FLM 20X10MG</t>
  </si>
  <si>
    <t>845003</t>
  </si>
  <si>
    <t>107295</t>
  </si>
  <si>
    <t>0.9% SODIUM CHLORIDE IN WATER FOR INJECTION FRESEN</t>
  </si>
  <si>
    <t>INF SOL 1X100ML-PE</t>
  </si>
  <si>
    <t>P</t>
  </si>
  <si>
    <t>49115</t>
  </si>
  <si>
    <t>CONTROLOC 20 MG</t>
  </si>
  <si>
    <t>POR TBL ENT 100X20MG</t>
  </si>
  <si>
    <t>109709</t>
  </si>
  <si>
    <t>9709</t>
  </si>
  <si>
    <t>SOLU-MEDROL</t>
  </si>
  <si>
    <t>INJ SIC 1X40MG+1ML</t>
  </si>
  <si>
    <t>112892</t>
  </si>
  <si>
    <t>12892</t>
  </si>
  <si>
    <t>AULIN</t>
  </si>
  <si>
    <t>TBL 30X100MG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</si>
  <si>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</si>
  <si>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</si>
  <si>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</si>
  <si>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</si>
  <si>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</si>
  <si>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</si>
  <si>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</si>
  <si>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</si>
  <si>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</si>
  <si>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</si>
  <si>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</si>
  <si>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</si>
  <si>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154316</t>
  </si>
  <si>
    <t>54316</t>
  </si>
  <si>
    <t>FRAXIPARIN MULTI</t>
  </si>
  <si>
    <t>INJ 10X5ML/47.5KU</t>
  </si>
  <si>
    <t>159671</t>
  </si>
  <si>
    <t>59671</t>
  </si>
  <si>
    <t>TRALGIT SR 100</t>
  </si>
  <si>
    <t>POR TBL RET10X100MG</t>
  </si>
  <si>
    <t>159672</t>
  </si>
  <si>
    <t>59672</t>
  </si>
  <si>
    <t>POR TBL RET30X100MG</t>
  </si>
  <si>
    <t>166029</t>
  </si>
  <si>
    <t>66029</t>
  </si>
  <si>
    <t>ZODAC</t>
  </si>
  <si>
    <t>TBL OBD 10X10MG</t>
  </si>
  <si>
    <t>166030</t>
  </si>
  <si>
    <t>66030</t>
  </si>
  <si>
    <t>TBL OBD 30X10MG</t>
  </si>
  <si>
    <t>190957</t>
  </si>
  <si>
    <t>90957</t>
  </si>
  <si>
    <t>XANAX</t>
  </si>
  <si>
    <t>TBL 30X0.25MG</t>
  </si>
  <si>
    <t>191280</t>
  </si>
  <si>
    <t>91280</t>
  </si>
  <si>
    <t>RANITAL</t>
  </si>
  <si>
    <t>TBL 30X150MG</t>
  </si>
  <si>
    <t>193969</t>
  </si>
  <si>
    <t>93969</t>
  </si>
  <si>
    <t>INJ 5X2ML/50MG</t>
  </si>
  <si>
    <t>112891</t>
  </si>
  <si>
    <t>12891</t>
  </si>
  <si>
    <t>TBL 15X100MG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</si>
  <si>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</si>
  <si>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</si>
  <si>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</si>
  <si>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</si>
  <si>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</si>
  <si>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</si>
  <si>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</si>
  <si>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</si>
  <si>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149531</t>
  </si>
  <si>
    <t>49531</t>
  </si>
  <si>
    <t>CONTROLOC I.V.</t>
  </si>
  <si>
    <t>INJ PLV SOL 1X40MG</t>
  </si>
  <si>
    <t>132058</t>
  </si>
  <si>
    <t>32058</t>
  </si>
  <si>
    <t>FRAXIPARINE</t>
  </si>
  <si>
    <t>INJ SOL 10X0.3ML</t>
  </si>
  <si>
    <t>132059</t>
  </si>
  <si>
    <t>32059</t>
  </si>
  <si>
    <t>INJ SOL 10X0.4ML</t>
  </si>
  <si>
    <t>50113013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</si>
  <si>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</si>
  <si>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</si>
  <si>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</si>
  <si>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</si>
  <si>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</si>
  <si>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</si>
  <si>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</si>
  <si>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105951</t>
  </si>
  <si>
    <t>5951</t>
  </si>
  <si>
    <t>AMOKSIKLAV 1G</t>
  </si>
  <si>
    <t>TBL OBD 14X1GM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</si>
  <si>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</si>
  <si>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</si>
  <si>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</si>
  <si>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</si>
  <si>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</si>
  <si>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</si>
  <si>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</si>
  <si>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</si>
  <si>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117149</t>
  </si>
  <si>
    <t>17149</t>
  </si>
  <si>
    <t>UNASYN</t>
  </si>
  <si>
    <t>POR TBL FLM12X375MG</t>
  </si>
  <si>
    <t>172972</t>
  </si>
  <si>
    <t>72972</t>
  </si>
  <si>
    <t>AMOKSIKLAV 1.2GM</t>
  </si>
  <si>
    <t>INJ SIC 5X1.2GM</t>
  </si>
  <si>
    <t>183417</t>
  </si>
  <si>
    <t>83417</t>
  </si>
  <si>
    <t>MERONEM</t>
  </si>
  <si>
    <t>INJ SIC 10X1GM</t>
  </si>
  <si>
    <t>185525</t>
  </si>
  <si>
    <t>85525</t>
  </si>
  <si>
    <t>AMOKSIKLAV</t>
  </si>
  <si>
    <t>TBL OBD 21X625MG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</si>
  <si>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</si>
  <si>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</si>
  <si>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</si>
  <si>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</si>
  <si>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</si>
  <si>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</si>
  <si>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</si>
  <si>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</si>
  <si>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103902</t>
  </si>
  <si>
    <t>3902</t>
  </si>
  <si>
    <t>ZYVOXID</t>
  </si>
  <si>
    <t>POR TBL FLM10X600MG</t>
  </si>
  <si>
    <t>148261</t>
  </si>
  <si>
    <t>48261</t>
  </si>
  <si>
    <t>PLV ADS 1X20GM</t>
  </si>
  <si>
    <t>111706</t>
  </si>
  <si>
    <t>11706</t>
  </si>
  <si>
    <t>BISEPTOL 480</t>
  </si>
  <si>
    <t>INJ 10X5ML</t>
  </si>
  <si>
    <t>148262</t>
  </si>
  <si>
    <t>48262</t>
  </si>
  <si>
    <t>PLV ADS 1X5GM</t>
  </si>
  <si>
    <t>101077</t>
  </si>
  <si>
    <t>1077</t>
  </si>
  <si>
    <t>OPHTHALMO-FRAMYKOIN COMPOSITUM</t>
  </si>
  <si>
    <t>160041</t>
  </si>
  <si>
    <t>LINEZOLID TEVA 2 MG/ML</t>
  </si>
  <si>
    <t>INF SOL 10X300ML/600MG II</t>
  </si>
  <si>
    <t>201030</t>
  </si>
  <si>
    <t>SEFOTAK 1 G</t>
  </si>
  <si>
    <t>INJ PLV SOL 1X1GM</t>
  </si>
  <si>
    <t>134595</t>
  </si>
  <si>
    <t>MEDOCLAV 1000 MG/200 MG</t>
  </si>
  <si>
    <t>INJ+INF PLV SOL 10X1.2GM</t>
  </si>
  <si>
    <t>94176</t>
  </si>
  <si>
    <t>CEFOTAXIME LEK 1 G PRÁŠEK PRO INJEKČNÍ ROZTOK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</si>
  <si>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</si>
  <si>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</si>
  <si>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</si>
  <si>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</si>
  <si>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</si>
  <si>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</si>
  <si>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</si>
  <si>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147727</t>
  </si>
  <si>
    <t>47727</t>
  </si>
  <si>
    <t>ZINNAT 500 MG</t>
  </si>
  <si>
    <t>TBL OBD 10X500MG</t>
  </si>
  <si>
    <t>153202</t>
  </si>
  <si>
    <t>53202</t>
  </si>
  <si>
    <t>CIPHIN 500</t>
  </si>
  <si>
    <t>176360</t>
  </si>
  <si>
    <t>76360</t>
  </si>
  <si>
    <t>ZINACEF AD INJ.</t>
  </si>
  <si>
    <t>INJ SIC 1X1.5GM</t>
  </si>
  <si>
    <t>104234</t>
  </si>
  <si>
    <t>4234</t>
  </si>
  <si>
    <t>INJ 1X2ML 300MG</t>
  </si>
  <si>
    <t>196056</t>
  </si>
  <si>
    <t>96056</t>
  </si>
  <si>
    <t>RANISAN</t>
  </si>
  <si>
    <t>TBL OBD 30X150MG</t>
  </si>
  <si>
    <t>169251</t>
  </si>
  <si>
    <t>TROMBEX 75 MG POTAHOVANÉ TABLETY</t>
  </si>
  <si>
    <t>POR TBL FLM 30X75MG</t>
  </si>
  <si>
    <t>100362</t>
  </si>
  <si>
    <t>362</t>
  </si>
  <si>
    <t>ADRENALIN LECIVA</t>
  </si>
  <si>
    <t>INJ 5X1ML/1MG</t>
  </si>
  <si>
    <t>100527</t>
  </si>
  <si>
    <t>527</t>
  </si>
  <si>
    <t>NATRIUM SALICYLICUM BIOTIKA</t>
  </si>
  <si>
    <t>INJ 10X10ML 10%</t>
  </si>
  <si>
    <t>101710</t>
  </si>
  <si>
    <t>1710</t>
  </si>
  <si>
    <t>MILURIT 300</t>
  </si>
  <si>
    <t>TBL 30X300MG</t>
  </si>
  <si>
    <t>102420</t>
  </si>
  <si>
    <t>2420</t>
  </si>
  <si>
    <t>PANCREOLAN FORTE</t>
  </si>
  <si>
    <t>TBL ENT 30X220MG</t>
  </si>
  <si>
    <t>102592</t>
  </si>
  <si>
    <t>2592</t>
  </si>
  <si>
    <t>MILURIT</t>
  </si>
  <si>
    <t>112894</t>
  </si>
  <si>
    <t>12894</t>
  </si>
  <si>
    <t>GRA 15X100MG(SACKY)</t>
  </si>
  <si>
    <t>118304</t>
  </si>
  <si>
    <t>18304</t>
  </si>
  <si>
    <t>INF SOL 10X500ML PE</t>
  </si>
  <si>
    <t>144307</t>
  </si>
  <si>
    <t>44307</t>
  </si>
  <si>
    <t>EUPHYLLIN CR N 300</t>
  </si>
  <si>
    <t>CPS RET 50X300MG</t>
  </si>
  <si>
    <t>146755</t>
  </si>
  <si>
    <t>46755</t>
  </si>
  <si>
    <t>VEROSPIRON 50MG</t>
  </si>
  <si>
    <t>CPS 30X50MG</t>
  </si>
  <si>
    <t>147195</t>
  </si>
  <si>
    <t>47195</t>
  </si>
  <si>
    <t>HUMULIN N 100 M.J./ML</t>
  </si>
  <si>
    <t>148578</t>
  </si>
  <si>
    <t>48578</t>
  </si>
  <si>
    <t>TIAPRIDAL</t>
  </si>
  <si>
    <t>POR TBLNOB 50X100MG</t>
  </si>
  <si>
    <t>154424</t>
  </si>
  <si>
    <t>54424</t>
  </si>
  <si>
    <t>PLAQUENIL</t>
  </si>
  <si>
    <t>TBL OBD 60X200MG</t>
  </si>
  <si>
    <t>155947</t>
  </si>
  <si>
    <t>55947</t>
  </si>
  <si>
    <t>OPHTAL LIQ 2X50ML</t>
  </si>
  <si>
    <t>156351</t>
  </si>
  <si>
    <t>56351</t>
  </si>
  <si>
    <t>PULMORAN</t>
  </si>
  <si>
    <t>156807</t>
  </si>
  <si>
    <t>56807</t>
  </si>
  <si>
    <t>FURORESE 125</t>
  </si>
  <si>
    <t>TBL 30X125MG</t>
  </si>
  <si>
    <t>158041</t>
  </si>
  <si>
    <t>58041</t>
  </si>
  <si>
    <t>BETALOC ZOK 200 MG</t>
  </si>
  <si>
    <t>POR TBL PRO 30X200MG</t>
  </si>
  <si>
    <t>158249</t>
  </si>
  <si>
    <t>58249</t>
  </si>
  <si>
    <t>GUAJACURAN « 5 % INJ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</si>
  <si>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</si>
  <si>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</si>
  <si>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</si>
  <si>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</si>
  <si>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</si>
  <si>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</si>
  <si>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</si>
  <si>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</si>
  <si>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169623</t>
  </si>
  <si>
    <t>KAPIDIN 10 MG</t>
  </si>
  <si>
    <t>POR TBL FLM 30X10MG</t>
  </si>
  <si>
    <t>176488</t>
  </si>
  <si>
    <t>TANATRIL 10 MG</t>
  </si>
  <si>
    <t>176650</t>
  </si>
  <si>
    <t>76650</t>
  </si>
  <si>
    <t>AFONILUM SR 250MG</t>
  </si>
  <si>
    <t>CPS 50X250MG</t>
  </si>
  <si>
    <t>183318</t>
  </si>
  <si>
    <t>83318</t>
  </si>
  <si>
    <t>DIGOXIN 0.125 LECIVA</t>
  </si>
  <si>
    <t>TBL 30X0.125MG</t>
  </si>
  <si>
    <t>184360</t>
  </si>
  <si>
    <t>84360</t>
  </si>
  <si>
    <t>TENAXUM</t>
  </si>
  <si>
    <t>TBL 30X1MG</t>
  </si>
  <si>
    <t>187076</t>
  </si>
  <si>
    <t>87076</t>
  </si>
  <si>
    <t>ERDOMED 300MG</t>
  </si>
  <si>
    <t>CPS 20X300MG</t>
  </si>
  <si>
    <t>188219</t>
  </si>
  <si>
    <t>88219</t>
  </si>
  <si>
    <t>TBL 30X3MG</t>
  </si>
  <si>
    <t>188356</t>
  </si>
  <si>
    <t>88356</t>
  </si>
  <si>
    <t>CARDILAN</t>
  </si>
  <si>
    <t>TBL 100X175MG</t>
  </si>
  <si>
    <t>192853</t>
  </si>
  <si>
    <t>LOPERON CPS</t>
  </si>
  <si>
    <t>POR CPS DUR 20X2MG</t>
  </si>
  <si>
    <t>193105</t>
  </si>
  <si>
    <t>93105</t>
  </si>
  <si>
    <t>INJ 50X2ML/10MG</t>
  </si>
  <si>
    <t>194292</t>
  </si>
  <si>
    <t>94292</t>
  </si>
  <si>
    <t>ZOLPIDEM-RATIOPHARM 10 MG</t>
  </si>
  <si>
    <t>196193</t>
  </si>
  <si>
    <t>96193</t>
  </si>
  <si>
    <t>FAMOSAN 20MG</t>
  </si>
  <si>
    <t>TBL OBD 20X20MG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</si>
  <si>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</si>
  <si>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</si>
  <si>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</si>
  <si>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</si>
  <si>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</si>
  <si>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</si>
  <si>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</si>
  <si>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</si>
  <si>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</si>
  <si>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</si>
  <si>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</si>
  <si>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</si>
  <si>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197522</t>
  </si>
  <si>
    <t>97522</t>
  </si>
  <si>
    <t>DETRALEX</t>
  </si>
  <si>
    <t>TBL OBD 30</t>
  </si>
  <si>
    <t>199295</t>
  </si>
  <si>
    <t>99295</t>
  </si>
  <si>
    <t>ANOPYRIN 100MG</t>
  </si>
  <si>
    <t>TBL 20X100MG</t>
  </si>
  <si>
    <t>395210</t>
  </si>
  <si>
    <t>Aqua Touch Jelly 25x6ml</t>
  </si>
  <si>
    <t>395997</t>
  </si>
  <si>
    <t>DZ SOFTASEPT N BEZBARVÝ 250 ml</t>
  </si>
  <si>
    <t>841059</t>
  </si>
  <si>
    <t>Indulona olivová ung.100g</t>
  </si>
  <si>
    <t>842125</t>
  </si>
  <si>
    <t>DZ SOFTASEPT N BAREVNÝ 250 ml</t>
  </si>
  <si>
    <t>846341</t>
  </si>
  <si>
    <t>Indulona Kamilková</t>
  </si>
  <si>
    <t>1x100g</t>
  </si>
  <si>
    <t>846413</t>
  </si>
  <si>
    <t>57585</t>
  </si>
  <si>
    <t>Espumisan cps.100x40mg-blistr</t>
  </si>
  <si>
    <t>0057585</t>
  </si>
  <si>
    <t>847488</t>
  </si>
  <si>
    <t>107869</t>
  </si>
  <si>
    <t>APO-ALLOPURINOL</t>
  </si>
  <si>
    <t>POR TBL NOB 100X100MG</t>
  </si>
  <si>
    <t>848866</t>
  </si>
  <si>
    <t>119654</t>
  </si>
  <si>
    <t>POR TBL FLM 100X100MG</t>
  </si>
  <si>
    <t>849896</t>
  </si>
  <si>
    <t>134281</t>
  </si>
  <si>
    <t>VALSACOMBI 160 MG/12,5 MG</t>
  </si>
  <si>
    <t>849941</t>
  </si>
  <si>
    <t>162142</t>
  </si>
  <si>
    <t>POR TBL NOB 24X500MG</t>
  </si>
  <si>
    <t>850104</t>
  </si>
  <si>
    <t>164344</t>
  </si>
  <si>
    <t>MONO MACK DEPOT</t>
  </si>
  <si>
    <t>POR TBL PRO 28X100MG</t>
  </si>
  <si>
    <t>850552</t>
  </si>
  <si>
    <t>167852</t>
  </si>
  <si>
    <t>TWYNSTA 80 MG/5 MG</t>
  </si>
  <si>
    <t>POR TBL NOB 28</t>
  </si>
  <si>
    <t>850642</t>
  </si>
  <si>
    <t>169673</t>
  </si>
  <si>
    <t>CALTRATE PLUS</t>
  </si>
  <si>
    <t>987465</t>
  </si>
  <si>
    <t>Menalind vlhké ošetř.ubrousky 50ks náhradní náplň</t>
  </si>
  <si>
    <t>988466</t>
  </si>
  <si>
    <t>192729</t>
  </si>
  <si>
    <t>NO-SPA</t>
  </si>
  <si>
    <t>POR TBL NOB 24X40MG</t>
  </si>
  <si>
    <t>100612</t>
  </si>
  <si>
    <t>612</t>
  </si>
  <si>
    <t>SYNTOSTIGMIN</t>
  </si>
  <si>
    <t>102961</t>
  </si>
  <si>
    <t>2961</t>
  </si>
  <si>
    <t>PRESID 2.5 MG</t>
  </si>
  <si>
    <t>TBL RET 30X2.5MG</t>
  </si>
  <si>
    <t>104336</t>
  </si>
  <si>
    <t>4336</t>
  </si>
  <si>
    <t>CILKANOL</t>
  </si>
  <si>
    <t>CPS 30X300MG</t>
  </si>
  <si>
    <t>109139</t>
  </si>
  <si>
    <t>9139</t>
  </si>
  <si>
    <t>HEMINEVRIN 300MG</t>
  </si>
  <si>
    <t>CPS 100X300MG</t>
  </si>
  <si>
    <t>111242</t>
  </si>
  <si>
    <t>11242</t>
  </si>
  <si>
    <t>GERATAM 1200</t>
  </si>
  <si>
    <t>TBL OBD 60X1200MG</t>
  </si>
  <si>
    <t>157866</t>
  </si>
  <si>
    <t>57866</t>
  </si>
  <si>
    <t>TOBRADEX</t>
  </si>
  <si>
    <t>GTT OPH 1X5ML</t>
  </si>
  <si>
    <t>169189</t>
  </si>
  <si>
    <t>69189</t>
  </si>
  <si>
    <t>EUTHYROX 50</t>
  </si>
  <si>
    <t>TBL 100X50RG</t>
  </si>
  <si>
    <t>188115</t>
  </si>
  <si>
    <t>88115</t>
  </si>
  <si>
    <t>KETOSTERIL</t>
  </si>
  <si>
    <t>TBL 1X100</t>
  </si>
  <si>
    <t>191731</t>
  </si>
  <si>
    <t>91731</t>
  </si>
  <si>
    <t>PROSTAVASIN</t>
  </si>
  <si>
    <t>INJ SIC 10X20RG</t>
  </si>
  <si>
    <t>192757</t>
  </si>
  <si>
    <t>92757</t>
  </si>
  <si>
    <t>CPS 10X300MG</t>
  </si>
  <si>
    <t>197698</t>
  </si>
  <si>
    <t>97698</t>
  </si>
  <si>
    <t>PENTOMER RETARD 400MG</t>
  </si>
  <si>
    <t>TBL OBD 20X400MG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</si>
  <si>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</si>
  <si>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</si>
  <si>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</si>
  <si>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</si>
  <si>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</si>
  <si>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</si>
  <si>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</si>
  <si>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848802</t>
  </si>
  <si>
    <t>163138</t>
  </si>
  <si>
    <t>FLAVOBION</t>
  </si>
  <si>
    <t>POR TBL FLM 50X70MG</t>
  </si>
  <si>
    <t>849034</t>
  </si>
  <si>
    <t>Emspoma M 200ml/chladivá tuba</t>
  </si>
  <si>
    <t>850072</t>
  </si>
  <si>
    <t>162502</t>
  </si>
  <si>
    <t>TRIAMCINOLON TEVA</t>
  </si>
  <si>
    <t>DRM EML 1X30GM</t>
  </si>
  <si>
    <t>102587</t>
  </si>
  <si>
    <t>2587</t>
  </si>
  <si>
    <t>GLUKÓZA 40 BRAUN</t>
  </si>
  <si>
    <t>INF 20X10ML-PLA.AMP</t>
  </si>
  <si>
    <t>146980</t>
  </si>
  <si>
    <t>46980</t>
  </si>
  <si>
    <t>BETALOC SR 200MG</t>
  </si>
  <si>
    <t>TBL RET 100X200MG</t>
  </si>
  <si>
    <t>102963</t>
  </si>
  <si>
    <t>2963</t>
  </si>
  <si>
    <t>PREDNISON 20 LECIVA</t>
  </si>
  <si>
    <t>TBL 20X20MG(BLISTR)</t>
  </si>
  <si>
    <t>104207</t>
  </si>
  <si>
    <t>4207</t>
  </si>
  <si>
    <t>PROTHIADEN</t>
  </si>
  <si>
    <t>DRG 30X25MG</t>
  </si>
  <si>
    <t>176432</t>
  </si>
  <si>
    <t>76432</t>
  </si>
  <si>
    <t>UROLOGICKÁ ČAJOVÁ SMĚS</t>
  </si>
  <si>
    <t>SPC 20X1.5GM(SACKY)</t>
  </si>
  <si>
    <t>185060</t>
  </si>
  <si>
    <t>85060</t>
  </si>
  <si>
    <t>ATARAX</t>
  </si>
  <si>
    <t>TBL OBD 25X25MG</t>
  </si>
  <si>
    <t>194234</t>
  </si>
  <si>
    <t>94234</t>
  </si>
  <si>
    <t>GUAJACURAN</t>
  </si>
  <si>
    <t>DRG 30X200MG-BLISTR</t>
  </si>
  <si>
    <t>145241</t>
  </si>
  <si>
    <t>45241</t>
  </si>
  <si>
    <t>ISICOM 100MG</t>
  </si>
  <si>
    <t>TBL 100X125MG</t>
  </si>
  <si>
    <t>146692</t>
  </si>
  <si>
    <t>46692</t>
  </si>
  <si>
    <t>EUTHYROX 75</t>
  </si>
  <si>
    <t>TBL 100X75RG</t>
  </si>
  <si>
    <t>147454</t>
  </si>
  <si>
    <t>EUTHYROX 88 MIKROGRAMŮ</t>
  </si>
  <si>
    <t>POR TBL NOB 100X88RG II</t>
  </si>
  <si>
    <t>199466</t>
  </si>
  <si>
    <t>BURONIL 25 MG</t>
  </si>
  <si>
    <t>POR TBL OBD 50X25MG</t>
  </si>
  <si>
    <t>849045</t>
  </si>
  <si>
    <t>155938</t>
  </si>
  <si>
    <t>HERPESIN 200</t>
  </si>
  <si>
    <t>POR TBL NOB 25X200MG</t>
  </si>
  <si>
    <t>111084</t>
  </si>
  <si>
    <t>11084</t>
  </si>
  <si>
    <t>OXYCONTIN 10 MG</t>
  </si>
  <si>
    <t>POR TBL PRO 30X10MG</t>
  </si>
  <si>
    <t>112023</t>
  </si>
  <si>
    <t>12023</t>
  </si>
  <si>
    <t>VIGANTOL</t>
  </si>
  <si>
    <t>POR GTT SOL 1x10ML</t>
  </si>
  <si>
    <t>114725</t>
  </si>
  <si>
    <t>14725</t>
  </si>
  <si>
    <t>TUSSIN</t>
  </si>
  <si>
    <t>115834</t>
  </si>
  <si>
    <t>15834</t>
  </si>
  <si>
    <t>TOPAMAX 25 MG</t>
  </si>
  <si>
    <t>POR TBL FLM 28-BLI</t>
  </si>
  <si>
    <t>106091</t>
  </si>
  <si>
    <t>6091</t>
  </si>
  <si>
    <t>GUTRON 2.5MG</t>
  </si>
  <si>
    <t>TBL 20X2.5MG</t>
  </si>
  <si>
    <t>118563</t>
  </si>
  <si>
    <t>18563</t>
  </si>
  <si>
    <t>MINIRIN MELT 60 MCG</t>
  </si>
  <si>
    <t>POR LYO 30X60RG</t>
  </si>
  <si>
    <t>147285</t>
  </si>
  <si>
    <t>47285</t>
  </si>
  <si>
    <t>DUROGESIC 75MCG/H</t>
  </si>
  <si>
    <t>EMP 5X7.5MG(30CM2)</t>
  </si>
  <si>
    <t>192254</t>
  </si>
  <si>
    <t>92254</t>
  </si>
  <si>
    <t>MICTONORM</t>
  </si>
  <si>
    <t>DRG 30X15MG</t>
  </si>
  <si>
    <t>140274</t>
  </si>
  <si>
    <t>40274</t>
  </si>
  <si>
    <t>BACLOFEN</t>
  </si>
  <si>
    <t>TBL 50X10MG</t>
  </si>
  <si>
    <t>111243</t>
  </si>
  <si>
    <t>11243</t>
  </si>
  <si>
    <t>TBL OBD 100X1200MG</t>
  </si>
  <si>
    <t>130229</t>
  </si>
  <si>
    <t>30229</t>
  </si>
  <si>
    <t>PARALEN PLUS</t>
  </si>
  <si>
    <t>TBL OBD 24</t>
  </si>
  <si>
    <t>175280</t>
  </si>
  <si>
    <t>CANOCORD 16 MG</t>
  </si>
  <si>
    <t>POR TBL NOB 28X16MG</t>
  </si>
  <si>
    <t>188518</t>
  </si>
  <si>
    <t>88518</t>
  </si>
  <si>
    <t>AMICLOTON</t>
  </si>
  <si>
    <t>TBL 30</t>
  </si>
  <si>
    <t>187000</t>
  </si>
  <si>
    <t>87000</t>
  </si>
  <si>
    <t>ARDEAOSMOSOL MA 20 (Mannitol)</t>
  </si>
  <si>
    <t>INF 1X200ML</t>
  </si>
  <si>
    <t>146475</t>
  </si>
  <si>
    <t>46475</t>
  </si>
  <si>
    <t>DILCEREN PRO INFUSIONE</t>
  </si>
  <si>
    <t>INF 1X50ML/10MG</t>
  </si>
  <si>
    <t>188860</t>
  </si>
  <si>
    <t>88860</t>
  </si>
  <si>
    <t>NIMOTOP S</t>
  </si>
  <si>
    <t>POR TBL FLM 100X30MG</t>
  </si>
  <si>
    <t>921517</t>
  </si>
  <si>
    <t>KL CPS DEXAMETHASON 1MG 50 cps</t>
  </si>
  <si>
    <t>100812</t>
  </si>
  <si>
    <t>812</t>
  </si>
  <si>
    <t>LIQ 10ML 0.1%</t>
  </si>
  <si>
    <t>900007</t>
  </si>
  <si>
    <t>KL SOL.HYD.PEROX.3% 100G</t>
  </si>
  <si>
    <t>920362</t>
  </si>
  <si>
    <t>KL SOL.BORGLYCEROLI 3% 1000 G</t>
  </si>
  <si>
    <t>105693</t>
  </si>
  <si>
    <t>5693</t>
  </si>
  <si>
    <t>MAALOX</t>
  </si>
  <si>
    <t>CTB 40</t>
  </si>
  <si>
    <t>110602</t>
  </si>
  <si>
    <t>10602</t>
  </si>
  <si>
    <t>TANTUM VERDE SPRAY</t>
  </si>
  <si>
    <t>ORM SPR 30ML 0.15%</t>
  </si>
  <si>
    <t>847025</t>
  </si>
  <si>
    <t>137119</t>
  </si>
  <si>
    <t>CALCIUM 500 MG PHARMAVIT</t>
  </si>
  <si>
    <t>POR TBL EFF 20X500MG</t>
  </si>
  <si>
    <t>112895</t>
  </si>
  <si>
    <t>12895</t>
  </si>
  <si>
    <t>POR GRA SOL30SÁČKŮ</t>
  </si>
  <si>
    <t>1673</t>
  </si>
  <si>
    <t>INJ SOL 100X2ML/8MG</t>
  </si>
  <si>
    <t>194169</t>
  </si>
  <si>
    <t>94169</t>
  </si>
  <si>
    <t>PLENDIL</t>
  </si>
  <si>
    <t>TBL FC 30X5MG</t>
  </si>
  <si>
    <t>848089</t>
  </si>
  <si>
    <t>47122</t>
  </si>
  <si>
    <t>Motilium 10 x10 mg tbl.</t>
  </si>
  <si>
    <t>146966</t>
  </si>
  <si>
    <t>46966</t>
  </si>
  <si>
    <t>RISPERDAL 2MG</t>
  </si>
  <si>
    <t>TBL OBD 20X2MG</t>
  </si>
  <si>
    <t>138530</t>
  </si>
  <si>
    <t>TARGIN 10/5 MG TABLETY S PRODLOUŽENÝM UVOLŇOVÁNÍM</t>
  </si>
  <si>
    <t>POR TBL PRO 60X10/5MG</t>
  </si>
  <si>
    <t>158893</t>
  </si>
  <si>
    <t>58893</t>
  </si>
  <si>
    <t>XALATAN</t>
  </si>
  <si>
    <t>GTT OPH 1X2.5ML</t>
  </si>
  <si>
    <t>280863</t>
  </si>
  <si>
    <t>80863</t>
  </si>
  <si>
    <t>CAVILON NSBF-SPRAY</t>
  </si>
  <si>
    <t>28ML PRO OŠETŘENÍ RAN</t>
  </si>
  <si>
    <t>176954</t>
  </si>
  <si>
    <t>POR GTT SOL 1X50ML</t>
  </si>
  <si>
    <t>142150</t>
  </si>
  <si>
    <t>DONEPEZIL MYLAN 5 MG POTAHOVANÉ TABLETY</t>
  </si>
  <si>
    <t>POR TBL FLM 28X5MG</t>
  </si>
  <si>
    <t>185810</t>
  </si>
  <si>
    <t>85810</t>
  </si>
  <si>
    <t>LERIVON</t>
  </si>
  <si>
    <t>TBL 20X30MG</t>
  </si>
  <si>
    <t>921522</t>
  </si>
  <si>
    <t>KL CPS DEXAMETHASON 1MG 30 cps</t>
  </si>
  <si>
    <t>171555</t>
  </si>
  <si>
    <t>CARZAP 32 MG</t>
  </si>
  <si>
    <t>POR TBL NOB 28X32MG</t>
  </si>
  <si>
    <t>104063</t>
  </si>
  <si>
    <t>4063</t>
  </si>
  <si>
    <t>CAVINTON</t>
  </si>
  <si>
    <t>TBL 50X5MG</t>
  </si>
  <si>
    <t>114439</t>
  </si>
  <si>
    <t>14439</t>
  </si>
  <si>
    <t>FOKUSIN</t>
  </si>
  <si>
    <t>POR CPS RDR30X0.4MG</t>
  </si>
  <si>
    <t>115316</t>
  </si>
  <si>
    <t>15316</t>
  </si>
  <si>
    <t>LOZAP H</t>
  </si>
  <si>
    <t>132061</t>
  </si>
  <si>
    <t>32061</t>
  </si>
  <si>
    <t>INJ SOL 10X0.6ML</t>
  </si>
  <si>
    <t>140368</t>
  </si>
  <si>
    <t>40368</t>
  </si>
  <si>
    <t>MEDROL 4 MG</t>
  </si>
  <si>
    <t>POR TBL NOB30X4MG-L</t>
  </si>
  <si>
    <t>142547</t>
  </si>
  <si>
    <t>42547</t>
  </si>
  <si>
    <t>LACTULOSE AL SIRUP</t>
  </si>
  <si>
    <t>POR SIR 1X500ML</t>
  </si>
  <si>
    <t>147741</t>
  </si>
  <si>
    <t>47741</t>
  </si>
  <si>
    <t>RIVOCOR 10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</si>
  <si>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</si>
  <si>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</si>
  <si>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</si>
  <si>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</si>
  <si>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</si>
  <si>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</si>
  <si>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</si>
  <si>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POR TBL FLM 28X20MG</t>
  </si>
  <si>
    <t>156981</t>
  </si>
  <si>
    <t>56981</t>
  </si>
  <si>
    <t>TRITACE 5</t>
  </si>
  <si>
    <t>158271</t>
  </si>
  <si>
    <t>58271</t>
  </si>
  <si>
    <t>LIPANTHYL 267 M</t>
  </si>
  <si>
    <t>CPS 30X267MG</t>
  </si>
  <si>
    <t>159673</t>
  </si>
  <si>
    <t>59673</t>
  </si>
  <si>
    <t>POR TBL RET50X100MG</t>
  </si>
  <si>
    <t>159806</t>
  </si>
  <si>
    <t>59806</t>
  </si>
  <si>
    <t>FRAXIPARINE FORTE</t>
  </si>
  <si>
    <t>INJ 10X0.6ML/11.4KU</t>
  </si>
  <si>
    <t>159808</t>
  </si>
  <si>
    <t>59808</t>
  </si>
  <si>
    <t>INJ 10X0.8ML/15.2KU</t>
  </si>
  <si>
    <t>184399</t>
  </si>
  <si>
    <t>84399</t>
  </si>
  <si>
    <t>NEURONTIN 300MG</t>
  </si>
  <si>
    <t>CPS 50X300MG</t>
  </si>
  <si>
    <t>187812</t>
  </si>
  <si>
    <t>TONARSSA 8 MG/10 MG</t>
  </si>
  <si>
    <t>193016</t>
  </si>
  <si>
    <t>93016</t>
  </si>
  <si>
    <t>SORTIS 20MG</t>
  </si>
  <si>
    <t>TBL OBD 30X20MG</t>
  </si>
  <si>
    <t>196977</t>
  </si>
  <si>
    <t>96977</t>
  </si>
  <si>
    <t>844554</t>
  </si>
  <si>
    <t>114065</t>
  </si>
  <si>
    <t>LOZAP 50 ZENTIVA</t>
  </si>
  <si>
    <t>POR TBL FLM 30X50MG</t>
  </si>
  <si>
    <t>848907</t>
  </si>
  <si>
    <t>148072</t>
  </si>
  <si>
    <t>ROSUCARD 20 MG POTAHOVANÉ TABLETY</t>
  </si>
  <si>
    <t>849990</t>
  </si>
  <si>
    <t>102596</t>
  </si>
  <si>
    <t>CARVESAN 6,25</t>
  </si>
  <si>
    <t>POR TBL NOB 30X6,25MG</t>
  </si>
  <si>
    <t>850087</t>
  </si>
  <si>
    <t>120791</t>
  </si>
  <si>
    <t>APO-PERINDO 4 MG</t>
  </si>
  <si>
    <t>POR TBL NOB 30X4MG</t>
  </si>
  <si>
    <t>850124</t>
  </si>
  <si>
    <t>125082</t>
  </si>
  <si>
    <t>APO-SIMVA 20</t>
  </si>
  <si>
    <t>128216</t>
  </si>
  <si>
    <t>28216</t>
  </si>
  <si>
    <t>LYRICA 75 MG</t>
  </si>
  <si>
    <t>POR CPSDUR14X75MG</t>
  </si>
  <si>
    <t>844377</t>
  </si>
  <si>
    <t>BETAHISTIN ACTAVIS 16 MG</t>
  </si>
  <si>
    <t>POR TBL NOB 60X16MG</t>
  </si>
  <si>
    <t>844480</t>
  </si>
  <si>
    <t>114059</t>
  </si>
  <si>
    <t>LOZAP 12.5 ZENTIVA</t>
  </si>
  <si>
    <t>PORTBLFLM 30X12.5MG</t>
  </si>
  <si>
    <t>848947</t>
  </si>
  <si>
    <t>135928</t>
  </si>
  <si>
    <t>ESOPREX 10 MG</t>
  </si>
  <si>
    <t>153951</t>
  </si>
  <si>
    <t>53951</t>
  </si>
  <si>
    <t>ZOLOFT 100MG</t>
  </si>
  <si>
    <t>TBL OBD 28X100MG</t>
  </si>
  <si>
    <t>117431</t>
  </si>
  <si>
    <t>17431</t>
  </si>
  <si>
    <t>CITALEC 20 ZENTIVA</t>
  </si>
  <si>
    <t>POR TBL FLM30X20MG</t>
  </si>
  <si>
    <t>184396</t>
  </si>
  <si>
    <t>84396</t>
  </si>
  <si>
    <t>NEURONTIN 100MG</t>
  </si>
  <si>
    <t>CPS 20X100MG</t>
  </si>
  <si>
    <t>144997</t>
  </si>
  <si>
    <t>44997</t>
  </si>
  <si>
    <t>DEPAKINE CHRONO 500MG SECABLE</t>
  </si>
  <si>
    <t>TBL RET 100X500MG</t>
  </si>
  <si>
    <t>130652</t>
  </si>
  <si>
    <t>30652</t>
  </si>
  <si>
    <t>REASEC</t>
  </si>
  <si>
    <t>844243</t>
  </si>
  <si>
    <t>112561</t>
  </si>
  <si>
    <t>RECOXA 15</t>
  </si>
  <si>
    <t>POR TBL NOB 30X15MG</t>
  </si>
  <si>
    <t>175091</t>
  </si>
  <si>
    <t>DRETACEN 500 MG</t>
  </si>
  <si>
    <t>POR TBL FLM 100X500MG</t>
  </si>
  <si>
    <t>849578</t>
  </si>
  <si>
    <t>149480</t>
  </si>
  <si>
    <t>ZYLLT 75 MG</t>
  </si>
  <si>
    <t>POR TBL FLM 28X75MG</t>
  </si>
  <si>
    <t>132954</t>
  </si>
  <si>
    <t>32954</t>
  </si>
  <si>
    <t>DOXYHEXAL TABS</t>
  </si>
  <si>
    <t>POR TBL NOB 20X100MG</t>
  </si>
  <si>
    <t>101076</t>
  </si>
  <si>
    <t>1076</t>
  </si>
  <si>
    <t>OPHTHALMO-FRAMYKOIN</t>
  </si>
  <si>
    <t>104013</t>
  </si>
  <si>
    <t>4013</t>
  </si>
  <si>
    <t>DOXYBENE 200 MG TABLETY</t>
  </si>
  <si>
    <t>POR TBL NOB10X200MG</t>
  </si>
  <si>
    <t>117810</t>
  </si>
  <si>
    <t>17810</t>
  </si>
  <si>
    <t>TAZOCIN 4.5 G</t>
  </si>
  <si>
    <t>INJ PLV SOL12X4.5GM</t>
  </si>
  <si>
    <t>192359</t>
  </si>
  <si>
    <t>92359</t>
  </si>
  <si>
    <t>PROSTAPHLIN 1000MG</t>
  </si>
  <si>
    <t>INJ SIC 1X1000MG</t>
  </si>
  <si>
    <t>131656</t>
  </si>
  <si>
    <t>CEFTAZIDIM KABI 2 GM</t>
  </si>
  <si>
    <t>INJ+INF PLV SOL 10X2GM</t>
  </si>
  <si>
    <t>162496</t>
  </si>
  <si>
    <t>TAZIP 4 G/0,5 G</t>
  </si>
  <si>
    <t>INJ+INF PLV SOL 10X4,5GM</t>
  </si>
  <si>
    <t>153853</t>
  </si>
  <si>
    <t>53853</t>
  </si>
  <si>
    <t>KLACID 500</t>
  </si>
  <si>
    <t>TBL OBD 14X500MG</t>
  </si>
  <si>
    <t>844576</t>
  </si>
  <si>
    <t>100339</t>
  </si>
  <si>
    <t>DALACIN C 300 MG</t>
  </si>
  <si>
    <t>POR CPS DUR 16X300MG</t>
  </si>
  <si>
    <t>166137</t>
  </si>
  <si>
    <t>66137</t>
  </si>
  <si>
    <t>OFLOXIN INF</t>
  </si>
  <si>
    <t>INF 1X100ML/200MG</t>
  </si>
  <si>
    <t>108808</t>
  </si>
  <si>
    <t>8808</t>
  </si>
  <si>
    <t>DALACIN C</t>
  </si>
  <si>
    <t>INJ SOL 1X6ML/900MG</t>
  </si>
  <si>
    <t>50113014</t>
  </si>
  <si>
    <t>116895</t>
  </si>
  <si>
    <t>16895</t>
  </si>
  <si>
    <t>IMAZOL KRÉMPASTA</t>
  </si>
  <si>
    <t>DRM PST 1X30GM</t>
  </si>
  <si>
    <t>165989</t>
  </si>
  <si>
    <t>65989</t>
  </si>
  <si>
    <t>MYCOMAX « INF. INFUZ</t>
  </si>
  <si>
    <t>162315</t>
  </si>
  <si>
    <t>62315</t>
  </si>
  <si>
    <t>BETADINE - zelená</t>
  </si>
  <si>
    <t>LIQ 1X30ML</t>
  </si>
  <si>
    <t>156926</t>
  </si>
  <si>
    <t>56926</t>
  </si>
  <si>
    <t>AQUA PRO INJECTIONE BRAUN</t>
  </si>
  <si>
    <t>INJ SOL 20X10ML-PLA</t>
  </si>
  <si>
    <t>102439</t>
  </si>
  <si>
    <t>2439</t>
  </si>
  <si>
    <t>MARCAINE 0.5%</t>
  </si>
  <si>
    <t>INJ SOL5X20ML/100MG</t>
  </si>
  <si>
    <t>155911</t>
  </si>
  <si>
    <t>PEROXID VODIKU 3%</t>
  </si>
  <si>
    <t>LIQ  1X100ML</t>
  </si>
  <si>
    <t>192143</t>
  </si>
  <si>
    <t>DIPROPHOS</t>
  </si>
  <si>
    <t>INJ SUS 5X1ML/7MG</t>
  </si>
  <si>
    <t>850010</t>
  </si>
  <si>
    <t>149543</t>
  </si>
  <si>
    <t>CLOPIDOGREL APOTEX 75 MG</t>
  </si>
  <si>
    <t>117191</t>
  </si>
  <si>
    <t>17191</t>
  </si>
  <si>
    <t>LACTULOSA BIOMEDICA</t>
  </si>
  <si>
    <t>POR SIR 500ML 50%</t>
  </si>
  <si>
    <t>187158</t>
  </si>
  <si>
    <t>ANESIA 10 MG/ML INJ/INF EML.</t>
  </si>
  <si>
    <t>INJ+INF EML 5X20ML/200MG</t>
  </si>
  <si>
    <t>130205</t>
  </si>
  <si>
    <t>30205</t>
  </si>
  <si>
    <t>MIDAZOLAM TORREX 5MG/ML</t>
  </si>
  <si>
    <t>INJ 10X3ML/15MG</t>
  </si>
  <si>
    <t>100168</t>
  </si>
  <si>
    <t>168</t>
  </si>
  <si>
    <t>HYDROCHLOROTHIAZID LECIVA</t>
  </si>
  <si>
    <t>100269</t>
  </si>
  <si>
    <t>269</t>
  </si>
  <si>
    <t>PREDNISON 5 LECIVA</t>
  </si>
  <si>
    <t>100835</t>
  </si>
  <si>
    <t>835</t>
  </si>
  <si>
    <t>CALCIUM PANTHOTEN. SLOVAKOFARMA</t>
  </si>
  <si>
    <t>100843</t>
  </si>
  <si>
    <t>843</t>
  </si>
  <si>
    <t>DERMAZULEN</t>
  </si>
  <si>
    <t>102133</t>
  </si>
  <si>
    <t>2133</t>
  </si>
  <si>
    <t>FUROSEMID BIOTIKA</t>
  </si>
  <si>
    <t>INJ 5X2ML/20MG</t>
  </si>
  <si>
    <t>102538</t>
  </si>
  <si>
    <t>2538</t>
  </si>
  <si>
    <t>HALOPERIDOL</t>
  </si>
  <si>
    <t>INJ 5X1ML/5MG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</si>
  <si>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</si>
  <si>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</si>
  <si>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</si>
  <si>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</si>
  <si>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</si>
  <si>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</si>
  <si>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</si>
  <si>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</si>
  <si>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104343</t>
  </si>
  <si>
    <t>4343</t>
  </si>
  <si>
    <t>PARALEN</t>
  </si>
  <si>
    <t>SUP 5X500MG</t>
  </si>
  <si>
    <t>109205</t>
  </si>
  <si>
    <t>9205</t>
  </si>
  <si>
    <t>ISOPTIN 80</t>
  </si>
  <si>
    <t>TBL OBD 50X80MG</t>
  </si>
  <si>
    <t>114773</t>
  </si>
  <si>
    <t>1055525</t>
  </si>
  <si>
    <t>ISUPREL inj.</t>
  </si>
  <si>
    <t>5x1 ml</t>
  </si>
  <si>
    <t>116439</t>
  </si>
  <si>
    <t>16439</t>
  </si>
  <si>
    <t>LOMIR SRO</t>
  </si>
  <si>
    <t>POR CPS PRO 30X5MG</t>
  </si>
  <si>
    <t>117992</t>
  </si>
  <si>
    <t>17992</t>
  </si>
  <si>
    <t>MAGNESII LACTICI 0.5 TBL.MVM</t>
  </si>
  <si>
    <t>PORTBLNOB100X0.5GM</t>
  </si>
  <si>
    <t>125365</t>
  </si>
  <si>
    <t>25365</t>
  </si>
  <si>
    <t>POR CPS ETD 28X20MG</t>
  </si>
  <si>
    <t>126578</t>
  </si>
  <si>
    <t>26578</t>
  </si>
  <si>
    <t>MICARDISPLUS 80/12.5 MG</t>
  </si>
  <si>
    <t>130434</t>
  </si>
  <si>
    <t>30434</t>
  </si>
  <si>
    <t>TBL 100X25MG</t>
  </si>
  <si>
    <t>145499</t>
  </si>
  <si>
    <t>45499</t>
  </si>
  <si>
    <t>BETALOC ZOK 100 MG</t>
  </si>
  <si>
    <t>TBL RET 30X100MG</t>
  </si>
  <si>
    <t>146117</t>
  </si>
  <si>
    <t>IBALGIN KRÉM 50G</t>
  </si>
  <si>
    <t>DRM CRM 1X50GM</t>
  </si>
  <si>
    <t>147478</t>
  </si>
  <si>
    <t>47478</t>
  </si>
  <si>
    <t>LORADUR MITE</t>
  </si>
  <si>
    <t>POR TBL NOB 50</t>
  </si>
  <si>
    <t>149317</t>
  </si>
  <si>
    <t>49317</t>
  </si>
  <si>
    <t>CALCIUM GLUCONICUM 10% B.BRAUN</t>
  </si>
  <si>
    <t>INJ SOL 20X10ML</t>
  </si>
  <si>
    <t>150117</t>
  </si>
  <si>
    <t>50117</t>
  </si>
  <si>
    <t>TRIASYN 5/5 MG</t>
  </si>
  <si>
    <t>POR TBL RET 30</t>
  </si>
  <si>
    <t>157525</t>
  </si>
  <si>
    <t>57525</t>
  </si>
  <si>
    <t>MYDOCALM 150MG</t>
  </si>
  <si>
    <t>158425</t>
  </si>
  <si>
    <t>58425</t>
  </si>
  <si>
    <t>DOLMINA 50</t>
  </si>
  <si>
    <t>TBL OBD 30X50MG</t>
  </si>
  <si>
    <t>158746</t>
  </si>
  <si>
    <t>58746</t>
  </si>
  <si>
    <t>KARDEGIC 0.5 G</t>
  </si>
  <si>
    <t>INJ PSO LQF 6+SOL</t>
  </si>
  <si>
    <t>162316</t>
  </si>
  <si>
    <t>62316</t>
  </si>
  <si>
    <t>176064</t>
  </si>
  <si>
    <t>76064</t>
  </si>
  <si>
    <t>ACIDUM FOLICUM LECIVA</t>
  </si>
  <si>
    <t>DRG 30X10MG</t>
  </si>
  <si>
    <t>182952</t>
  </si>
  <si>
    <t>82952</t>
  </si>
  <si>
    <t>QUAMATEL</t>
  </si>
  <si>
    <t>INJ SIC 5X20MG+SOLV</t>
  </si>
  <si>
    <t>183974</t>
  </si>
  <si>
    <t>83974</t>
  </si>
  <si>
    <t>BETALOC</t>
  </si>
  <si>
    <t>INJ 5X5ML/5MG</t>
  </si>
  <si>
    <t>191484</t>
  </si>
  <si>
    <t>91484</t>
  </si>
  <si>
    <t>CARDIKET RETARD 40</t>
  </si>
  <si>
    <t>TBL RET 50X40MG</t>
  </si>
  <si>
    <t>92729</t>
  </si>
  <si>
    <t>ACIDUM ASCORBICUM</t>
  </si>
  <si>
    <t>INJ 5X5ML</t>
  </si>
  <si>
    <t>193746</t>
  </si>
  <si>
    <t>93746</t>
  </si>
  <si>
    <t>HEPARIN LECIVA</t>
  </si>
  <si>
    <t>INJ 1X10ML/50KU</t>
  </si>
  <si>
    <t>194248</t>
  </si>
  <si>
    <t>94248</t>
  </si>
  <si>
    <t>POR TBL FLM 10X10MG</t>
  </si>
  <si>
    <t>199333</t>
  </si>
  <si>
    <t>99333</t>
  </si>
  <si>
    <t>FUROSEMID BIOTIKA FORTE</t>
  </si>
  <si>
    <t>INJ 10X10ML/125MG</t>
  </si>
  <si>
    <t>395294</t>
  </si>
  <si>
    <t>180306</t>
  </si>
  <si>
    <t>TANTUM VERDE</t>
  </si>
  <si>
    <t>LIQ 1X240ML-PET TR</t>
  </si>
  <si>
    <t>773465</t>
  </si>
  <si>
    <t>Indulona Rakytníková</t>
  </si>
  <si>
    <t>777140</t>
  </si>
  <si>
    <t>Emspoma základní 500g/bílá</t>
  </si>
  <si>
    <t>840169</t>
  </si>
  <si>
    <t>Indulona  Nechtíková 100g</t>
  </si>
  <si>
    <t>844960</t>
  </si>
  <si>
    <t>125114</t>
  </si>
  <si>
    <t>TBL 60X100 MG</t>
  </si>
  <si>
    <t>845108</t>
  </si>
  <si>
    <t>125595</t>
  </si>
  <si>
    <t>VALSACOR 160 MG</t>
  </si>
  <si>
    <t>POR TBL FLM 28X160MG</t>
  </si>
  <si>
    <t>845697</t>
  </si>
  <si>
    <t>125599</t>
  </si>
  <si>
    <t>KALNORMIN</t>
  </si>
  <si>
    <t>POR TBL PRO 30X1GM</t>
  </si>
  <si>
    <t>846758</t>
  </si>
  <si>
    <t>103387</t>
  </si>
  <si>
    <t>ACC INJEKT</t>
  </si>
  <si>
    <t>INJ SOL 5X3ML/300MG</t>
  </si>
  <si>
    <t>847974</t>
  </si>
  <si>
    <t>125525</t>
  </si>
  <si>
    <t>POR TBL FLM 30X400MG</t>
  </si>
  <si>
    <t>848569</t>
  </si>
  <si>
    <t>163137</t>
  </si>
  <si>
    <t>VASOCARDIN 50</t>
  </si>
  <si>
    <t>POR TBL NOB 50X50MG</t>
  </si>
  <si>
    <t>848632</t>
  </si>
  <si>
    <t>125315</t>
  </si>
  <si>
    <t>INJ SOL 12X2ML/100MG</t>
  </si>
  <si>
    <t>900441</t>
  </si>
  <si>
    <t>KL ETHER  LÉKOPISNÝ 1000 ml Fagron, Kulich</t>
  </si>
  <si>
    <t>jednotka 1 ks   UN 1155</t>
  </si>
  <si>
    <t>930065</t>
  </si>
  <si>
    <t>DZ PRONTOSAN ROZTOK 350ml</t>
  </si>
  <si>
    <t>930444</t>
  </si>
  <si>
    <t>KL AQUA PURIF. KULICH 1 kg</t>
  </si>
  <si>
    <t>51384</t>
  </si>
  <si>
    <t>INF SOL 10X1000MLPLAH</t>
  </si>
  <si>
    <t>100536</t>
  </si>
  <si>
    <t>536</t>
  </si>
  <si>
    <t>NORADRENALIN LECIVA</t>
  </si>
  <si>
    <t>102546</t>
  </si>
  <si>
    <t>2546</t>
  </si>
  <si>
    <t>MAXITROL</t>
  </si>
  <si>
    <t>SUS OPH 1X5ML</t>
  </si>
  <si>
    <t>109844</t>
  </si>
  <si>
    <t>9844</t>
  </si>
  <si>
    <t>DRG 50X6.5MG</t>
  </si>
  <si>
    <t>111337</t>
  </si>
  <si>
    <t>11337</t>
  </si>
  <si>
    <t>GERATAM 3G</t>
  </si>
  <si>
    <t>INJ 4X15ML/3GM</t>
  </si>
  <si>
    <t>117173</t>
  </si>
  <si>
    <t>17173</t>
  </si>
  <si>
    <t>OLYNTH 0.1%</t>
  </si>
  <si>
    <t>NAS SPR SOL 1X10ML</t>
  </si>
  <si>
    <t>121793</t>
  </si>
  <si>
    <t>21793</t>
  </si>
  <si>
    <t>MONOTAB SR</t>
  </si>
  <si>
    <t>POR TBL PRO20X100MG</t>
  </si>
  <si>
    <t>146694</t>
  </si>
  <si>
    <t>46694</t>
  </si>
  <si>
    <t>EUTHYROX 125</t>
  </si>
  <si>
    <t>TBL 100X125RG</t>
  </si>
  <si>
    <t>156779</t>
  </si>
  <si>
    <t>56779</t>
  </si>
  <si>
    <t>GERATAM 800MG</t>
  </si>
  <si>
    <t>TBL OBD 60X800MG</t>
  </si>
  <si>
    <t>169059</t>
  </si>
  <si>
    <t>69059</t>
  </si>
  <si>
    <t>CEREBROLYSIN</t>
  </si>
  <si>
    <t>INJ 5X10ML</t>
  </si>
  <si>
    <t>176501</t>
  </si>
  <si>
    <t>IBALGIN DUO EFFECT</t>
  </si>
  <si>
    <t>184530</t>
  </si>
  <si>
    <t>84530</t>
  </si>
  <si>
    <t>MONOPRIL 20MG</t>
  </si>
  <si>
    <t>TBL 28X20MG</t>
  </si>
  <si>
    <t>189244</t>
  </si>
  <si>
    <t>89244</t>
  </si>
  <si>
    <t>AQUA PRO INJECTIONE ARDEAPHARMA</t>
  </si>
  <si>
    <t>INF 1X250ML</t>
  </si>
  <si>
    <t>193724</t>
  </si>
  <si>
    <t>93724</t>
  </si>
  <si>
    <t>INDOMETACIN 100 BERLIN-CHEMIE</t>
  </si>
  <si>
    <t>SUP 10X100MG</t>
  </si>
  <si>
    <t>196610</t>
  </si>
  <si>
    <t>96610</t>
  </si>
  <si>
    <t>APAURIN</t>
  </si>
  <si>
    <t>INJ 10X2ML/10MG</t>
  </si>
  <si>
    <t>197186</t>
  </si>
  <si>
    <t>97186</t>
  </si>
  <si>
    <t>EUTHYROX 100</t>
  </si>
  <si>
    <t>TBL 100X100RG</t>
  </si>
  <si>
    <t>847635</t>
  </si>
  <si>
    <t>Biopron9    PREMIUM tob.120</t>
  </si>
  <si>
    <t>848172</t>
  </si>
  <si>
    <t>Biopron9  Premium tob.60</t>
  </si>
  <si>
    <t>849276</t>
  </si>
  <si>
    <t>155875</t>
  </si>
  <si>
    <t>TRENTAL</t>
  </si>
  <si>
    <t>INF SOL 5X5ML/100MG</t>
  </si>
  <si>
    <t>900240</t>
  </si>
  <si>
    <t>DZ TRIXO LIND 500ML</t>
  </si>
  <si>
    <t>104071</t>
  </si>
  <si>
    <t>4071</t>
  </si>
  <si>
    <t>INJ 10X2ML</t>
  </si>
  <si>
    <t>110555</t>
  </si>
  <si>
    <t>10555</t>
  </si>
  <si>
    <t>PAR LQF 20X100ML-PE</t>
  </si>
  <si>
    <t>112319</t>
  </si>
  <si>
    <t>12319</t>
  </si>
  <si>
    <t>TRANSMETIL 500MG INJEKCE</t>
  </si>
  <si>
    <t>INJ SIC 5X500MG+5ML</t>
  </si>
  <si>
    <t>116445</t>
  </si>
  <si>
    <t>16445</t>
  </si>
  <si>
    <t>TEGRETOL CR 400</t>
  </si>
  <si>
    <t>TBL RET 30X400MG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</si>
  <si>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</si>
  <si>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</si>
  <si>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</si>
  <si>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</si>
  <si>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</si>
  <si>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</si>
  <si>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</si>
  <si>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</si>
  <si>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177200</t>
  </si>
  <si>
    <t>SUXAMETHONIUM JODID VUAB 100 MG</t>
  </si>
  <si>
    <t>187822</t>
  </si>
  <si>
    <t>87822</t>
  </si>
  <si>
    <t>ARDUAN</t>
  </si>
  <si>
    <t>INJ SIC 25X4MG+2ML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</si>
  <si>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</si>
  <si>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</si>
  <si>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</si>
  <si>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</si>
  <si>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</si>
  <si>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</si>
  <si>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</si>
  <si>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</si>
  <si>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803169</t>
  </si>
  <si>
    <t>KL BENZINUM 300g</t>
  </si>
  <si>
    <t>921458</t>
  </si>
  <si>
    <t>KL ETHER 200G</t>
  </si>
  <si>
    <t>705608</t>
  </si>
  <si>
    <t>Indulona A/64 ung.100ml modrá</t>
  </si>
  <si>
    <t>850095</t>
  </si>
  <si>
    <t>120406</t>
  </si>
  <si>
    <t>THIOPENTAL VUAB INJ. PLV. SOL. 0,5 G</t>
  </si>
  <si>
    <t>INJ PLV SOL 1X0.5GM</t>
  </si>
  <si>
    <t>148673</t>
  </si>
  <si>
    <t>XADOS 20 MG TABLETY</t>
  </si>
  <si>
    <t>POR TBL NOB 30X20MG</t>
  </si>
  <si>
    <t>198876</t>
  </si>
  <si>
    <t>98876</t>
  </si>
  <si>
    <t>FYZIOLOGICKÝ ROZTOK VIAFLO</t>
  </si>
  <si>
    <t>INF SOL 20X500ML</t>
  </si>
  <si>
    <t>900321</t>
  </si>
  <si>
    <t>KL PRIPRAVEK</t>
  </si>
  <si>
    <t>100641</t>
  </si>
  <si>
    <t>641</t>
  </si>
  <si>
    <t>VITAMIN B12 LECIVA 300RG</t>
  </si>
  <si>
    <t>INJ 5X1ML/300RG</t>
  </si>
  <si>
    <t>101127</t>
  </si>
  <si>
    <t>1127</t>
  </si>
  <si>
    <t>MORPHIN BIOTIKA 1%</t>
  </si>
  <si>
    <t>INJ 10X2ML/20MG</t>
  </si>
  <si>
    <t>112317</t>
  </si>
  <si>
    <t>12317</t>
  </si>
  <si>
    <t>TRANSMETIL 500MG TABLETY</t>
  </si>
  <si>
    <t>TBL ENT 10X500MG</t>
  </si>
  <si>
    <t>114958</t>
  </si>
  <si>
    <t>14958</t>
  </si>
  <si>
    <t>RIVOTRIL 2 MG</t>
  </si>
  <si>
    <t>TBL 30X2MG</t>
  </si>
  <si>
    <t>117011</t>
  </si>
  <si>
    <t>17011</t>
  </si>
  <si>
    <t>DICYNONE 250</t>
  </si>
  <si>
    <t>INJ SOL 4X2ML/250MG</t>
  </si>
  <si>
    <t>193723</t>
  </si>
  <si>
    <t>93723</t>
  </si>
  <si>
    <t>INDOMETACIN 50 BERLIN-CHEMIE</t>
  </si>
  <si>
    <t>SUP 10X50MG</t>
  </si>
  <si>
    <t>394619</t>
  </si>
  <si>
    <t>Menalind Professional masážní gel 200ml</t>
  </si>
  <si>
    <t>703722</t>
  </si>
  <si>
    <t>MENALIND Olejový spray na ochranu kůže</t>
  </si>
  <si>
    <t>705048</t>
  </si>
  <si>
    <t>Emspoma Z 250g/proti bolesti</t>
  </si>
  <si>
    <t>777144</t>
  </si>
  <si>
    <t>Emspoma Z 500g/proti bolesti</t>
  </si>
  <si>
    <t>844040</t>
  </si>
  <si>
    <t>Emspoma M 950g/chladivá</t>
  </si>
  <si>
    <t>846823</t>
  </si>
  <si>
    <t>124101</t>
  </si>
  <si>
    <t>PRESTANCE 5 MG/10 MG</t>
  </si>
  <si>
    <t>116547</t>
  </si>
  <si>
    <t>16547</t>
  </si>
  <si>
    <t>CYMEVENE</t>
  </si>
  <si>
    <t>INF SIC 1X500MG</t>
  </si>
  <si>
    <t>169755</t>
  </si>
  <si>
    <t>69755</t>
  </si>
  <si>
    <t>ARDEANUTRISOL G 40</t>
  </si>
  <si>
    <t>187149</t>
  </si>
  <si>
    <t>87149</t>
  </si>
  <si>
    <t>THYROZOL 10</t>
  </si>
  <si>
    <t>TBL OBD 50X10MG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</si>
  <si>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</si>
  <si>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</si>
  <si>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</si>
  <si>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</si>
  <si>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</si>
  <si>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</si>
  <si>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</si>
  <si>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845219</t>
  </si>
  <si>
    <t>101233</t>
  </si>
  <si>
    <t>PRESTARIUM NEO FORTE</t>
  </si>
  <si>
    <t>POR TBL FLM 90X10MG</t>
  </si>
  <si>
    <t>848725</t>
  </si>
  <si>
    <t>107677</t>
  </si>
  <si>
    <t>INF CNC SOL 20X100ML</t>
  </si>
  <si>
    <t>900406</t>
  </si>
  <si>
    <t>KL SOL.NOVIKOV 10G</t>
  </si>
  <si>
    <t>131385</t>
  </si>
  <si>
    <t>31385</t>
  </si>
  <si>
    <t>TENSIOMIN</t>
  </si>
  <si>
    <t>TBL 30X12.5MG</t>
  </si>
  <si>
    <t>102547</t>
  </si>
  <si>
    <t>2547</t>
  </si>
  <si>
    <t>UNG OPH 1X3.5GM</t>
  </si>
  <si>
    <t>184785</t>
  </si>
  <si>
    <t>84785</t>
  </si>
  <si>
    <t>VIDISIC</t>
  </si>
  <si>
    <t>GEL OPH 3X10GM</t>
  </si>
  <si>
    <t>847149</t>
  </si>
  <si>
    <t>124115</t>
  </si>
  <si>
    <t>PRESTANCE 10 MG/5 MG</t>
  </si>
  <si>
    <t>921184</t>
  </si>
  <si>
    <t>KL UNGUENTUM</t>
  </si>
  <si>
    <t>100810</t>
  </si>
  <si>
    <t>810</t>
  </si>
  <si>
    <t>SANORIN EMULSIO</t>
  </si>
  <si>
    <t>GTT NAS 10ML 0.1%</t>
  </si>
  <si>
    <t>106093</t>
  </si>
  <si>
    <t>6093</t>
  </si>
  <si>
    <t>TBL 50X2.5MG</t>
  </si>
  <si>
    <t>500629</t>
  </si>
  <si>
    <t>180173</t>
  </si>
  <si>
    <t>Canesten Gyn 1 den</t>
  </si>
  <si>
    <t>vag.tbl.1x500mg</t>
  </si>
  <si>
    <t>152225</t>
  </si>
  <si>
    <t>52225</t>
  </si>
  <si>
    <t>THIOCTACID 600 T</t>
  </si>
  <si>
    <t>INJ SOL 5X24ML/600MG</t>
  </si>
  <si>
    <t>930759</t>
  </si>
  <si>
    <t>MS BENZINUM  900 ml  FA , KU</t>
  </si>
  <si>
    <t>DPH 21%</t>
  </si>
  <si>
    <t>850729</t>
  </si>
  <si>
    <t>157875</t>
  </si>
  <si>
    <t>PARACETAMOL KABI 10MG/ML</t>
  </si>
  <si>
    <t>INF SOL 10X100ML/1000MG</t>
  </si>
  <si>
    <t>136398</t>
  </si>
  <si>
    <t>MESTINON</t>
  </si>
  <si>
    <t>POR TBL OBD 150X60MG</t>
  </si>
  <si>
    <t>840138</t>
  </si>
  <si>
    <t>58160</t>
  </si>
  <si>
    <t>SANORIN 0.5 PM</t>
  </si>
  <si>
    <t>SPR NAS SOL 1X10ML</t>
  </si>
  <si>
    <t>850675</t>
  </si>
  <si>
    <t>Menalind professional tělové mléko 500ml</t>
  </si>
  <si>
    <t>988709</t>
  </si>
  <si>
    <t>Masážní emulze Emspoma O hřejivá tuba 200ml</t>
  </si>
  <si>
    <t>168096</t>
  </si>
  <si>
    <t>IFIRMACOMBI 150 MG/12,5 MG</t>
  </si>
  <si>
    <t>198194</t>
  </si>
  <si>
    <t>98194</t>
  </si>
  <si>
    <t>CYCLO 3 FORT</t>
  </si>
  <si>
    <t>CPS 30</t>
  </si>
  <si>
    <t>930431</t>
  </si>
  <si>
    <t>KL AQUA PURIF. KULICH 5 kg</t>
  </si>
  <si>
    <t>844242</t>
  </si>
  <si>
    <t>105937</t>
  </si>
  <si>
    <t>TETRASPAN 6%</t>
  </si>
  <si>
    <t>396473</t>
  </si>
  <si>
    <t>99130</t>
  </si>
  <si>
    <t>INF 1X100 ML</t>
  </si>
  <si>
    <t>846979</t>
  </si>
  <si>
    <t>124133</t>
  </si>
  <si>
    <t>POR TBL NOB 90</t>
  </si>
  <si>
    <t>100616</t>
  </si>
  <si>
    <t>616</t>
  </si>
  <si>
    <t>THIAMIN LECIVA</t>
  </si>
  <si>
    <t>INJ 10X2ML/100MG</t>
  </si>
  <si>
    <t>171615</t>
  </si>
  <si>
    <t>TACHYBEN I.V. 25 MG INJEKČNÍ ROZTOK</t>
  </si>
  <si>
    <t>INJ SOL 5X5ML/25MG</t>
  </si>
  <si>
    <t>171616</t>
  </si>
  <si>
    <t>TACHYBEN I.V. 50 MG INJEKČNÍ ROZTOK</t>
  </si>
  <si>
    <t>INJ SOL 5X10ML/50MG</t>
  </si>
  <si>
    <t>184378</t>
  </si>
  <si>
    <t>84378</t>
  </si>
  <si>
    <t>THIOGAMMA 600 INJECT</t>
  </si>
  <si>
    <t>INJ 5X20ML/600MG</t>
  </si>
  <si>
    <t>395211</t>
  </si>
  <si>
    <t>Aqua Touch Jelly 25x11ml</t>
  </si>
  <si>
    <t>846113</t>
  </si>
  <si>
    <t>107712</t>
  </si>
  <si>
    <t>EPANUTIN PARENTERAL</t>
  </si>
  <si>
    <t>INJ SOL 5X5ML/250MG</t>
  </si>
  <si>
    <t>850680</t>
  </si>
  <si>
    <t>120407</t>
  </si>
  <si>
    <t>THIOPENTAL VUAB INJ. PLV. SOL. 1,0 G</t>
  </si>
  <si>
    <t>902094</t>
  </si>
  <si>
    <t>IR  OMNIFLUSH NaCl 0,9% 10 ml v 10 ml</t>
  </si>
  <si>
    <t>F1/1 ve stříkačce</t>
  </si>
  <si>
    <t>920056</t>
  </si>
  <si>
    <t>KL ETHANOLUM 70% 800 g</t>
  </si>
  <si>
    <t>987881</t>
  </si>
  <si>
    <t>Walmark Laktobacily FORTE s fruktooligosach.30+30</t>
  </si>
  <si>
    <t>911930</t>
  </si>
  <si>
    <t>KL KAL.PERMANGANAS 5 G</t>
  </si>
  <si>
    <t>189996</t>
  </si>
  <si>
    <t>89996</t>
  </si>
  <si>
    <t>LINOLA-FETT OLBAD</t>
  </si>
  <si>
    <t>OLE 1X200ML</t>
  </si>
  <si>
    <t>930224</t>
  </si>
  <si>
    <t>KL BENZINUM 900 ml</t>
  </si>
  <si>
    <t>UN 3295</t>
  </si>
  <si>
    <t>169417</t>
  </si>
  <si>
    <t>69417</t>
  </si>
  <si>
    <t>DIAZEPAM DESITIN RECTAL TUBE</t>
  </si>
  <si>
    <t>ENM 5X2.5ML/5MG</t>
  </si>
  <si>
    <t>169058</t>
  </si>
  <si>
    <t>69058</t>
  </si>
  <si>
    <t>121856</t>
  </si>
  <si>
    <t>21856</t>
  </si>
  <si>
    <t>CORYOL 3.125</t>
  </si>
  <si>
    <t>PORTBLNOB30X3.125MG</t>
  </si>
  <si>
    <t>840272</t>
  </si>
  <si>
    <t>Indulona Dez 100ml</t>
  </si>
  <si>
    <t>120159</t>
  </si>
  <si>
    <t>20159</t>
  </si>
  <si>
    <t>MONOTAB 20</t>
  </si>
  <si>
    <t>POR TBL NOB 20X20MG</t>
  </si>
  <si>
    <t>850093</t>
  </si>
  <si>
    <t>125121</t>
  </si>
  <si>
    <t>APO-DICLO SR 100</t>
  </si>
  <si>
    <t>POR TBL RET 30X100MG</t>
  </si>
  <si>
    <t>115845</t>
  </si>
  <si>
    <t>15845</t>
  </si>
  <si>
    <t>TOPAMAX 50 MG</t>
  </si>
  <si>
    <t>159710</t>
  </si>
  <si>
    <t>59710</t>
  </si>
  <si>
    <t>PROSTAMOL UNO</t>
  </si>
  <si>
    <t>CPS 30X320MG</t>
  </si>
  <si>
    <t>987473</t>
  </si>
  <si>
    <t>146894</t>
  </si>
  <si>
    <t>ZOLPIDEM MYLAN</t>
  </si>
  <si>
    <t>988192</t>
  </si>
  <si>
    <t>Bepanthen Care mast 30g</t>
  </si>
  <si>
    <t>849562</t>
  </si>
  <si>
    <t>Visine unavenu a citlive oci</t>
  </si>
  <si>
    <t>10x0,5 ml</t>
  </si>
  <si>
    <t>988088</t>
  </si>
  <si>
    <t>Walmark Laktobacily FORTE s fruktooligosach.60+60</t>
  </si>
  <si>
    <t>989038</t>
  </si>
  <si>
    <t>Menalind Profess.kož.ochr.krém 200ml+čist.ubrousky</t>
  </si>
  <si>
    <t>394153</t>
  </si>
  <si>
    <t>Calcium Pantotenicum 30g Generica</t>
  </si>
  <si>
    <t>989357</t>
  </si>
  <si>
    <t>Vazelína bílá kosmetic.Valinka 100ml</t>
  </si>
  <si>
    <t>395712</t>
  </si>
  <si>
    <t>HBF Calcium panthotenát mast 30g</t>
  </si>
  <si>
    <t>397174</t>
  </si>
  <si>
    <t>IR  PosiFlush  1x 10 ml  Fresenius Kabi</t>
  </si>
  <si>
    <t>10 ml F1/1 v předplněné stříkačce</t>
  </si>
  <si>
    <t>192521</t>
  </si>
  <si>
    <t>NASONEX</t>
  </si>
  <si>
    <t>NAS SPR SUS 140X50RG</t>
  </si>
  <si>
    <t>202701</t>
  </si>
  <si>
    <t>POR TBL ENT 90X20MG</t>
  </si>
  <si>
    <t>169737</t>
  </si>
  <si>
    <t>69737</t>
  </si>
  <si>
    <t>ARDEAELYTOSOL KALIUMCHLOR.7.45%</t>
  </si>
  <si>
    <t>397339</t>
  </si>
  <si>
    <t>Menalind mycí žínky</t>
  </si>
  <si>
    <t>8ks</t>
  </si>
  <si>
    <t>56976</t>
  </si>
  <si>
    <t>TRITACE 2,5 MG</t>
  </si>
  <si>
    <t>POR TBL NOB 20X2.5MG</t>
  </si>
  <si>
    <t>140373</t>
  </si>
  <si>
    <t>40373</t>
  </si>
  <si>
    <t>MEDROL 16 MG</t>
  </si>
  <si>
    <t>POR TBLNOB50X16MG-B</t>
  </si>
  <si>
    <t>147740</t>
  </si>
  <si>
    <t>47740</t>
  </si>
  <si>
    <t>RIVOCOR 5</t>
  </si>
  <si>
    <t>149113</t>
  </si>
  <si>
    <t>49113</t>
  </si>
  <si>
    <t>POR TBL ENT 28X20MG</t>
  </si>
  <si>
    <t>158380</t>
  </si>
  <si>
    <t>58380</t>
  </si>
  <si>
    <t>VENTOLIN ROZTOK K INHALACI</t>
  </si>
  <si>
    <t>INH SOL1X20ML/120MG</t>
  </si>
  <si>
    <t>184398</t>
  </si>
  <si>
    <t>84398</t>
  </si>
  <si>
    <t>CPS 100X100MG</t>
  </si>
  <si>
    <t>193013</t>
  </si>
  <si>
    <t>93013</t>
  </si>
  <si>
    <t>SORTIS 10MG</t>
  </si>
  <si>
    <t>848765</t>
  </si>
  <si>
    <t>107938</t>
  </si>
  <si>
    <t>CORDARONE</t>
  </si>
  <si>
    <t>INJ SOL 6X3ML/150MG</t>
  </si>
  <si>
    <t>848251</t>
  </si>
  <si>
    <t>122632</t>
  </si>
  <si>
    <t>SORTIS 80 MG</t>
  </si>
  <si>
    <t>POR TBL FLM 30X80MG</t>
  </si>
  <si>
    <t>118167</t>
  </si>
  <si>
    <t>18167</t>
  </si>
  <si>
    <t>PROPOFOL 1% MCT/LCT FRESENIUS</t>
  </si>
  <si>
    <t>INJ EML 5X20ML</t>
  </si>
  <si>
    <t>118175</t>
  </si>
  <si>
    <t>18175</t>
  </si>
  <si>
    <t>INJ EML 10X100ML</t>
  </si>
  <si>
    <t>185325</t>
  </si>
  <si>
    <t>85325</t>
  </si>
  <si>
    <t>DORMICUM</t>
  </si>
  <si>
    <t>INJ SOL 5X3ML/15MG</t>
  </si>
  <si>
    <t>109711</t>
  </si>
  <si>
    <t>9711</t>
  </si>
  <si>
    <t>INJ SIC 1X500MG+8ML</t>
  </si>
  <si>
    <t>194882</t>
  </si>
  <si>
    <t>94882</t>
  </si>
  <si>
    <t>INJ SIC 1X250MG+4ML</t>
  </si>
  <si>
    <t>848477</t>
  </si>
  <si>
    <t>124346</t>
  </si>
  <si>
    <t>CEZERA 5 MG</t>
  </si>
  <si>
    <t>POR TBL FLM 90X5MG</t>
  </si>
  <si>
    <t>110803</t>
  </si>
  <si>
    <t>10803</t>
  </si>
  <si>
    <t>ZOFRAN</t>
  </si>
  <si>
    <t>INJ SOL 5X2ML/4MG</t>
  </si>
  <si>
    <t>110820</t>
  </si>
  <si>
    <t>10820</t>
  </si>
  <si>
    <t>INJ SOL 5X4ML/8MG</t>
  </si>
  <si>
    <t>190959</t>
  </si>
  <si>
    <t>90959</t>
  </si>
  <si>
    <t>TBL 30X0.5MG</t>
  </si>
  <si>
    <t>848895</t>
  </si>
  <si>
    <t>151056</t>
  </si>
  <si>
    <t>LAMICTAL 100 MG</t>
  </si>
  <si>
    <t>POR TBL NOB 42X100MG</t>
  </si>
  <si>
    <t>109710</t>
  </si>
  <si>
    <t>9710</t>
  </si>
  <si>
    <t>INJ SIC 1X125MG+2ML</t>
  </si>
  <si>
    <t>109712</t>
  </si>
  <si>
    <t>9712</t>
  </si>
  <si>
    <t>INJ SIC 1X1GM+16ML</t>
  </si>
  <si>
    <t>153950</t>
  </si>
  <si>
    <t>53950</t>
  </si>
  <si>
    <t>ZOLOFT 50MG</t>
  </si>
  <si>
    <t>TBL OBD 28X50MG</t>
  </si>
  <si>
    <t>150699</t>
  </si>
  <si>
    <t>50699</t>
  </si>
  <si>
    <t>PAMIDRONATE MEDAC 3 MG/ML</t>
  </si>
  <si>
    <t>INF CNC SOL 1X20ML</t>
  </si>
  <si>
    <t>117685</t>
  </si>
  <si>
    <t>17685</t>
  </si>
  <si>
    <t>MIRZATEN 30</t>
  </si>
  <si>
    <t>POR TBL FLM 30X30MG</t>
  </si>
  <si>
    <t>115317</t>
  </si>
  <si>
    <t>15317</t>
  </si>
  <si>
    <t>POR TBL FLM 90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</si>
  <si>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</si>
  <si>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</si>
  <si>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</si>
  <si>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</si>
  <si>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</si>
  <si>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</si>
  <si>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</si>
  <si>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</si>
  <si>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850148</t>
  </si>
  <si>
    <t>115590</t>
  </si>
  <si>
    <t>MEDORAM PLUS H 5/25 MG</t>
  </si>
  <si>
    <t>50113006</t>
  </si>
  <si>
    <t>846016</t>
  </si>
  <si>
    <t>Nutrison Advanced Protison 500ml</t>
  </si>
  <si>
    <t>1X500ML</t>
  </si>
  <si>
    <t>103414</t>
  </si>
  <si>
    <t>3414</t>
  </si>
  <si>
    <t>NUTRIFLEX PERI</t>
  </si>
  <si>
    <t>INF SOL 5X2000ML</t>
  </si>
  <si>
    <t>110996</t>
  </si>
  <si>
    <t>10996</t>
  </si>
  <si>
    <t>NUTRIFLEX PLUS</t>
  </si>
  <si>
    <t>142003</t>
  </si>
  <si>
    <t>NEPHROTECT</t>
  </si>
  <si>
    <t>INF SOL 10X500ML</t>
  </si>
  <si>
    <t>149415</t>
  </si>
  <si>
    <t>49415</t>
  </si>
  <si>
    <t>AMINOPLASMAL B.BRAUN 10%</t>
  </si>
  <si>
    <t>116337</t>
  </si>
  <si>
    <t>16337</t>
  </si>
  <si>
    <t>LIPOPLUS 20%</t>
  </si>
  <si>
    <t>INFEML10X250ML-SKLO</t>
  </si>
  <si>
    <t>195638</t>
  </si>
  <si>
    <t>95638</t>
  </si>
  <si>
    <t>NUTRIFLEX LIPID PLUS</t>
  </si>
  <si>
    <t>INF EML 5X2500ML</t>
  </si>
  <si>
    <t>849197</t>
  </si>
  <si>
    <t>Nutridrink Compact meruňka 125 ml</t>
  </si>
  <si>
    <t>988740</t>
  </si>
  <si>
    <t>Nutrison Advanced Diason 1000ml</t>
  </si>
  <si>
    <t>396914</t>
  </si>
  <si>
    <t>52301</t>
  </si>
  <si>
    <t>AMINOPLASMAL HEPA-10%</t>
  </si>
  <si>
    <t>INF 10X500ML</t>
  </si>
  <si>
    <t>397303</t>
  </si>
  <si>
    <t>152193</t>
  </si>
  <si>
    <t>NUTRIFLEX OMEGA SPECIAL</t>
  </si>
  <si>
    <t>INF EML 5X625ML</t>
  </si>
  <si>
    <t>133328</t>
  </si>
  <si>
    <t>33328</t>
  </si>
  <si>
    <t>NUTRIDRINK S PŘÍCH. TROP. OVOCE</t>
  </si>
  <si>
    <t>POR SOL 1X200ML</t>
  </si>
  <si>
    <t>133329</t>
  </si>
  <si>
    <t>33329</t>
  </si>
  <si>
    <t>NUTRIDRINK YOGHURT S PŘ. MALINA</t>
  </si>
  <si>
    <t>133340</t>
  </si>
  <si>
    <t>33340</t>
  </si>
  <si>
    <t>DIASIP S PŘÍCHUTÍ VANILKOVOU (SOL)</t>
  </si>
  <si>
    <t>133474</t>
  </si>
  <si>
    <t>33474</t>
  </si>
  <si>
    <t>NUTRIDRINK JUICE STYLE S PŘÍCHUTÍ JABLEČNOU</t>
  </si>
  <si>
    <t>500732</t>
  </si>
  <si>
    <t>33704</t>
  </si>
  <si>
    <t>DIASIP S PŘÍCHUTÍ CAPPUCHINO</t>
  </si>
  <si>
    <t>33739</t>
  </si>
  <si>
    <t>NUTRIDRINK COMPACT PROTEIN S PŘÍCHUTÍ VANILKOVOU</t>
  </si>
  <si>
    <t>POR SOL 4X125ML</t>
  </si>
  <si>
    <t>33740</t>
  </si>
  <si>
    <t>NUTRIDRINK COMPACT PROTEIN S PŘÍCHUTÍ KÁVY</t>
  </si>
  <si>
    <t>33741</t>
  </si>
  <si>
    <t>NUTRIDRINK COMPACT PROTEIN S PŘÍCHUTÍ BANÁNOVOU</t>
  </si>
  <si>
    <t>133146</t>
  </si>
  <si>
    <t>33530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</si>
  <si>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</si>
  <si>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</si>
  <si>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</si>
  <si>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</si>
  <si>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</si>
  <si>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</si>
  <si>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133220</t>
  </si>
  <si>
    <t>33220</t>
  </si>
  <si>
    <t>PROTIFAR</t>
  </si>
  <si>
    <t>POR PLV SOL 1X225GM</t>
  </si>
  <si>
    <t>848207</t>
  </si>
  <si>
    <t>33422</t>
  </si>
  <si>
    <t>Nutrison Advanced DIASON LOW ENERGY</t>
  </si>
  <si>
    <t>por.sol.1000ml</t>
  </si>
  <si>
    <t>33750</t>
  </si>
  <si>
    <t>NUTRIDRINK CREME S PŘÍCHUTÍ VANILKOVOU</t>
  </si>
  <si>
    <t>POR SOL 4X125GM</t>
  </si>
  <si>
    <t>33751</t>
  </si>
  <si>
    <t>NUTRIDRINK CREME S PŘÍCHUTÍ ČOKOLÁDOVOU</t>
  </si>
  <si>
    <t>133322</t>
  </si>
  <si>
    <t>33322</t>
  </si>
  <si>
    <t>NUTRIDRINK S ČOKOL. PŘÍCHUTÍ</t>
  </si>
  <si>
    <t>133323</t>
  </si>
  <si>
    <t>33323</t>
  </si>
  <si>
    <t>NUTRIDRINK S KARAMEL. PŘÍCHUTÍ</t>
  </si>
  <si>
    <t>848362</t>
  </si>
  <si>
    <t>33488</t>
  </si>
  <si>
    <t>NUTRIDRINK PROTEIN S PŘÍCHUTÍ VANILKOVOU</t>
  </si>
  <si>
    <t>133335</t>
  </si>
  <si>
    <t>33335</t>
  </si>
  <si>
    <t>NUTRIDRINK MULTI FIBRE S PŘ BAN</t>
  </si>
  <si>
    <t>395579</t>
  </si>
  <si>
    <t>33752</t>
  </si>
  <si>
    <t>NUTRIDRINK CREME S PŘÍCHUTÍ LES.OVOCE</t>
  </si>
  <si>
    <t>4x125ml</t>
  </si>
  <si>
    <t>847098</t>
  </si>
  <si>
    <t>33705</t>
  </si>
  <si>
    <t>NUTRIDRINK S PŘÍCH. VANILKOVOU 200ml</t>
  </si>
  <si>
    <t>840702</t>
  </si>
  <si>
    <t>33489</t>
  </si>
  <si>
    <t>NUTRIDRINK PROTEIN S PŘÍCHUTÍ ČOKOLÁDOVOU</t>
  </si>
  <si>
    <t>133490</t>
  </si>
  <si>
    <t>33490</t>
  </si>
  <si>
    <t>NUTRIDRINK PROTEIN S PŘÍCHUTÍ LESNÍHO OVOCE</t>
  </si>
  <si>
    <t>987792</t>
  </si>
  <si>
    <t>33749</t>
  </si>
  <si>
    <t>NUTRIDRINK CREME S PŘÍCHUTÍ BANÁNOVOU</t>
  </si>
  <si>
    <t>83050</t>
  </si>
  <si>
    <t>198192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</si>
  <si>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</si>
  <si>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</si>
  <si>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</si>
  <si>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</si>
  <si>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</si>
  <si>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</si>
  <si>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</si>
  <si>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168998</t>
  </si>
  <si>
    <t>68998</t>
  </si>
  <si>
    <t>AMPICILIN BIOTIKA</t>
  </si>
  <si>
    <t>INJ 10X1000MG</t>
  </si>
  <si>
    <t>183487</t>
  </si>
  <si>
    <t>83487</t>
  </si>
  <si>
    <t>MERONEM 500MG I.V.</t>
  </si>
  <si>
    <t>INJ SIC 10X500MG</t>
  </si>
  <si>
    <t>192290</t>
  </si>
  <si>
    <t>92290</t>
  </si>
  <si>
    <t>EDICIN 1GM</t>
  </si>
  <si>
    <t>INJ.SICC.1X1GM</t>
  </si>
  <si>
    <t>850012</t>
  </si>
  <si>
    <t>154748</t>
  </si>
  <si>
    <t>NITROFURANTOIN - RATIOPHARM 100 MG</t>
  </si>
  <si>
    <t>POR CPS PRO 50X100MG</t>
  </si>
  <si>
    <t>103952</t>
  </si>
  <si>
    <t>3952</t>
  </si>
  <si>
    <t>AMIKIN</t>
  </si>
  <si>
    <t>INJ 1X2ML/500MG</t>
  </si>
  <si>
    <t>192490</t>
  </si>
  <si>
    <t>92490</t>
  </si>
  <si>
    <t>MACMIROR COMPLEX 500</t>
  </si>
  <si>
    <t>SUP VAG 8</t>
  </si>
  <si>
    <t>186264</t>
  </si>
  <si>
    <t>86264</t>
  </si>
  <si>
    <t>TOBREX</t>
  </si>
  <si>
    <t>GTT OPH 5ML 3MG/1ML</t>
  </si>
  <si>
    <t>500696</t>
  </si>
  <si>
    <t>141836</t>
  </si>
  <si>
    <t>Amikacin B.Braun 5mg/ml EP 100ml</t>
  </si>
  <si>
    <t>10X100ml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</si>
  <si>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</si>
  <si>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</si>
  <si>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</si>
  <si>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</si>
  <si>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</si>
  <si>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</si>
  <si>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</si>
  <si>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156835</t>
  </si>
  <si>
    <t>MEROPENEM KABI 1 G</t>
  </si>
  <si>
    <t>INJ+INF PLV SOL 10X1000MG</t>
  </si>
  <si>
    <t>153922</t>
  </si>
  <si>
    <t>53922</t>
  </si>
  <si>
    <t>CIPHIN PRO INFUSION.200MG/100ML</t>
  </si>
  <si>
    <t>105113</t>
  </si>
  <si>
    <t>5113</t>
  </si>
  <si>
    <t>TARGOCID 400MG</t>
  </si>
  <si>
    <t>INJ SIC 1X400MG+SOL</t>
  </si>
  <si>
    <t>166036</t>
  </si>
  <si>
    <t>66036</t>
  </si>
  <si>
    <t>MYCOMAX 100</t>
  </si>
  <si>
    <t>CPS 28X100MG</t>
  </si>
  <si>
    <t>126902</t>
  </si>
  <si>
    <t>26902</t>
  </si>
  <si>
    <t>VFEND 200 MG</t>
  </si>
  <si>
    <t>INF PLV SOL 1X200MG</t>
  </si>
  <si>
    <t>50113008</t>
  </si>
  <si>
    <t>6480</t>
  </si>
  <si>
    <t>Ocplex 20ml 500 I.U. Phoenix</t>
  </si>
  <si>
    <t>0129056</t>
  </si>
  <si>
    <t>ATENATIV 500 I.U. Phoenix</t>
  </si>
  <si>
    <t>930589</t>
  </si>
  <si>
    <t>KL ETHANOLUM BENZ.DENAT. 900 ml / 720g/</t>
  </si>
  <si>
    <t>UN 1170</t>
  </si>
  <si>
    <t>198880</t>
  </si>
  <si>
    <t>98880</t>
  </si>
  <si>
    <t>921564</t>
  </si>
  <si>
    <t>KL VASELINUM ALBUM STERILNI,  10G</t>
  </si>
  <si>
    <t>500355</t>
  </si>
  <si>
    <t>15879</t>
  </si>
  <si>
    <t>DZ BRAUNOL 250 ML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</si>
  <si>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</si>
  <si>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</si>
  <si>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</si>
  <si>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</si>
  <si>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</si>
  <si>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</si>
  <si>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</si>
  <si>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144328</t>
  </si>
  <si>
    <t>GARAMYCIN SCHWAMM</t>
  </si>
  <si>
    <t>DRM SPO 1X130MG</t>
  </si>
  <si>
    <t>113441</t>
  </si>
  <si>
    <t>13441</t>
  </si>
  <si>
    <t>RINGERŮV ROZTOK VIAFLO</t>
  </si>
  <si>
    <t>181472</t>
  </si>
  <si>
    <t>81472</t>
  </si>
  <si>
    <t>OXAMET 0.5PROMILE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</si>
  <si>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</si>
  <si>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</si>
  <si>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</si>
  <si>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</si>
  <si>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</si>
  <si>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</si>
  <si>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</si>
  <si>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</si>
  <si>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920120</t>
  </si>
  <si>
    <t>KL FORMALDEHYDI S.10% 5 KG</t>
  </si>
  <si>
    <t>UN 2209</t>
  </si>
  <si>
    <t>930241</t>
  </si>
  <si>
    <t>KL SOL.IODI SPIR.DIL. 800 g</t>
  </si>
  <si>
    <t>153346</t>
  </si>
  <si>
    <t>TISSEEL (FROZ)</t>
  </si>
  <si>
    <t>EPL GKU SOL 1X2ML</t>
  </si>
  <si>
    <t>153347</t>
  </si>
  <si>
    <t>EPL GKU SOL 1X4ML</t>
  </si>
  <si>
    <t>50113009</t>
  </si>
  <si>
    <t>988212</t>
  </si>
  <si>
    <t>ICG Pulsion 5 x 25mg</t>
  </si>
  <si>
    <t>Neurochirurgická klinika, lůžkové oddělení 34</t>
  </si>
  <si>
    <t>Neurochirurgická klinika, lůžkové oddělení 36</t>
  </si>
  <si>
    <t>Neurochirurgická klinika, ambulance</t>
  </si>
  <si>
    <t>Neurochirurgická klinika, JIP</t>
  </si>
  <si>
    <t>Neurochirurgická klinika, operační sál - lokální</t>
  </si>
  <si>
    <t>Lékárna - léčiva</t>
  </si>
  <si>
    <t>Lékárna - antibiotika</t>
  </si>
  <si>
    <t>Lékárna - antimykotika</t>
  </si>
  <si>
    <t>Lékárna - enterární výživa</t>
  </si>
  <si>
    <t>393 TO krevní deriváty IVLP (112 01 003)</t>
  </si>
  <si>
    <t>Lékárna - RTG diagnostika</t>
  </si>
  <si>
    <t>0631 - Neurochirurgická klinika, JIP</t>
  </si>
  <si>
    <t>0612 - Neurochirurgická klinika, lůžkové oddělení 36</t>
  </si>
  <si>
    <t>0611 - Neurochirurgická klinika, lůžkové oddělení 34</t>
  </si>
  <si>
    <t>N01AX10 - Propofol</t>
  </si>
  <si>
    <t>A02BA02 - Ranitidin</t>
  </si>
  <si>
    <t>J01DD01 - Cefotaxim</t>
  </si>
  <si>
    <t>J01CR02 - Amoxicilin a enzymový inhibitor</t>
  </si>
  <si>
    <t>J01AA02 - Doxycyklin</t>
  </si>
  <si>
    <t>A06AD11 - Laktulóza</t>
  </si>
  <si>
    <t>B01AC04 - Klopidogrel</t>
  </si>
  <si>
    <t>A07DA - Antipropulziva</t>
  </si>
  <si>
    <t>M04AA01 - Alopurinol</t>
  </si>
  <si>
    <t>A04AA01 - Ondansetron</t>
  </si>
  <si>
    <t>J02AC01 - Flukonazol</t>
  </si>
  <si>
    <t>C01BD01 - Amiodaron</t>
  </si>
  <si>
    <t>N02AX02 - Tramadol</t>
  </si>
  <si>
    <t>C07AB05 - Betaxolol</t>
  </si>
  <si>
    <t>N06BX18 - Vinpocetin</t>
  </si>
  <si>
    <t>C07AB07 - Bisoprolol</t>
  </si>
  <si>
    <t>J01MA02 - Ciprofloxacin</t>
  </si>
  <si>
    <t>C07AG02 - Karvedilol</t>
  </si>
  <si>
    <t>M01AC06 - Meloxikam</t>
  </si>
  <si>
    <t>C09AA04 - Perindopril</t>
  </si>
  <si>
    <t>N01AH03 - Sufentanyl</t>
  </si>
  <si>
    <t>C09AA05 - Ramipril</t>
  </si>
  <si>
    <t>N03AX09 - Lamotrigin</t>
  </si>
  <si>
    <t>C09BA05 - Ramipril a diuretika</t>
  </si>
  <si>
    <t>B01AB06 - Nadroparin</t>
  </si>
  <si>
    <t>N05CD08 - Midazolam</t>
  </si>
  <si>
    <t>C09BB04 - Perindopril a amlodipin</t>
  </si>
  <si>
    <t>R03AC02 - Salbutamol</t>
  </si>
  <si>
    <t>C09CA01 - Losartan</t>
  </si>
  <si>
    <t>J01MA01 - Ofloxacin</t>
  </si>
  <si>
    <t>C09DA01 - Losartan a diuretika</t>
  </si>
  <si>
    <t>J01XA02 - Teikoplanin</t>
  </si>
  <si>
    <t>C10AA01 - Simvastatin</t>
  </si>
  <si>
    <t>J02AC03 - Vorikonazol</t>
  </si>
  <si>
    <t>C10AA05 - Atorvastatin</t>
  </si>
  <si>
    <t>M01AX17 - Nimesulid</t>
  </si>
  <si>
    <t>C10AA07 - Rosuvastatin</t>
  </si>
  <si>
    <t>M05BA03 - Kyselina pamidronová</t>
  </si>
  <si>
    <t>C10AB05 - Fenofibrát</t>
  </si>
  <si>
    <t>A02BC02 - Pantoprazol</t>
  </si>
  <si>
    <t>G04CA02 - Tamsulosin</t>
  </si>
  <si>
    <t>N03AG01 - Kyselina valproová</t>
  </si>
  <si>
    <t>H02AB04 - Methylprednisolon</t>
  </si>
  <si>
    <t>N03AX12 - Gabapentin</t>
  </si>
  <si>
    <t>N03AX14 - Levetiracetam</t>
  </si>
  <si>
    <t>N03AX16 - Pregabalin</t>
  </si>
  <si>
    <t>N05BA12 - Alprazolam</t>
  </si>
  <si>
    <t>J01CR01 - Ampicilin a enzymový inhibitor</t>
  </si>
  <si>
    <t>N06AB04 - Citalopram</t>
  </si>
  <si>
    <t>N06AB06 - Sertralin</t>
  </si>
  <si>
    <t>N06AB10 - Escitalopram</t>
  </si>
  <si>
    <t>N06AX11 - Mirtazapin</t>
  </si>
  <si>
    <t>J01DC02 - Cefuroxim</t>
  </si>
  <si>
    <t>N07CA01 - Betahistin</t>
  </si>
  <si>
    <t>R06AE09 - Levocetirizin</t>
  </si>
  <si>
    <t>R06AE07 - Cetirizin</t>
  </si>
  <si>
    <t>S01EE01 - Latanoprost</t>
  </si>
  <si>
    <t>A02BA03 - Famotidin</t>
  </si>
  <si>
    <t>V06XX - Potraviny pro zvláštní lékařské účely (PZLÚ)</t>
  </si>
  <si>
    <t>J01FA09 - Klarithromycin</t>
  </si>
  <si>
    <t>J01FF01 - Klindamycin</t>
  </si>
  <si>
    <t>A02BA02</t>
  </si>
  <si>
    <t>RANITAL 150 MG POTAHOVANÉ TABLETY</t>
  </si>
  <si>
    <t>POR TBL FLM 30X150MG</t>
  </si>
  <si>
    <t>RANITAL 50 MG/2 ML</t>
  </si>
  <si>
    <t>INJ SOL 5X2ML/50MG</t>
  </si>
  <si>
    <t>A02BC02</t>
  </si>
  <si>
    <t>B01AB06</t>
  </si>
  <si>
    <t>INJ SOL 10X5ML/47.5KU</t>
  </si>
  <si>
    <t>H02AB04</t>
  </si>
  <si>
    <t>SOLU-MEDROL 40 MG/ML</t>
  </si>
  <si>
    <t>INJ PSO LQF 40MG+1ML</t>
  </si>
  <si>
    <t>J01CR01</t>
  </si>
  <si>
    <t>J01CR02</t>
  </si>
  <si>
    <t>AMOKSIKLAV 1 G</t>
  </si>
  <si>
    <t>POR TBL FLM 14X1GM</t>
  </si>
  <si>
    <t>AMOKSIKLAV 1,2 G</t>
  </si>
  <si>
    <t>INJ+INF PLV SOL 5X1.2GM</t>
  </si>
  <si>
    <t>AMOKSIKLAV 625 MG</t>
  </si>
  <si>
    <t>POR TBL FLM 21X625MG</t>
  </si>
  <si>
    <t>J01DC02</t>
  </si>
  <si>
    <t>POR TBL FLM 10X500MG</t>
  </si>
  <si>
    <t>ZINACEF 1,5 G</t>
  </si>
  <si>
    <t>J01FF01</t>
  </si>
  <si>
    <t>INJ SOL 1X2ML/300MG</t>
  </si>
  <si>
    <t>INJ SOL 1X4ML/600MG</t>
  </si>
  <si>
    <t>J01MA02</t>
  </si>
  <si>
    <t>M01AX17</t>
  </si>
  <si>
    <t>POR TBL NOB 15X100MG</t>
  </si>
  <si>
    <t>POR TBL NOB 30X100MG</t>
  </si>
  <si>
    <t>N02AX02</t>
  </si>
  <si>
    <t>POR TBL PRO 10X100MG</t>
  </si>
  <si>
    <t>POR TBL PRO 30X100MG</t>
  </si>
  <si>
    <t>N05BA12</t>
  </si>
  <si>
    <t>XANAX 0,25 MG</t>
  </si>
  <si>
    <t>POR TBL NOB 30X0.25MG</t>
  </si>
  <si>
    <t>N06AB04</t>
  </si>
  <si>
    <t>POR TBL FLM 30X10 MG</t>
  </si>
  <si>
    <t>R03AC02</t>
  </si>
  <si>
    <t>INH SUS PSS 200X100RG</t>
  </si>
  <si>
    <t>R06AE07</t>
  </si>
  <si>
    <t>RANISAN 150 MG</t>
  </si>
  <si>
    <t>POR TBL ENT 28X40MG I</t>
  </si>
  <si>
    <t>A06AD11</t>
  </si>
  <si>
    <t>A07DA</t>
  </si>
  <si>
    <t>INJ SOL 10X0.8ML</t>
  </si>
  <si>
    <t>B01AC04</t>
  </si>
  <si>
    <t>C07AB05</t>
  </si>
  <si>
    <t>C07AB07</t>
  </si>
  <si>
    <t>C07AG02</t>
  </si>
  <si>
    <t>C09AA04</t>
  </si>
  <si>
    <t>C09AA05</t>
  </si>
  <si>
    <t>TRITACE 5 MG</t>
  </si>
  <si>
    <t>C09BB04</t>
  </si>
  <si>
    <t>C09CA01</t>
  </si>
  <si>
    <t>LOZAP 12,5 ZENTIVA</t>
  </si>
  <si>
    <t>POR TBL FLM 30X12.5MG</t>
  </si>
  <si>
    <t>C09DA01</t>
  </si>
  <si>
    <t>C10AA01</t>
  </si>
  <si>
    <t>C10AA05</t>
  </si>
  <si>
    <t>SORTIS 20 MG</t>
  </si>
  <si>
    <t>C10AA07</t>
  </si>
  <si>
    <t>C10AB05</t>
  </si>
  <si>
    <t>POR CPS DUR 30X267MG</t>
  </si>
  <si>
    <t>G04CA02</t>
  </si>
  <si>
    <t>POR CPS RDR 30X0.4MG</t>
  </si>
  <si>
    <t>J01AA02</t>
  </si>
  <si>
    <t>J01FA09</t>
  </si>
  <si>
    <t>POR TBL FLM 14X500MG</t>
  </si>
  <si>
    <t>J01MA01</t>
  </si>
  <si>
    <t>INF SOL 1X100ML/200MG</t>
  </si>
  <si>
    <t>J02AC01</t>
  </si>
  <si>
    <t>MYCOMAX INF</t>
  </si>
  <si>
    <t>INF SOL 100ML/200MG</t>
  </si>
  <si>
    <t>M01AC06</t>
  </si>
  <si>
    <t>M04AA01</t>
  </si>
  <si>
    <t>POR TBL PRO 50X100MG</t>
  </si>
  <si>
    <t>N03AG01</t>
  </si>
  <si>
    <t>DEPAKINE CHRONO 500 MG SÉCABLE</t>
  </si>
  <si>
    <t>POR TBL RET 100X500MG</t>
  </si>
  <si>
    <t>N03AX12</t>
  </si>
  <si>
    <t>NEURONTIN 100 MG</t>
  </si>
  <si>
    <t>POR CPS DUR 20X100MG</t>
  </si>
  <si>
    <t>NEURONTIN 300 MG</t>
  </si>
  <si>
    <t>POR CPS DUR 50X300MG</t>
  </si>
  <si>
    <t>N03AX14</t>
  </si>
  <si>
    <t>N03AX16</t>
  </si>
  <si>
    <t>POR CPS DUR 14X75MG</t>
  </si>
  <si>
    <t>XANAX 1 MG</t>
  </si>
  <si>
    <t>POR TBL NOB 30X1MG</t>
  </si>
  <si>
    <t>POR TBL FLM 30X20 MG</t>
  </si>
  <si>
    <t>N06AB06</t>
  </si>
  <si>
    <t>ZOLOFT 100 MG</t>
  </si>
  <si>
    <t>POR TBL FLM 28X100MG</t>
  </si>
  <si>
    <t>N06AB10</t>
  </si>
  <si>
    <t>N06BX18</t>
  </si>
  <si>
    <t>POR TBL NOB 50X5MG</t>
  </si>
  <si>
    <t>N07CA01</t>
  </si>
  <si>
    <t>S01EE01</t>
  </si>
  <si>
    <t>OPH GTT SOL 1X2.5ML I</t>
  </si>
  <si>
    <t>A02BA03</t>
  </si>
  <si>
    <t>POR TBL ENT 28X20MG I</t>
  </si>
  <si>
    <t>A04AA01</t>
  </si>
  <si>
    <t>POR SIR 1X500ML 50%</t>
  </si>
  <si>
    <t>C01BD01</t>
  </si>
  <si>
    <t>C09BA05</t>
  </si>
  <si>
    <t>SORTIS 10 MG</t>
  </si>
  <si>
    <t>POR TBL NOB 50X16MG</t>
  </si>
  <si>
    <t>SOLU-MEDROL 62,5 MG/ML</t>
  </si>
  <si>
    <t>INJ PSO LQF 250MG+4ML</t>
  </si>
  <si>
    <t>INJ PSO LQF 125MG+2ML</t>
  </si>
  <si>
    <t>INJ PSO LQF 500MG+8ML</t>
  </si>
  <si>
    <t>INJ PSO LQF 1GM+16ML</t>
  </si>
  <si>
    <t>J01DD01</t>
  </si>
  <si>
    <t>CIPHIN PRO INFUSIONE 200 MG/100 ML</t>
  </si>
  <si>
    <t>J01XA02</t>
  </si>
  <si>
    <t>TARGOCID 400 MG</t>
  </si>
  <si>
    <t>INJ+POR PSO LQF 1X400MG</t>
  </si>
  <si>
    <t>POR CPS DUR 28X100MG</t>
  </si>
  <si>
    <t>J02AC03</t>
  </si>
  <si>
    <t>M05BA03</t>
  </si>
  <si>
    <t>N01AH03</t>
  </si>
  <si>
    <t>N01AX10</t>
  </si>
  <si>
    <t>ANESIA 10 MG/ML INJEKČNÍ/INFUZNÍ EMULZE</t>
  </si>
  <si>
    <t>N03AX09</t>
  </si>
  <si>
    <t>POR CPS DUR 100X100MG</t>
  </si>
  <si>
    <t>XANAX 0,5 MG</t>
  </si>
  <si>
    <t>POR TBL NOB 30X0.5MG</t>
  </si>
  <si>
    <t>N05CD08</t>
  </si>
  <si>
    <t>MIDAZOLAM TORREX 5 MG/ML</t>
  </si>
  <si>
    <t>INJ SOL 10X3ML/15MG</t>
  </si>
  <si>
    <t>ZOLOFT 50 MG</t>
  </si>
  <si>
    <t>POR TBL FLM 28X50MG</t>
  </si>
  <si>
    <t>N06AX11</t>
  </si>
  <si>
    <t>MIRZATEN 30 MG</t>
  </si>
  <si>
    <t>R06AE09</t>
  </si>
  <si>
    <t>V06XX</t>
  </si>
  <si>
    <t>NUTRISON PROTEIN PLUS MULTI FIBRE</t>
  </si>
  <si>
    <t>POR SOL 1X500ML</t>
  </si>
  <si>
    <t>NUTRIDRINK S PŘÍCHUTÍ ČOKOLÁDOVOU</t>
  </si>
  <si>
    <t>NUTRIDRINK S PŘÍCHUTÍ KARAMELOVOU</t>
  </si>
  <si>
    <t>NUTRIDRINK S PŘÍCHUTÍ TROPICKÉHO OVOCE</t>
  </si>
  <si>
    <t>NUTRIDRINK YOGHURT S PŘÍCHUTÍ MALINA</t>
  </si>
  <si>
    <t>NUTRIDRINK MULTI FIBRE S PŘÍCHUTÍ BANÁNOVOU</t>
  </si>
  <si>
    <t>DIASIP S PŘÍCHUTÍ VANILKOVOU</t>
  </si>
  <si>
    <t>NUTRISON ADVANCED DIASON LOW ENERGY</t>
  </si>
  <si>
    <t>POR SOL 1X1000ML</t>
  </si>
  <si>
    <t>DIASIP S PŘÍCHUTÍ CAPPUCCINO</t>
  </si>
  <si>
    <t>NUTRIDRINK S PŘÍCHUTÍ VANILKOVOU</t>
  </si>
  <si>
    <t>NUTRIDRINK CREME S PŘÍCHUTÍ LESNÍHO OVOCE</t>
  </si>
  <si>
    <t>Přehled plnění pozitivního listu - spotřeba léčivých přípravků - orientační přehled</t>
  </si>
  <si>
    <t>06 - Neurochirurgická klinika</t>
  </si>
  <si>
    <t>0611 - lůžkové oddělení 34</t>
  </si>
  <si>
    <t>0621 - ambulance</t>
  </si>
  <si>
    <t xml:space="preserve">0631 - JIP </t>
  </si>
  <si>
    <t>0662 - operační sál - lokální</t>
  </si>
  <si>
    <t>0612 - lůžkové oddělení 36A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</si>
  <si>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</si>
  <si>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</si>
  <si>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</si>
  <si>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</si>
  <si>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</si>
  <si>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</si>
  <si>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</si>
  <si>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>Balik Vladimír</t>
  </si>
  <si>
    <t>Hrabálek Lumír</t>
  </si>
  <si>
    <t>Kalita Ondřej</t>
  </si>
  <si>
    <t>Krahulík David</t>
  </si>
  <si>
    <t>Novák Vlastimil</t>
  </si>
  <si>
    <t>Vaňková Andrea</t>
  </si>
  <si>
    <t>Wanek Tomáš</t>
  </si>
  <si>
    <t>Gabryš Martin</t>
  </si>
  <si>
    <t>Hampl Martin</t>
  </si>
  <si>
    <t>Stejskal Přemysl</t>
  </si>
  <si>
    <t>Halaj Matej</t>
  </si>
  <si>
    <t>Cholekalciferol</t>
  </si>
  <si>
    <t>POR GTT SOL 1X10ML</t>
  </si>
  <si>
    <t>Nimesulid</t>
  </si>
  <si>
    <t>Pomůcky ortopedickoprotetické</t>
  </si>
  <si>
    <t>93530</t>
  </si>
  <si>
    <t>ORTÉZA ZÁDOVÁ LOMBAX DORSO 0845</t>
  </si>
  <si>
    <t>VYSOKÁ ZÁDOVÁ ORTÉZA (ROZSAH TH-LS),KOVOVÉ DLAHY A DOPÍNACÍ TAHY</t>
  </si>
  <si>
    <t>Dexamethason</t>
  </si>
  <si>
    <t>52335</t>
  </si>
  <si>
    <t>Hořčík (různé sole v kombinaci)</t>
  </si>
  <si>
    <t>POR GRA SOL 30</t>
  </si>
  <si>
    <t>Azithromycin</t>
  </si>
  <si>
    <t>45010</t>
  </si>
  <si>
    <t>AZITROMYCIN SANDOZ 500 MG</t>
  </si>
  <si>
    <t>POR TBL FLM 3X500MG</t>
  </si>
  <si>
    <t>45011</t>
  </si>
  <si>
    <t>POR TBL FLM 6X500MG</t>
  </si>
  <si>
    <t>Kodein</t>
  </si>
  <si>
    <t>90</t>
  </si>
  <si>
    <t>CODEIN SLOVAKOFARMA 30 MG</t>
  </si>
  <si>
    <t>POR TBL NOB 10X30MG</t>
  </si>
  <si>
    <t>Levetiracetam</t>
  </si>
  <si>
    <t>175084</t>
  </si>
  <si>
    <t>DRETACEN 250 MG</t>
  </si>
  <si>
    <t>POR TBL FLM 50X250MG</t>
  </si>
  <si>
    <t>Levocetirizin</t>
  </si>
  <si>
    <t>137177</t>
  </si>
  <si>
    <t>Mefenoxalon</t>
  </si>
  <si>
    <t>3645</t>
  </si>
  <si>
    <t>DIMEXOL</t>
  </si>
  <si>
    <t>POR TBL NOB 30X200MG</t>
  </si>
  <si>
    <t>Nifuroxazid</t>
  </si>
  <si>
    <t>46405</t>
  </si>
  <si>
    <t>ERCEFURYL 200 MG CPS.</t>
  </si>
  <si>
    <t>POR CPS DUR 14X200MG</t>
  </si>
  <si>
    <t>Sodná sůl metamizolu</t>
  </si>
  <si>
    <t>NOVALGIN TABLETY</t>
  </si>
  <si>
    <t>POR TBL FLM 20X500MG</t>
  </si>
  <si>
    <t>Kompresivní punčochy a návleky</t>
  </si>
  <si>
    <t>45387</t>
  </si>
  <si>
    <t>PUNČOCHY KOMPRESNÍ LÝTKOVÉ               II.K.T.</t>
  </si>
  <si>
    <t>MAXIS COMFORT  A-D</t>
  </si>
  <si>
    <t>PUNČOCHY KOMPRESNÍ LÝTKOVÉ II.K.T.</t>
  </si>
  <si>
    <t>MAXIS COMFORT A-D</t>
  </si>
  <si>
    <t>45773</t>
  </si>
  <si>
    <t>AVICENUM 360 A-D MIKROKAPSLE UZAVŘENÁ/OTEVŘENÁ ŠPIČKA SKINTEX</t>
  </si>
  <si>
    <t>11807</t>
  </si>
  <si>
    <t>ORTÉZA KRČNÍ LÍMEC ORTEL C1</t>
  </si>
  <si>
    <t>ANATOM.TVAROVANÝ,FIXAČNÍ PÁSKA NA SUCHÝ ZIP</t>
  </si>
  <si>
    <t>140647</t>
  </si>
  <si>
    <t>LÍMEC KRČNÍ PHILADELPHIA ORTEL C4 VARIO 49280</t>
  </si>
  <si>
    <t>NASTAVITELNÁ VÝŠKA OPORY BRADY, UNIVERZÁLNÍ VELIKOST</t>
  </si>
  <si>
    <t>93884</t>
  </si>
  <si>
    <t>PÁS BEDERNÍ LOMBASKIN 0870</t>
  </si>
  <si>
    <t>EXTRA TENKÝ BEDERNÍ PÁS S PEVNÝMI VÝZTUHAMI</t>
  </si>
  <si>
    <t>Pomůcky ortopedickoprotetické  individuálně zhotovované</t>
  </si>
  <si>
    <t>957</t>
  </si>
  <si>
    <t>ORTÉZA TRUPOVÁ</t>
  </si>
  <si>
    <t>S KONSTRUK.ZÁKLADEM Z PEV.MAT.(PE,LAM.KOV)ZHOTOV.NA ZÁKL.SEJMUTÍ MĚR.PODKLADŮ</t>
  </si>
  <si>
    <t>Vozíky včetně příslušenství</t>
  </si>
  <si>
    <t>23963</t>
  </si>
  <si>
    <t>VOZÍK MECHANICKÝ ZÁKLADNÍ DMA 218-24 WHD</t>
  </si>
  <si>
    <t>RYCHLOUP. ZADNÍ KOLA, ADAPTÉR TĚŽIŠTĚ</t>
  </si>
  <si>
    <t>Amoxicilin a enzymový inhibitor</t>
  </si>
  <si>
    <t>12494</t>
  </si>
  <si>
    <t>AUGMENTIN 1 G</t>
  </si>
  <si>
    <t>Antiagregancia kromě heparinu, kombinace</t>
  </si>
  <si>
    <t>57364</t>
  </si>
  <si>
    <t>AGGRENOX</t>
  </si>
  <si>
    <t>POR CPS RDR 60</t>
  </si>
  <si>
    <t>Atorvastatin</t>
  </si>
  <si>
    <t>50311</t>
  </si>
  <si>
    <t>TULIP 10 MG POTAHOVANÉ TABLETY</t>
  </si>
  <si>
    <t>Betaxolol</t>
  </si>
  <si>
    <t>49910</t>
  </si>
  <si>
    <t>POR TBL FLM 98X20MG</t>
  </si>
  <si>
    <t>Diosmin, kombinace</t>
  </si>
  <si>
    <t>201992</t>
  </si>
  <si>
    <t>POR TBL FLM 120X500MG</t>
  </si>
  <si>
    <t>Drospirenon a ethinylestradiol</t>
  </si>
  <si>
    <t>164778</t>
  </si>
  <si>
    <t>JANGEE 0,02 MG/3 MG 28 POTAHOVANÝCH TABLET</t>
  </si>
  <si>
    <t>POR TBL FLM 3X28</t>
  </si>
  <si>
    <t>Drotaverin</t>
  </si>
  <si>
    <t>107807</t>
  </si>
  <si>
    <t>POR TBL NOB 20X40MG</t>
  </si>
  <si>
    <t>Erdostein</t>
  </si>
  <si>
    <t>95560</t>
  </si>
  <si>
    <t>ERDOMED</t>
  </si>
  <si>
    <t>POR CPS DUR 30X300MG</t>
  </si>
  <si>
    <t>199680</t>
  </si>
  <si>
    <t>POR CPS DUR 60X300MG</t>
  </si>
  <si>
    <t>Fentermin</t>
  </si>
  <si>
    <t>97375</t>
  </si>
  <si>
    <t>ADIPEX RETARD</t>
  </si>
  <si>
    <t>POR CPS RML 30X15MG</t>
  </si>
  <si>
    <t>Klarithromycin</t>
  </si>
  <si>
    <t>32546</t>
  </si>
  <si>
    <t>KLACID SR</t>
  </si>
  <si>
    <t>POR TBL RET 14X500MG-DOUBLE BL</t>
  </si>
  <si>
    <t>83615</t>
  </si>
  <si>
    <t>KLACID 250</t>
  </si>
  <si>
    <t>POR TBL FLM 10X250MG</t>
  </si>
  <si>
    <t>Klopidogrel</t>
  </si>
  <si>
    <t>141036</t>
  </si>
  <si>
    <t>POR TBL FLM 90X75MG</t>
  </si>
  <si>
    <t>Klotrimazol</t>
  </si>
  <si>
    <t>58654</t>
  </si>
  <si>
    <t>CLOTRIMAZOL AL 200</t>
  </si>
  <si>
    <t>VAG TBL 3X200MG+APL</t>
  </si>
  <si>
    <t>86397</t>
  </si>
  <si>
    <t>CLOTRIMAZOL AL 1%</t>
  </si>
  <si>
    <t>DRM CRM 1X50GM 1%</t>
  </si>
  <si>
    <t>Levothyroxin, sodná sůl</t>
  </si>
  <si>
    <t>69191</t>
  </si>
  <si>
    <t>EUTHYROX 150 MIKROGRAMŮ</t>
  </si>
  <si>
    <t>POR TBL NOB 100X150RG</t>
  </si>
  <si>
    <t>Methylprednisolon</t>
  </si>
  <si>
    <t>90044</t>
  </si>
  <si>
    <t>DEPO-MEDROL 40 MG/ML</t>
  </si>
  <si>
    <t>INJ SUS 1X1ML/40MG</t>
  </si>
  <si>
    <t>Mometason</t>
  </si>
  <si>
    <t>16457</t>
  </si>
  <si>
    <t>Prednison</t>
  </si>
  <si>
    <t>42591</t>
  </si>
  <si>
    <t>RECTODELT 100 MG</t>
  </si>
  <si>
    <t>RCT SUP 4X100MG</t>
  </si>
  <si>
    <t>Rosuvastatin</t>
  </si>
  <si>
    <t>159121</t>
  </si>
  <si>
    <t>APO-ROSUVASTATIN 20 MG</t>
  </si>
  <si>
    <t>159115</t>
  </si>
  <si>
    <t>APO-ROSUVASTATIN 10 MG</t>
  </si>
  <si>
    <t>POR TBL FLM 100X10MG</t>
  </si>
  <si>
    <t>Salbutamol</t>
  </si>
  <si>
    <t>Sumatriptan</t>
  </si>
  <si>
    <t>115451</t>
  </si>
  <si>
    <t>SUMATRIPTAN ACTAVIS 50 MG</t>
  </si>
  <si>
    <t>POR TBL OBD 24X50MG</t>
  </si>
  <si>
    <t>Theofylin</t>
  </si>
  <si>
    <t>61238</t>
  </si>
  <si>
    <t>THEOPLUS 300</t>
  </si>
  <si>
    <t>POR TBL PRO 30X300MG</t>
  </si>
  <si>
    <t>Uhličitan vápenatý</t>
  </si>
  <si>
    <t>53439</t>
  </si>
  <si>
    <t>VITACALCIN TABLETY</t>
  </si>
  <si>
    <t>POR TBL NOB 60X250MG</t>
  </si>
  <si>
    <t>Valsartan</t>
  </si>
  <si>
    <t>182099</t>
  </si>
  <si>
    <t>VALSARTAN KRKA 80 MG</t>
  </si>
  <si>
    <t>POR TBL FLM 98X80MG</t>
  </si>
  <si>
    <t>182098</t>
  </si>
  <si>
    <t>POR TBL FLM 90X80MG</t>
  </si>
  <si>
    <t>Další osteosyntetický materiál</t>
  </si>
  <si>
    <t>72769</t>
  </si>
  <si>
    <t>3-D DLAHA FIXAČNÍ, VELIKOST XS, TITAN</t>
  </si>
  <si>
    <t>57-05192,1,0,5,7</t>
  </si>
  <si>
    <t>78907</t>
  </si>
  <si>
    <t>LÍMEC FIXAČNÍ MĚKKÝ OR 20B</t>
  </si>
  <si>
    <t>23412</t>
  </si>
  <si>
    <t>ORTÉZA-DĚTSKÁ DO 18TI LET-SPECIÁLNÍ</t>
  </si>
  <si>
    <t>S KONSTRUK.ZÁKLADEM Z ODLEH.MAT.(TITAN,KARBON),NEBO VYUŽITÍM ATYP.KONSTR.DÍLŮ</t>
  </si>
  <si>
    <t>Jiná kapiláry stabilizující látky</t>
  </si>
  <si>
    <t>POR TBL ENT 30X20MG</t>
  </si>
  <si>
    <t>Kodein, kombinace kromě psycholeptik</t>
  </si>
  <si>
    <t>POR TBL NOB 10</t>
  </si>
  <si>
    <t>Nadroparin</t>
  </si>
  <si>
    <t>Sulfadiazin, stříbrná sůl, kombinace</t>
  </si>
  <si>
    <t>14873</t>
  </si>
  <si>
    <t>IALUGEN PLUS</t>
  </si>
  <si>
    <t>DRM LIG IPR 10KS(10X10CM)</t>
  </si>
  <si>
    <t>Tramadol, kombinace</t>
  </si>
  <si>
    <t>17926</t>
  </si>
  <si>
    <t>ZALDIAR</t>
  </si>
  <si>
    <t>Metronidazol</t>
  </si>
  <si>
    <t>2430</t>
  </si>
  <si>
    <t>ENTIZOL</t>
  </si>
  <si>
    <t>VAG TBL 10X500MG</t>
  </si>
  <si>
    <t>Ofloxacin</t>
  </si>
  <si>
    <t>55636</t>
  </si>
  <si>
    <t>OFLOXIN 200</t>
  </si>
  <si>
    <t>POR TBL FLM 10X200MG</t>
  </si>
  <si>
    <t>Ketokonazol</t>
  </si>
  <si>
    <t>67150</t>
  </si>
  <si>
    <t>NIZORAL</t>
  </si>
  <si>
    <t>DRM CRM 1X15GM/300MG</t>
  </si>
  <si>
    <t>Klindamycin, kombinace</t>
  </si>
  <si>
    <t>188259</t>
  </si>
  <si>
    <t>DUAC 10 MG/G + 30 MG/G GEL</t>
  </si>
  <si>
    <t>DRM GEL 30GM</t>
  </si>
  <si>
    <t>11811</t>
  </si>
  <si>
    <t>ORTÉZA LOKETNÍ SILISTAB EPI 2305</t>
  </si>
  <si>
    <t>PRUŽNÝ MATERIÁL, SILIK.PELOTY, PŘEDLOKETNÍ EPI PÁSKA</t>
  </si>
  <si>
    <t>Eletriptan</t>
  </si>
  <si>
    <t>59768</t>
  </si>
  <si>
    <t>RELPAX 80 MG</t>
  </si>
  <si>
    <t>POR TBL FLM 2X80MG-ACL</t>
  </si>
  <si>
    <t>Tramadol</t>
  </si>
  <si>
    <t>42780</t>
  </si>
  <si>
    <t>TRALGIT SR 200</t>
  </si>
  <si>
    <t>179333</t>
  </si>
  <si>
    <t>DORETA 75 MG/650 MG</t>
  </si>
  <si>
    <t>Ibuprofen</t>
  </si>
  <si>
    <t>147943</t>
  </si>
  <si>
    <t>NUROFEN PRO DĚTI 4% JAHODA</t>
  </si>
  <si>
    <t>POR SUS 1X100ML</t>
  </si>
  <si>
    <t>Flutikason</t>
  </si>
  <si>
    <t>30685</t>
  </si>
  <si>
    <t>NASOFAN</t>
  </si>
  <si>
    <t>NAS SPR SUS 120 DÁV</t>
  </si>
  <si>
    <t>93108</t>
  </si>
  <si>
    <t>ORTÉZA ZÁPĚSTÍ LIGAFLEX CLASSIC 2435 P/L</t>
  </si>
  <si>
    <t>PEVNÁ ORTÉZA, ODSTRANITELNÉ DLAHY PROSTUPNÉ RTG</t>
  </si>
  <si>
    <t>Sulfamethoxazol a trimethoprim</t>
  </si>
  <si>
    <t>POR TBL NOB 20X480MG</t>
  </si>
  <si>
    <t>Aciklovir</t>
  </si>
  <si>
    <t>13705</t>
  </si>
  <si>
    <t>ZOVIRAX 800 MG</t>
  </si>
  <si>
    <t>POR TBL NOB 35X800MG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</si>
  <si>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</si>
  <si>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</si>
  <si>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</si>
  <si>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</si>
  <si>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N02CC01 - Sumatriptan</t>
  </si>
  <si>
    <t>J01FA10 - Azithromycin</t>
  </si>
  <si>
    <t>J01FA10</t>
  </si>
  <si>
    <t>N02CC01</t>
  </si>
  <si>
    <t>Přehled plnění PL - Preskripce léčivých přípravků - orientační přehled</t>
  </si>
  <si>
    <t>50115003     implant.umělé těl.náhr.-TEP (sk.Z_518)</t>
  </si>
  <si>
    <t>0601</t>
  </si>
  <si>
    <t>vedení klinického pracoviště</t>
  </si>
  <si>
    <t>vedení klinického pracoviště Celkem</t>
  </si>
  <si>
    <t>0666</t>
  </si>
  <si>
    <t>pracoviště DK COS</t>
  </si>
  <si>
    <t>pracoviště DK COS Celkem</t>
  </si>
  <si>
    <t>ZA007</t>
  </si>
  <si>
    <t>Obinadlo pruban č.  9 427309</t>
  </si>
  <si>
    <t>ZA338</t>
  </si>
  <si>
    <t>Obinadlo hydrofilní   6 cm x   5 m 13005</t>
  </si>
  <si>
    <t>ZA423</t>
  </si>
  <si>
    <t>Obinadlo elastické idealtex 12 cm x 5 m 9310633</t>
  </si>
  <si>
    <t>ZA424</t>
  </si>
  <si>
    <t>Obinadlo elastické idealtex 14 cm x 5 m 9310643</t>
  </si>
  <si>
    <t>ZA426</t>
  </si>
  <si>
    <t>Obinadlo hydrofilní 16 cm x 10 m 13014</t>
  </si>
  <si>
    <t>ZA446</t>
  </si>
  <si>
    <t>Vata buničitá přířezy 20 x 30 cm 1230200129</t>
  </si>
  <si>
    <t>ZA459</t>
  </si>
  <si>
    <t>Kompresa AB 10 x 20 cm / 1 ks sterilní NT savá 1230114021</t>
  </si>
  <si>
    <t>ZA562</t>
  </si>
  <si>
    <t>Náplast cosmopor i. v. 6 x 8 cm 9008054</t>
  </si>
  <si>
    <t>ZA593</t>
  </si>
  <si>
    <t>Tampon stáčený sterilní 20 x 20 cm / 5 ks 28003</t>
  </si>
  <si>
    <t>ZA643</t>
  </si>
  <si>
    <t>Kompresa vliwasoft 10 x 20 nesterilní á 100 ks 12070</t>
  </si>
  <si>
    <t>ZB084</t>
  </si>
  <si>
    <t>Náplast transpore 2,50 cm x 9,14 m 1527-1</t>
  </si>
  <si>
    <t>ZB404</t>
  </si>
  <si>
    <t>Náplast cosmos 8 cm x 1 m 5403353</t>
  </si>
  <si>
    <t>ZC100</t>
  </si>
  <si>
    <t>Vata buničitá dělená 2 role / 500 ks 40 x 50 mm 1230200310</t>
  </si>
  <si>
    <t>ZC845</t>
  </si>
  <si>
    <t>Kompresa NT 10 x 20 cm / 5 ks sterilní 26621</t>
  </si>
  <si>
    <t>ZC854</t>
  </si>
  <si>
    <t xml:space="preserve">Kompresa NT 7,5 x 7,5 cm / 2 ks sterilní 26510 </t>
  </si>
  <si>
    <t>ZH012</t>
  </si>
  <si>
    <t>Náplast micropore 2,50 cm x 5,00 m 840W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</si>
  <si>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</si>
  <si>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</si>
  <si>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</si>
  <si>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</si>
  <si>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</si>
  <si>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</si>
  <si>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ZA471</t>
  </si>
  <si>
    <t>Náplast curaplast poinjekční bal. á 250 ks 30625</t>
  </si>
  <si>
    <t>ZL997</t>
  </si>
  <si>
    <t>Obinadlo hyrofilní sterilní 10 cm x 5 m  004310174</t>
  </si>
  <si>
    <t>ZA730</t>
  </si>
  <si>
    <t>Mandren zelený 4219120</t>
  </si>
  <si>
    <t>ZA737</t>
  </si>
  <si>
    <t>Filtr mini spike modrý 4550234</t>
  </si>
  <si>
    <t>ZA746</t>
  </si>
  <si>
    <t>Stříkačka injekční 3-dílná 1 ml L Omnifix Solo tuberculin 9161406V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</si>
  <si>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</si>
  <si>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</si>
  <si>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</si>
  <si>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</si>
  <si>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</si>
  <si>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</si>
  <si>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</si>
  <si>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</si>
  <si>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ZA883</t>
  </si>
  <si>
    <t>Rourka rektální CH18 délka 40 cm 19-18.100</t>
  </si>
  <si>
    <t>ZB173</t>
  </si>
  <si>
    <t>Maska kyslíková s hadičkou a nosní svorkou dospělá H-103013, OS/100</t>
  </si>
  <si>
    <t>ZB249</t>
  </si>
  <si>
    <t>Sáček močový s křížovou výpustí sterilní 2000 ml ZAR-TNU201601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</si>
  <si>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</si>
  <si>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</si>
  <si>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</si>
  <si>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</si>
  <si>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</si>
  <si>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</si>
  <si>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ZB767</t>
  </si>
  <si>
    <t>Jehla vakuová 226/38 mm černá 450075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</si>
  <si>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</si>
  <si>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</si>
  <si>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</si>
  <si>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</si>
  <si>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</si>
  <si>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</si>
  <si>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ZB893</t>
  </si>
  <si>
    <t>Stříkačka inzulinová omnican 0,5 ml 100j s jehlou 30 G 9151125S</t>
  </si>
  <si>
    <t>ZC765</t>
  </si>
  <si>
    <t>Nůžky oční P00908</t>
  </si>
  <si>
    <t>ZC769</t>
  </si>
  <si>
    <t>Hadička spojovací HS 1,8 x 450LL 606301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</si>
  <si>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</si>
  <si>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</si>
  <si>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</si>
  <si>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</si>
  <si>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</si>
  <si>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</si>
  <si>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ZF159</t>
  </si>
  <si>
    <t>Nádoba na kontaminovaný odpad 1 l 15-0002</t>
  </si>
  <si>
    <t>ZG515</t>
  </si>
  <si>
    <t>Zkumavka močová vacuette 10,5 ml bal. á 50 ks 331980455007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</si>
  <si>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</si>
  <si>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</si>
  <si>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</si>
  <si>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</si>
  <si>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</si>
  <si>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</si>
  <si>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</si>
  <si>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</si>
  <si>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</si>
  <si>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</si>
  <si>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</si>
  <si>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</si>
  <si>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</si>
  <si>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ZK799</t>
  </si>
  <si>
    <t>Zátka combi červená 4495101</t>
  </si>
  <si>
    <t>ZL105</t>
  </si>
  <si>
    <t xml:space="preserve">Nástavec pro odběr moče ke zkumavce vacuete GREI450251DE </t>
  </si>
  <si>
    <t>Nástavec pro odběr moče ke zkumavce vacuete 450251</t>
  </si>
  <si>
    <t>ZA731</t>
  </si>
  <si>
    <t>Mandren růžový 4219104</t>
  </si>
  <si>
    <t>ZL688</t>
  </si>
  <si>
    <t>Proužky Accu-Check Inform IIStrip 50 EU1 á 50 ks 05942861</t>
  </si>
  <si>
    <t>ZL689</t>
  </si>
  <si>
    <t>Roztok Accu-Check Performa Int´l Controls 1+2 level 04861736</t>
  </si>
  <si>
    <t>ZI167</t>
  </si>
  <si>
    <t>Zkumavka EmptyTube bílá PFPM913S</t>
  </si>
  <si>
    <t>ZA715</t>
  </si>
  <si>
    <t>Set infuzní intrafix 4062957</t>
  </si>
  <si>
    <t>ZA833</t>
  </si>
  <si>
    <t>Jehla injekční 0,8 x   40 mm zelená 4657527</t>
  </si>
  <si>
    <t>Jehla injekční 0,8 x 40 mm zelená 4657527</t>
  </si>
  <si>
    <t>ZA834</t>
  </si>
  <si>
    <t>Jehla injekční 0,7 x   40 mm černá 4660021</t>
  </si>
  <si>
    <t>Jehla injekční 0,7 x 40 mm černá 4660021</t>
  </si>
  <si>
    <t>ZA835</t>
  </si>
  <si>
    <t>Jehla injekční 0,6 x   25 mm modrá 4657667</t>
  </si>
  <si>
    <t>Jehla injekční 0,6 x 25 mm modrá 4657667</t>
  </si>
  <si>
    <t>ZA999</t>
  </si>
  <si>
    <t>Jehla injekční 0,5 x   16 mm oranžová 4657853</t>
  </si>
  <si>
    <t>ZB556</t>
  </si>
  <si>
    <t>Jehla injekční 1,2 x   40 mm růžová 4665120</t>
  </si>
  <si>
    <t>ZB768</t>
  </si>
  <si>
    <t>Jehla vakuová 216/38 mm zelená 450076</t>
  </si>
  <si>
    <t>ZL072</t>
  </si>
  <si>
    <t>Rukavice operační gammex bez pudru PF EnLite vel. 7,0 353384</t>
  </si>
  <si>
    <t>ZL074</t>
  </si>
  <si>
    <t>Rukavice operační gammex bez pudru PF EnLite vel. 8,0 353386</t>
  </si>
  <si>
    <t>ZL949</t>
  </si>
  <si>
    <t>Rukavice nitril promedica bez p. L bílé 6N á 100 ks 9399W4</t>
  </si>
  <si>
    <t>ZL948</t>
  </si>
  <si>
    <t>Rukavice nitril promedica bez p. M bílé 6N á 100 ks 9399W3</t>
  </si>
  <si>
    <t>ZM292</t>
  </si>
  <si>
    <t>Rukavice nitril sempercare bez p. M bal. á 200 ks 30 803</t>
  </si>
  <si>
    <t>Rukavice nitril sempercare bez p. M bal. á 200 ks 30803</t>
  </si>
  <si>
    <t>ZM293</t>
  </si>
  <si>
    <t>Rukavice nitril sempercare bez p. L bal. á 200 ks 30 804</t>
  </si>
  <si>
    <t>Rukavice nitril sempercare bez p. L bal. á 200 ks 30804</t>
  </si>
  <si>
    <t>ZA425</t>
  </si>
  <si>
    <t>Obinadlo hydrofilní 10 cm x   5 m 13007</t>
  </si>
  <si>
    <t>ZA547</t>
  </si>
  <si>
    <t>Krytí inadine nepřilnavé 9,5 x 9,5 cm 1/10 SYS01512EE</t>
  </si>
  <si>
    <t>ZA557</t>
  </si>
  <si>
    <t>Kompresa gáza sterilní 10 x 20 cm / 5 ks 26013</t>
  </si>
  <si>
    <t>ZA569</t>
  </si>
  <si>
    <t>Podkolenky cambren C  K3 velké 997396/2</t>
  </si>
  <si>
    <t>ZA576</t>
  </si>
  <si>
    <t>Mediset pro močovou katetriz. á 20 ks 4552710</t>
  </si>
  <si>
    <t>ZD668</t>
  </si>
  <si>
    <t>Kompresa gáza 10 x 10 cm / 5 ks sterilní 1325019275</t>
  </si>
  <si>
    <t>ZI558</t>
  </si>
  <si>
    <t>Náplast curapor   7 x   5 cm 22 120 ( náhrada za cosmopor )</t>
  </si>
  <si>
    <t>Náplast curapor   7 x   5 cm 22120 ( náhrada za cosmopor )</t>
  </si>
  <si>
    <t>ZF716</t>
  </si>
  <si>
    <t>Obinadlo fixační peha-haft 6cm á 20 m 9324471</t>
  </si>
  <si>
    <t>ZL791</t>
  </si>
  <si>
    <t>Obvaz sterilní hotový č. 4 002370873</t>
  </si>
  <si>
    <t>ZA727</t>
  </si>
  <si>
    <t>Kontejner 30 ml sterilní 331690251750</t>
  </si>
  <si>
    <t>ZA738</t>
  </si>
  <si>
    <t>Filtr mini spike zelený 4550242</t>
  </si>
  <si>
    <t>ZA965</t>
  </si>
  <si>
    <t>Stříkačka inzulínová omnican 1 ml 100j bal. á 100 ks 9151141S</t>
  </si>
  <si>
    <t>ZB006</t>
  </si>
  <si>
    <t>Teploměr digitální thermoval basic 9250391</t>
  </si>
  <si>
    <t>Maska kyslíková s hadičkou a nosní svorkou dospělá H-103013</t>
  </si>
  <si>
    <t>ZB724</t>
  </si>
  <si>
    <t>Kapilára sedimentační kalibrovaná 727111</t>
  </si>
  <si>
    <t>ZB774</t>
  </si>
  <si>
    <t>Zkumavka červená 5 ml gel 456071</t>
  </si>
  <si>
    <t>ZE159</t>
  </si>
  <si>
    <t>Nádoba na kontaminovaný odpad 2 l 15-0003</t>
  </si>
  <si>
    <t>ZH491</t>
  </si>
  <si>
    <t>Stříkačka injekční 3-dílná 50 - 60 ml LL MRG00711</t>
  </si>
  <si>
    <t>ZB268</t>
  </si>
  <si>
    <t>Stojan sedimentační 836 072</t>
  </si>
  <si>
    <t>ZK735</t>
  </si>
  <si>
    <t>Konektor bezjehlový caresite bal. á 200 ks dohodnutá cena 7,93 Kč bez DPH 415122</t>
  </si>
  <si>
    <t>ZL718</t>
  </si>
  <si>
    <t>Kanyla introcan safety 3 růžová 20G bal. á 50 ks 4251130-01</t>
  </si>
  <si>
    <t>ZL781</t>
  </si>
  <si>
    <t>Konektor bezjehlový K-NECT 7 denní M79400845</t>
  </si>
  <si>
    <t>ZD815</t>
  </si>
  <si>
    <t>Manžeta TK tonometru KVS LD7 + k monitoru Philips dospělá 14 x 50 cm KVS M1 5ZOM</t>
  </si>
  <si>
    <t>ZB889</t>
  </si>
  <si>
    <t>Filtr injekční kapalinový 0,2ul RowePhil 25, plocha 4 cm2  A-6328</t>
  </si>
  <si>
    <t>Set infuzní intrafix primeline classic 150 cm 4062957</t>
  </si>
  <si>
    <t>ZA463</t>
  </si>
  <si>
    <t>Kompresa NT 10 x 20 cm / 2 ks sterilní 26620</t>
  </si>
  <si>
    <t>ZA464</t>
  </si>
  <si>
    <t>Kompresa NT 10 x 10 cm / 2 ks sterilní 26520</t>
  </si>
  <si>
    <t>ZA544</t>
  </si>
  <si>
    <t>Krytí inadine nepřilnavé 5,0 x 5,0 cm 1/10 SYS01481EE</t>
  </si>
  <si>
    <t>ZF076</t>
  </si>
  <si>
    <t>Tampon sterilní stáčený 19 x 20 cm / 3 ks 0444</t>
  </si>
  <si>
    <t>ZA897</t>
  </si>
  <si>
    <t>Nůž na stehy krátký sterilní bal. á 100 ks 11.000.00.010</t>
  </si>
  <si>
    <t>ZB231</t>
  </si>
  <si>
    <t>Pinzeta anatomická 14 cm P00894</t>
  </si>
  <si>
    <t>ZB759</t>
  </si>
  <si>
    <t>Zkumavka červená 8 ml gel 455071</t>
  </si>
  <si>
    <t>ZB762</t>
  </si>
  <si>
    <t>Zkumavka červená 6 ml 456092</t>
  </si>
  <si>
    <t>ZB776</t>
  </si>
  <si>
    <t>Zkumavka zelená 3 ml 454082</t>
  </si>
  <si>
    <t>ZA418</t>
  </si>
  <si>
    <t>Náplast metaline pod TS 8 x 9 cm 23094</t>
  </si>
  <si>
    <t>ZA444</t>
  </si>
  <si>
    <t>Tampon nesterilní stáčený 20 x 19 cm 1320300404</t>
  </si>
  <si>
    <t>ZA476</t>
  </si>
  <si>
    <t>Krytí mepilex border lite 10 x 10 cm bal. á 5 ks 281300-00</t>
  </si>
  <si>
    <t>ZA497</t>
  </si>
  <si>
    <t>Krytí bactigras   5 x   5 cm bal. á 50 ks 7456</t>
  </si>
  <si>
    <t>ZA498</t>
  </si>
  <si>
    <t>Krytí bactigras 10 x 10 cm bal. á 10 ks 7457</t>
  </si>
  <si>
    <t>ZA537</t>
  </si>
  <si>
    <t>Krytí mepilex heel 13 x 20 cm bal. á 5 ks 288100-01</t>
  </si>
  <si>
    <t>ZA540</t>
  </si>
  <si>
    <t>Náplast omnifix E 15 cm x 10 m 9006513</t>
  </si>
  <si>
    <t>ZA617</t>
  </si>
  <si>
    <t>Tampon TC-OC k ošetření dutiny ústní á 250 ks 12240</t>
  </si>
  <si>
    <t>ZC701</t>
  </si>
  <si>
    <t>Náplast tegaderm 10,0 cm x 11,5 cm bal. á 50 ks oválný 9546HP</t>
  </si>
  <si>
    <t>ZC885</t>
  </si>
  <si>
    <t>Náplast omnifix E 10 cm x 10 m 900650</t>
  </si>
  <si>
    <t>ZD104</t>
  </si>
  <si>
    <t>Náplast omniplast 10,0 cm x 10,0 m 9004472 (900535)</t>
  </si>
  <si>
    <t>ZD570</t>
  </si>
  <si>
    <t>Obvaz nosu Funda nesterilní 0251</t>
  </si>
  <si>
    <t>ZD633</t>
  </si>
  <si>
    <t>Krytí mepilex border sacrum 18 x 18 cm bal. á 5 ks 282000-01</t>
  </si>
  <si>
    <t>ZI602</t>
  </si>
  <si>
    <t>Náplast curapor 10 x 34 cm 22126 ( náhrada za cosmopor )</t>
  </si>
  <si>
    <t>ZI977</t>
  </si>
  <si>
    <t>Kanystr s gelem V.A.C. 500 ml M6275063</t>
  </si>
  <si>
    <t>ZA499</t>
  </si>
  <si>
    <t>Krytí allevyn-tracheostomické 9 x 9 cm bal. á 10 ks 66007640</t>
  </si>
  <si>
    <t>ZD746</t>
  </si>
  <si>
    <t>Krytí atrauman Ag 10 x 10 cm bal. á 3 ks 499572</t>
  </si>
  <si>
    <t>ZK646</t>
  </si>
  <si>
    <t>Náplast tegaderm CHG 8,5 cm x 11,5 cm na CŽK-antibakt. bal. á 25 ks 1657R</t>
  </si>
  <si>
    <t>ZL667</t>
  </si>
  <si>
    <t>Náplast tegaderm i.v. advanced 6,5 cm x 7 cm bal. á 400 ks 1683</t>
  </si>
  <si>
    <t>ZK087</t>
  </si>
  <si>
    <t>Krém cavilon ochranný bariérový á 28 g bal. á 12 ks 3391E</t>
  </si>
  <si>
    <t>ZL999</t>
  </si>
  <si>
    <t>Rychloobvaz 8 x 4 cm / 3 ks ( pro obj. 1 kus = 3 náplasti) 001445510</t>
  </si>
  <si>
    <t>ZA610</t>
  </si>
  <si>
    <t>Tampon sterilní stáčený 20 x 20 cm / 10 ks karton á 4800 ks 28004</t>
  </si>
  <si>
    <t>ZD634</t>
  </si>
  <si>
    <t>Krytí mepilex border sacrum 23 x 23 cm bal. á 5 ks 282400-01</t>
  </si>
  <si>
    <t>ZA615</t>
  </si>
  <si>
    <t>Tampón cavilon 1 ml bal. á 25 ks 3343E</t>
  </si>
  <si>
    <t>ZI975</t>
  </si>
  <si>
    <t>Pěna velká V.A.C M8275053</t>
  </si>
  <si>
    <t>ZA551</t>
  </si>
  <si>
    <t>Kompresa gáza 10 x 20 cm / 3 ks sterilní karton á 1200 ks 26016</t>
  </si>
  <si>
    <t>ZA428</t>
  </si>
  <si>
    <t>Systém odsávací uzavřený CH14 jednocestný 57 cm 72 hod. bal. á 20 ks Z110-14</t>
  </si>
  <si>
    <t>ZA688</t>
  </si>
  <si>
    <t>Sáček močový curity s hod.diurézou 400 ml hadička 150 cm 8150</t>
  </si>
  <si>
    <t>ZA749</t>
  </si>
  <si>
    <t>Stříkačka injekční 3-dílná 50 ml LL Omnifix Solo 4617509F</t>
  </si>
  <si>
    <t>ZA812</t>
  </si>
  <si>
    <t>Uzávěr do katetrů 4435001</t>
  </si>
  <si>
    <t>ZA858</t>
  </si>
  <si>
    <t>Souprava infuzní dosifix 4037014</t>
  </si>
  <si>
    <t>ZB041</t>
  </si>
  <si>
    <t>Systém hrudní drenáže atrium 1 cestný 3600-100</t>
  </si>
  <si>
    <t>ZB103</t>
  </si>
  <si>
    <t>Láhev k odsávačce flovac 2l hadice 1,8 m 000-036-021</t>
  </si>
  <si>
    <t>ZB295</t>
  </si>
  <si>
    <t>Filtr iso-gard hepa čistý bal. á 20 ks 28012</t>
  </si>
  <si>
    <t>ZB311</t>
  </si>
  <si>
    <t>Kanyla ET 8.5 mm s manž. bal. á 20 ks 100/199/085</t>
  </si>
  <si>
    <t>ZB387</t>
  </si>
  <si>
    <t xml:space="preserve">Kanyla ET 8,0 s manžetou 9480E </t>
  </si>
  <si>
    <t>ZB388</t>
  </si>
  <si>
    <t xml:space="preserve">Kanyla ET 8,5 s manžetou 9485E </t>
  </si>
  <si>
    <t>ZB424</t>
  </si>
  <si>
    <t>Elektroda EKG H34SG 31.1946.21</t>
  </si>
  <si>
    <t>ZB488</t>
  </si>
  <si>
    <t>Sprej cavilon 28 ml bal. á 12 ks 3346E</t>
  </si>
  <si>
    <t>ZB543</t>
  </si>
  <si>
    <t>Souprava odběrová tracheální G05206</t>
  </si>
  <si>
    <t>ZB736</t>
  </si>
  <si>
    <t>Stříkačka janett 3-dílná 100 ml vyplachovací adaptér L bal. á 50 ks 2022C30</t>
  </si>
  <si>
    <t>Stříkačka janett 3-dílná 100 ml sterilní vyplachovací adaptér L bal. á 50 ks 2022C30</t>
  </si>
  <si>
    <t>ZB772</t>
  </si>
  <si>
    <t>Přechodka adaptér luer 450070</t>
  </si>
  <si>
    <t>ZB794</t>
  </si>
  <si>
    <t>Lžíce laryngoskopická 4 bal. á 10 ks DS.2940.150.25</t>
  </si>
  <si>
    <t>ZB801</t>
  </si>
  <si>
    <t>Transofix krátký trn á 50 ks 4090500</t>
  </si>
  <si>
    <t>ZB815</t>
  </si>
  <si>
    <t>Stříkačka injekční 3-dílná 50 ml LL spec. Original-Perfusor černá s jehlou 50 ml 8728828F</t>
  </si>
  <si>
    <t>ZB948</t>
  </si>
  <si>
    <t>Mikronebulizér MicroMist bal. á 50 ks 41891</t>
  </si>
  <si>
    <t>ZB949</t>
  </si>
  <si>
    <t>Pinzeta UH sterilní HAR999565</t>
  </si>
  <si>
    <t>ZC059</t>
  </si>
  <si>
    <t>Láhev redon drenofast 400 ml-kompletní bal. á 40 ks 28 400</t>
  </si>
  <si>
    <t>ZC177</t>
  </si>
  <si>
    <t>Systém odsávací uzavřený TC CH14 wet pack 54 cm / 72 h 2276-5</t>
  </si>
  <si>
    <t>ZC262</t>
  </si>
  <si>
    <t>Převodník tlakový PX2X2 bal. á 10 ks T001741A</t>
  </si>
  <si>
    <t>ZC366</t>
  </si>
  <si>
    <t>Převodník tlakový PX260 bal. 150 cm bal. á 20 ks T100209A</t>
  </si>
  <si>
    <t>Převodník tlakový PX260 150 cm 1 linka bal. á 20 ks T100209A</t>
  </si>
  <si>
    <t>ZC367</t>
  </si>
  <si>
    <t>Převodník tlakový dvoukomorový 150 cm set - 2 linky bal. á 10 ks T001650A</t>
  </si>
  <si>
    <t>ZC498</t>
  </si>
  <si>
    <t>Držák močových sáčků UH 800800100</t>
  </si>
  <si>
    <t>ZC698</t>
  </si>
  <si>
    <t>Maska kyslíková + hadička pro dosp.1105000</t>
  </si>
  <si>
    <t>ZC743</t>
  </si>
  <si>
    <t>Katetr močový tiemann CH14 s balonkem bal. á 12 ks K02-9814-02</t>
  </si>
  <si>
    <t>ZC863</t>
  </si>
  <si>
    <t>Hadička spojovací HS 1,8 x 1800LL 606304</t>
  </si>
  <si>
    <t>ZD403</t>
  </si>
  <si>
    <t>Hadice odsávací 2 kohouty 8/10, délka 270 cm Softub TA 8271</t>
  </si>
  <si>
    <t>ZD457</t>
  </si>
  <si>
    <t>Okruh anesteziologický 1,6 m hadice 0,8 m, vak 2 l 038-01-110</t>
  </si>
  <si>
    <t>ZD458</t>
  </si>
  <si>
    <t>Spojka vrapovaná roztaž.rovná 15F bal. á 50 ks 038-61-311</t>
  </si>
  <si>
    <t>ZD462</t>
  </si>
  <si>
    <t>Nos umělý termotrach 038-41-250</t>
  </si>
  <si>
    <t>ZD980</t>
  </si>
  <si>
    <t>Kanyla vasofix 18G zelená safety 4269136S-01</t>
  </si>
  <si>
    <t>ZF233</t>
  </si>
  <si>
    <t>Stříkačka injekční arteriální 3 ml bez jehly line draw L/S bal. á 200 ks 4043E</t>
  </si>
  <si>
    <t>ZG001</t>
  </si>
  <si>
    <t>Husí krk expandi-flex s dvojtou otočnou spojkou á 30 ks 22531</t>
  </si>
  <si>
    <t>ZG893</t>
  </si>
  <si>
    <t>Rouška prošívaná na popáleniny 40 x 60 cm karton á 30 ks 28510</t>
  </si>
  <si>
    <t>ZH817</t>
  </si>
  <si>
    <t>Katetr močový foley CH18 180605-000180</t>
  </si>
  <si>
    <t>ZJ117</t>
  </si>
  <si>
    <t>Adaptér jednorázový k senzoru  CO2 á 20 ks 415036-001</t>
  </si>
  <si>
    <t>ZJ312</t>
  </si>
  <si>
    <t>Sonda žaludeční CH16 1200 mm s RTG linkou bal. á 50 ks 412016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</si>
  <si>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</si>
  <si>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</si>
  <si>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</si>
  <si>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</si>
  <si>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ZJ696</t>
  </si>
  <si>
    <t>Sonda žaludeční CH18 1200 mm s RTG linkou bal. á 30 ks 412018</t>
  </si>
  <si>
    <t>ZK798</t>
  </si>
  <si>
    <t xml:space="preserve">Zátka combi modrá 4495152 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</si>
  <si>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</si>
  <si>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</si>
  <si>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</si>
  <si>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</si>
  <si>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</si>
  <si>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</si>
  <si>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ZL249</t>
  </si>
  <si>
    <t>Hadice vrapovaná bal. á 50 m 038-01-228</t>
  </si>
  <si>
    <t>ZA725</t>
  </si>
  <si>
    <t>Kanyla TS 8,0 s manžetou bal. á 10 ks 100/860/080</t>
  </si>
  <si>
    <t>ZA840</t>
  </si>
  <si>
    <t xml:space="preserve">Kanyla ET 9,5 s manžetou bal. á 10 ks 9495E </t>
  </si>
  <si>
    <t>ZB056</t>
  </si>
  <si>
    <t>Kanyla TS 8,5 s manžetou bal. á 10 ks 100/800/085</t>
  </si>
  <si>
    <t>ZB310</t>
  </si>
  <si>
    <t>Kanyla ET 8.0 mm s manž. bal. á 20 ks 100/199/080</t>
  </si>
  <si>
    <t>ZB340</t>
  </si>
  <si>
    <t>Hadička kyslíková bal. á 50 ks 41113</t>
  </si>
  <si>
    <t>ZB816</t>
  </si>
  <si>
    <t>Hadička spojovací-perfusor černá 150 cm á 100 ks 8722919</t>
  </si>
  <si>
    <t>ZB850</t>
  </si>
  <si>
    <t>Nos umělý trach-vent bal. á 50 ks 41311U</t>
  </si>
  <si>
    <t>ZB851</t>
  </si>
  <si>
    <t>Elektroda EKG ARBO H66 bal. á 300 ks 31.1663.21</t>
  </si>
  <si>
    <t>ZC351</t>
  </si>
  <si>
    <t>Systém odsávací uzavřený CH14 jednocestný 30 cm 72 hod. bal. á 20 ks Z115-14</t>
  </si>
  <si>
    <t>ZC947</t>
  </si>
  <si>
    <t>Katetr močový tiemann CH12 s balonkem bal. á 12 ks K02-9812-02</t>
  </si>
  <si>
    <t>ZD454</t>
  </si>
  <si>
    <t>Filtr pro dospělé s HME a portem 038-41-355</t>
  </si>
  <si>
    <t>ZD461</t>
  </si>
  <si>
    <t>Maska tracheostomická pro dospělé bal. á 50 ks 032-10-091</t>
  </si>
  <si>
    <t>ZE428</t>
  </si>
  <si>
    <t>Kanyla introcan safety G14 4251717-01</t>
  </si>
  <si>
    <t>ZF295</t>
  </si>
  <si>
    <t>Okruh anesteziologický 1,6 m s nízkou poddajností 038-01-130</t>
  </si>
  <si>
    <t>ZI239</t>
  </si>
  <si>
    <t>Čidlo saturační na čelo oxi-max bal. á 24 ks MAX-FAST-I</t>
  </si>
  <si>
    <t>Konektor bezjehlový caresite bal. á 200 ks dohodnutá cena 9,60 Kč 415122</t>
  </si>
  <si>
    <t>ZL717</t>
  </si>
  <si>
    <t>Kanyla introcan safety 3 modrá 22G bal. á 50 ks 4251128-01</t>
  </si>
  <si>
    <t>ZB941</t>
  </si>
  <si>
    <t>Systém odsávací uzavřený TC CH14 wet pack 30,5 cm / 72 h 22701356-5</t>
  </si>
  <si>
    <t>ZC632</t>
  </si>
  <si>
    <t>Systém odsávací uzavřený TC CH12 wet pack 30,5 cm / 72 h 2271356-4</t>
  </si>
  <si>
    <t>ZC356</t>
  </si>
  <si>
    <t>Systém odsávací uzavřený TC CH14 wet pack 30,5 cm / 72 h 227036-5</t>
  </si>
  <si>
    <t>ZE081</t>
  </si>
  <si>
    <t>Manžeta TK k monitoru Datex a další dvouhadičková NIBP dospělá 25 - 35 cm  NIBPHPA2</t>
  </si>
  <si>
    <t>ZB309</t>
  </si>
  <si>
    <t>Kanyla ET 7.5 mm s manž. bal. á 20 ks 100/199/075</t>
  </si>
  <si>
    <t>ZC904</t>
  </si>
  <si>
    <t>Systém odsávací uzavřený TC CH12 wet pack 54 cm / 72 h 227166-4</t>
  </si>
  <si>
    <t>ZJ264</t>
  </si>
  <si>
    <t>Manžeta TK k monitoru Datex dvouhadičková NIBP 33-47 cm dospělá velká U1889ND (Y0009B)</t>
  </si>
  <si>
    <t>ZD223</t>
  </si>
  <si>
    <t>Čidlo průtoku vzduchu-flow senzor 281637(279331)</t>
  </si>
  <si>
    <t>ZB389</t>
  </si>
  <si>
    <t xml:space="preserve">Kanyla ET 9,0 s manžetou bal. á 10 ks 9590E </t>
  </si>
  <si>
    <t>ZD499</t>
  </si>
  <si>
    <t>Manžeta TK dvouhadičková k monitoru Dash omyvatelná dospělá 14 x 50 cm KVS M2 5ZOM C13</t>
  </si>
  <si>
    <t>ZE374</t>
  </si>
  <si>
    <t>Kanyla ET se sáním nad manžetou SACETT I.D. 8,5 mm 100/189/085</t>
  </si>
  <si>
    <t>ZE373</t>
  </si>
  <si>
    <t>Kanyla ET se sáním nad manžetou SACETT I.D. 7,5 mm 100/189/075</t>
  </si>
  <si>
    <t>ZF196</t>
  </si>
  <si>
    <t>Kanyla ET se sáním nad manžetou SACETT I.D. 8,0 mm 100/189/080</t>
  </si>
  <si>
    <t>ZL525</t>
  </si>
  <si>
    <t>Snímač somasensor pro INVOS cerebrální oxymetrii pro dospělé bal. á 10 ks SAFB-SMX 10</t>
  </si>
  <si>
    <t>ZM320</t>
  </si>
  <si>
    <t>Membrána BSA k plicnímu ventilátoru Hamilton  bal. á 5 ks 151233</t>
  </si>
  <si>
    <t>ZM314</t>
  </si>
  <si>
    <t>Vak jednorázový k odsávačce flovac 2l hadice 1,8 m 000-036-031</t>
  </si>
  <si>
    <t>ZF514</t>
  </si>
  <si>
    <t>Kolénko-konektor dvojitě otočné s ods. portem 010-645</t>
  </si>
  <si>
    <t>KD602</t>
  </si>
  <si>
    <t>cévka tiemann Ch12 MPI:120012</t>
  </si>
  <si>
    <t>KD603</t>
  </si>
  <si>
    <t>cévka tiemann Ch14/40 MPI:120014</t>
  </si>
  <si>
    <t>ZB818</t>
  </si>
  <si>
    <t>Katetr CVC 3 lumen certofix protect trio 4163214P-S1+set rouškování pro CVC bal. á 10 ks 47561111</t>
  </si>
  <si>
    <t>ZC615</t>
  </si>
  <si>
    <t>Katetr CVC 3 lumen certofix trio V720 bal. á 10 ks 4163214P</t>
  </si>
  <si>
    <t>ZC637</t>
  </si>
  <si>
    <t>Arteriofix bal. á 20 ks 20G 5206324</t>
  </si>
  <si>
    <t>ZE265</t>
  </si>
  <si>
    <t>Katetr CVC 3 lumen certofix protect trio V715 15 cm bal. á 10 ks 4162153P</t>
  </si>
  <si>
    <t>ZB209</t>
  </si>
  <si>
    <t>Set transfúzní BLLP pro přetlakovou transfuzi bez vzdušného filtru hemomed 05123</t>
  </si>
  <si>
    <t>ZD834</t>
  </si>
  <si>
    <t>Set infuzní intrafix 4063006 bal. á 100ks</t>
  </si>
  <si>
    <t>Set infuzní intrafix safeset s trojcest. ventilem 220 cm bal. á 100 ks 4063006</t>
  </si>
  <si>
    <t>ZD493</t>
  </si>
  <si>
    <t>Set k měření nitrolebního tlaku Microsensor Basic Kit 82-6631</t>
  </si>
  <si>
    <t>ZB419</t>
  </si>
  <si>
    <t>Set infuzní infusomat 8700036SP</t>
  </si>
  <si>
    <t>ZA836</t>
  </si>
  <si>
    <t>Jehla injekční 0,9 x 70 mm žlutá 4665791</t>
  </si>
  <si>
    <t>ZB352</t>
  </si>
  <si>
    <t>Jehla spinocan G19 88 mm sloní kost 4501195</t>
  </si>
  <si>
    <t>Jehla spinální spinocan G19 88 mm sloní kost 4501195</t>
  </si>
  <si>
    <t>ZK477</t>
  </si>
  <si>
    <t>Rukavice operační latexové s pudrem ansell medigrip plus vel. 8,0 302926</t>
  </si>
  <si>
    <t>Rukavice operační latexové s pudrem ansell medigrip plus vel. 8,0 303365</t>
  </si>
  <si>
    <t>ZK478</t>
  </si>
  <si>
    <t>Rukavice operační latexové s pudrem ansell medigrip plus vel. 8,5 302927</t>
  </si>
  <si>
    <t>Rukavice operační latexové s pudrem ansell medigrip plus vel. 8,5 302927 (302767)</t>
  </si>
  <si>
    <t>ZL071</t>
  </si>
  <si>
    <t>Rukavice operační gammex bez pudru PF EnLite vel. 6,5 353383</t>
  </si>
  <si>
    <t>ZL073</t>
  </si>
  <si>
    <t>Rukavice operační gammex bez pudru PF EnLite vel. 7,5 353385</t>
  </si>
  <si>
    <t>ZL075</t>
  </si>
  <si>
    <t>Rukavice operační gammex bez pudru PF EnLite vel. 8,5 353387</t>
  </si>
  <si>
    <t>ZM051</t>
  </si>
  <si>
    <t>Rukavice nitril promedica bez p. S bílé 6N á 100 ks 9399W2</t>
  </si>
  <si>
    <t>ZM291</t>
  </si>
  <si>
    <t>Rukavice nitril sempercare bez p. S bal. á 200 ks 30 802</t>
  </si>
  <si>
    <t>Rukavice nitril sempercare bez p. S bal. á 200 ks 30802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</si>
  <si>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</si>
  <si>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</si>
  <si>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</si>
  <si>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</si>
  <si>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</si>
  <si>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</si>
  <si>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ZD053</t>
  </si>
  <si>
    <t>Čidlo ICP neurovent pro měření nitrolebního tlaku 092946</t>
  </si>
  <si>
    <t>ZB802</t>
  </si>
  <si>
    <t>Čidlo ICP neurovent PTO 5F multiparametrové 095008</t>
  </si>
  <si>
    <t>ZA008</t>
  </si>
  <si>
    <t>Obinadlo pruban č.10 4273101</t>
  </si>
  <si>
    <t>ZA325</t>
  </si>
  <si>
    <t>Krytí hypro-sorb R 65 x 55 mm 002</t>
  </si>
  <si>
    <t>ZA331</t>
  </si>
  <si>
    <t>Obinadlo fixa crep 10 cm x 4 m 1323100104</t>
  </si>
  <si>
    <t>ZA502</t>
  </si>
  <si>
    <t>Tampon nesterilní stáčený 30 x 60 cm 1320300406</t>
  </si>
  <si>
    <t>ZA539</t>
  </si>
  <si>
    <t>Kompresa NT 10 x 10 cm nesterilní 06103</t>
  </si>
  <si>
    <t>ZA541</t>
  </si>
  <si>
    <t>Fólie incizní rucodrape ( opraflex ) 40 x 35 cm 25444</t>
  </si>
  <si>
    <t>ZA554</t>
  </si>
  <si>
    <t>Krytí hypro-sorb R 10 x 10 x 10 mm bal. á 10 ks 006</t>
  </si>
  <si>
    <t>ZA596</t>
  </si>
  <si>
    <t>Gáza skládaná 10 cm x 35 cm karton á 1000 ks 11003+</t>
  </si>
  <si>
    <t>ZB085</t>
  </si>
  <si>
    <t>Krytí surgicel standard 5 x 7,50 cm bal. á 12 ks 1903GB</t>
  </si>
  <si>
    <t>ZD094</t>
  </si>
  <si>
    <t>Gáza skládaná sterilní 8 x 17 cm / 5 ks 12 vrstev karton á 1000 ks 37017</t>
  </si>
  <si>
    <t>ZD452</t>
  </si>
  <si>
    <t>Fólie incizní oper film 16 x 30 cm 31 067</t>
  </si>
  <si>
    <t>ZF080</t>
  </si>
  <si>
    <t>Tampon šitý 12 x 47 cm karton á 300 ks 1230100311</t>
  </si>
  <si>
    <t>ZE396</t>
  </si>
  <si>
    <t>Krytí mastný tyl grassolind 7,5 x 10 cm bal. á 10 ks 499313</t>
  </si>
  <si>
    <t>ZI737</t>
  </si>
  <si>
    <t>Krytí surgicel fibrillar 10 x 5 cm bal. á 10 ks 411962</t>
  </si>
  <si>
    <t>ZM326</t>
  </si>
  <si>
    <t>Krytí nevstřebatelné textilní hemopatch kit. box medium 4,5 x 4,5 cm bal. á 3 ks 1503746</t>
  </si>
  <si>
    <t>ZM327</t>
  </si>
  <si>
    <t>Krytí nevstřebatelné textilní hemopatch kit. box small 2,7 x 2,7 cm bal. á 5 ks 1503745</t>
  </si>
  <si>
    <t>ZA095</t>
  </si>
  <si>
    <t>Cement kostní palacos R+G 2 x 40 g á 2 ks 66017569</t>
  </si>
  <si>
    <t>ZA759</t>
  </si>
  <si>
    <t>Drén redon CH10 50 cm U2111000</t>
  </si>
  <si>
    <t>ZA761</t>
  </si>
  <si>
    <t>Drén redon CH12 50 cm U2111200</t>
  </si>
  <si>
    <t>ZA792</t>
  </si>
  <si>
    <t>Svorka šicí 16 x 3 mm michel 132 276 6016</t>
  </si>
  <si>
    <t>ZB553</t>
  </si>
  <si>
    <t>Láhev redon hi-vac 400 ml-kompletní 05.000.22.803</t>
  </si>
  <si>
    <t>ZB780</t>
  </si>
  <si>
    <t>Kontejner 120 ml sterilní 331690250350</t>
  </si>
  <si>
    <t>ZC345</t>
  </si>
  <si>
    <t>Čepelka skalpelová typ 367 BB367R</t>
  </si>
  <si>
    <t>ZC575</t>
  </si>
  <si>
    <t>Sada vertecem se složkami pro míchání 07.702.016S</t>
  </si>
  <si>
    <t>ZC581</t>
  </si>
  <si>
    <t>Sada viscosafe pro injekční aplikaci 03.702.215S</t>
  </si>
  <si>
    <t>ZC751</t>
  </si>
  <si>
    <t>Čepelka skalpelová 11 BB511</t>
  </si>
  <si>
    <t>ZC752</t>
  </si>
  <si>
    <t>Čepelka skalpelová 15 BB515</t>
  </si>
  <si>
    <t>ZC753</t>
  </si>
  <si>
    <t>Čepelka skalpelová 20 BB520</t>
  </si>
  <si>
    <t>ZD208</t>
  </si>
  <si>
    <t>Hadice spojovací k odsávacím soupravám 07.068.25.220</t>
  </si>
  <si>
    <t>ZE310</t>
  </si>
  <si>
    <t>Nádoba na kontaminovaný odpad CS 6 l pův. 077802300</t>
  </si>
  <si>
    <t>ZE877</t>
  </si>
  <si>
    <t>Fréza 7BA60</t>
  </si>
  <si>
    <t>ZF258</t>
  </si>
  <si>
    <t>Fréza 7BA50</t>
  </si>
  <si>
    <t>ZF271</t>
  </si>
  <si>
    <t>Vrták diamantový 7BA50D</t>
  </si>
  <si>
    <t>ZF273</t>
  </si>
  <si>
    <t>Fréza 7BA40</t>
  </si>
  <si>
    <t>ZF274</t>
  </si>
  <si>
    <t>Vrták diamantový 7BA60D</t>
  </si>
  <si>
    <t>ZF285</t>
  </si>
  <si>
    <t>Vrták kraniotomický F2/8TA23S</t>
  </si>
  <si>
    <t>ZH831</t>
  </si>
  <si>
    <t xml:space="preserve">Elektroda unipolární jednorázová MB-100 </t>
  </si>
  <si>
    <t>ZI781</t>
  </si>
  <si>
    <t>Elektroda neutrální monopolární pro dospělé á 100 ks 2125</t>
  </si>
  <si>
    <t>ZK552</t>
  </si>
  <si>
    <t>Vrták codman disposable perforator 14 mm 26-1221</t>
  </si>
  <si>
    <t>ZA377</t>
  </si>
  <si>
    <t>Vak drenážní sběrný externí dočasný codman 82-1731</t>
  </si>
  <si>
    <t>ZB430</t>
  </si>
  <si>
    <t>Sada jehel pro verboplastiku 8G s bočným otevřením bal. á 2 ks 03.702.216S</t>
  </si>
  <si>
    <t>ZC913</t>
  </si>
  <si>
    <t>Elektroda defibrilační pro děti 0-33/BS/ 0-15 kg quick combo 11996-000093</t>
  </si>
  <si>
    <t>ZD146</t>
  </si>
  <si>
    <t>Vak drenážní sběrný lumbální  EDM 27666</t>
  </si>
  <si>
    <t>ZE793</t>
  </si>
  <si>
    <t>Vrták midas 1,5 x 6 mm 8TD156</t>
  </si>
  <si>
    <t>ZH545</t>
  </si>
  <si>
    <t>Nástavec ke kraniotomu AF02</t>
  </si>
  <si>
    <t>ZL807</t>
  </si>
  <si>
    <t>Kabel k jednorázovým neutrálním elektrodám CMS/E5</t>
  </si>
  <si>
    <t>ZF086</t>
  </si>
  <si>
    <t>Škrabka okrouhlá rovná ollier 16,0 mm 22,6 cm 397124140060</t>
  </si>
  <si>
    <t>ZK938</t>
  </si>
  <si>
    <t>Vrták 10BA60</t>
  </si>
  <si>
    <t>ZM142</t>
  </si>
  <si>
    <t>Pinzeta adapt. Hegenbarth délka 12 cm 13.75.82</t>
  </si>
  <si>
    <t>ZB385</t>
  </si>
  <si>
    <t>Hadice silikon 6 x 10 mm á 25 m P00272</t>
  </si>
  <si>
    <t>ZJ505</t>
  </si>
  <si>
    <t>Lžička ostrá oválná fig. 0 4,8 mm 17,2 cm 397125080120</t>
  </si>
  <si>
    <t>KH417</t>
  </si>
  <si>
    <t>needle Adapter Kit 03.702.224.02S</t>
  </si>
  <si>
    <t>ZJ807</t>
  </si>
  <si>
    <t>Nůžky durotip zahnuté metzenbaum 180 mm BC271R</t>
  </si>
  <si>
    <t>ZH760</t>
  </si>
  <si>
    <t>Popisovač chirurgický - na kůži + sterilní pravítko  RQ-01</t>
  </si>
  <si>
    <t>Popisovač chirurgický na kůži + sterilní pravítko fialová barva RQ-01</t>
  </si>
  <si>
    <t>ZI782</t>
  </si>
  <si>
    <t>Elektroda neutrální monopolární pro děti 2600 (dřív.k.č.2225)</t>
  </si>
  <si>
    <t>ZI330</t>
  </si>
  <si>
    <t xml:space="preserve">Sleeves sterile drape FC1004 </t>
  </si>
  <si>
    <t>ZK940</t>
  </si>
  <si>
    <t>Vrták 10BA60D</t>
  </si>
  <si>
    <t>ZJ328</t>
  </si>
  <si>
    <t>Vrták 10BA50</t>
  </si>
  <si>
    <t>ZJ330</t>
  </si>
  <si>
    <t>Vrták 10BA50D</t>
  </si>
  <si>
    <t>ZK939</t>
  </si>
  <si>
    <t>Vrták 10BA40D</t>
  </si>
  <si>
    <t>KG781</t>
  </si>
  <si>
    <t>drát vodící tupý 286705220</t>
  </si>
  <si>
    <t>ZB069</t>
  </si>
  <si>
    <t>Držák skalpelových čepelek č. 3 BB073R</t>
  </si>
  <si>
    <t>ZH964</t>
  </si>
  <si>
    <t>Nástavec k vrtačce MIDAS rovný krátký kraniální 7 cm AS07</t>
  </si>
  <si>
    <t>ZI192</t>
  </si>
  <si>
    <t>Hadice odsávací proplachová k FH615 minop trend FH605SU</t>
  </si>
  <si>
    <t>ZM256</t>
  </si>
  <si>
    <t>Kleště mikro bioptické minop. 2 mm FF387R</t>
  </si>
  <si>
    <t>ZM152</t>
  </si>
  <si>
    <t>Kanyla odsávací Ferguson průměr 5 mm délka pracovní části 12 cm 204815</t>
  </si>
  <si>
    <t>ZM259</t>
  </si>
  <si>
    <t>Kanyla odsávací modulární nástavec S 4Fr. GF241R</t>
  </si>
  <si>
    <t>ZG275</t>
  </si>
  <si>
    <t>Tampon nasal á 10 ks 450424</t>
  </si>
  <si>
    <t>ZM261</t>
  </si>
  <si>
    <t>Kanyla odsávací modulární nástavec M 4Fr. GF251R</t>
  </si>
  <si>
    <t>ZM131</t>
  </si>
  <si>
    <t>Nůžky chirurgické tvrdokov. ostro / tupé rovné délka 14,5 cm 3.6.1964</t>
  </si>
  <si>
    <t>ZM153</t>
  </si>
  <si>
    <t>Kanyla odsávací Ferguson průměr 3 mm délka pracovní části 12 cm 649183A</t>
  </si>
  <si>
    <t>ZM260</t>
  </si>
  <si>
    <t>Kanyla odsávací modulární nástavec S 5Fr. GF242R</t>
  </si>
  <si>
    <t>ZM123</t>
  </si>
  <si>
    <t>Svorka arteriální pean Rochester-Pean rovná délka 26 cm 16.10.2026</t>
  </si>
  <si>
    <t>ZM258</t>
  </si>
  <si>
    <t>Pinzeta mikro muller 110 mm FM004R</t>
  </si>
  <si>
    <t>ZM262</t>
  </si>
  <si>
    <t>Kanyla odsávací modulární nástavec M 5Fr. GF252R</t>
  </si>
  <si>
    <t>ZH925</t>
  </si>
  <si>
    <t>Hadice silikon 2 x 4 mm á 25 m 34.000.00.102</t>
  </si>
  <si>
    <t>ZE205</t>
  </si>
  <si>
    <t>Kanyla odsávací MINOP  0° D:2,0 mm FH606SU</t>
  </si>
  <si>
    <t>ZM257</t>
  </si>
  <si>
    <t>Pinzeta mikro chirurgická minop. 2 mm 265 mm FF389R</t>
  </si>
  <si>
    <t>ZM176</t>
  </si>
  <si>
    <t>Kanyla sací Ferguson distální konec zahnutý vpravo šířka 3 mm d.prac. části 14 cm celk. délka 22 cm 649183U</t>
  </si>
  <si>
    <t>ZM161</t>
  </si>
  <si>
    <t>Kanyla odsávací Ferguson průměr 2 mm délka pracovní části 12 cm 649180A</t>
  </si>
  <si>
    <t>ZL136</t>
  </si>
  <si>
    <t>Víko pro mikrokontejner I,II zelené JK172</t>
  </si>
  <si>
    <t>ZF302</t>
  </si>
  <si>
    <t>Vrták 10BA10D</t>
  </si>
  <si>
    <t>ZM269</t>
  </si>
  <si>
    <t>Elektroda jehlová EEG subdermal 1 bal. á 24 ks S50716-002</t>
  </si>
  <si>
    <t>ZM267</t>
  </si>
  <si>
    <t>Elektroda jehlová EEG subdermal 1 bal. á 20 ks S44-637</t>
  </si>
  <si>
    <t>ZM268</t>
  </si>
  <si>
    <t>Elektroda jehlová EEG subdermal bal. á 20 ks S44-837</t>
  </si>
  <si>
    <t>ZL138</t>
  </si>
  <si>
    <t>Vana pro mikrokontejner II JK188</t>
  </si>
  <si>
    <t>ZM271</t>
  </si>
  <si>
    <t>Elektroda bar stimulační 2 x Disk P10-431</t>
  </si>
  <si>
    <t>ZM270</t>
  </si>
  <si>
    <t>Elektroda jehlová EEG subdermal 2 bal. á 24 ks S50716-004</t>
  </si>
  <si>
    <t>ZJ506</t>
  </si>
  <si>
    <t>Lžička ostrá oválná fig. 1 6,0 mm 17,5 cm 397125080130</t>
  </si>
  <si>
    <t>ZM272</t>
  </si>
  <si>
    <t>Elektroda stripová 6 kontaktní TS0614-E1W0</t>
  </si>
  <si>
    <t>ZM266</t>
  </si>
  <si>
    <t>Elektroda spirálová nerez 1,0 m bal. á 6 ks 019-425100</t>
  </si>
  <si>
    <t>ZM273</t>
  </si>
  <si>
    <t>Kabel spojovací pro Strip elektrodu KPI-06-726</t>
  </si>
  <si>
    <t>ZM274</t>
  </si>
  <si>
    <t>Sonda Cortex bipolární Ball 40-0016</t>
  </si>
  <si>
    <t>ZM275</t>
  </si>
  <si>
    <t>Kabel 41-0002 k sondě 2,5 m DIN konektory ZB-SO</t>
  </si>
  <si>
    <t>ZM323</t>
  </si>
  <si>
    <t>Vrták Hi-line XS spinální II 2,0 mm GE533R</t>
  </si>
  <si>
    <t>ZM322</t>
  </si>
  <si>
    <t>Vrták Hi-line XS spinální II 1,5 mm GE532R</t>
  </si>
  <si>
    <t>ZF006</t>
  </si>
  <si>
    <t>Evicel Fibrin Sealant 2ml kit EVD0102</t>
  </si>
  <si>
    <t>ZE085</t>
  </si>
  <si>
    <t>Evicel Fibrin Sealant 2ml kit EVB02CZ</t>
  </si>
  <si>
    <t>ZF300</t>
  </si>
  <si>
    <t>Vrták 10BA20D</t>
  </si>
  <si>
    <t>ZJ504</t>
  </si>
  <si>
    <t>Lžička ostrá oválná fig. 000 3,5 mm 17,0 cm 397125080110</t>
  </si>
  <si>
    <t>ZK139</t>
  </si>
  <si>
    <t>Kabel bipolární 4 m GN140</t>
  </si>
  <si>
    <t>ZF270</t>
  </si>
  <si>
    <t>Vrták diamantový 7BA40D</t>
  </si>
  <si>
    <t>ZL538</t>
  </si>
  <si>
    <t>Hadice silikon 5/9 mm á 25 m P00389</t>
  </si>
  <si>
    <t>ZF254</t>
  </si>
  <si>
    <t>Vrták diamantový 7BA20D</t>
  </si>
  <si>
    <t>ZH396</t>
  </si>
  <si>
    <t>Elektroda NIM á 5 ks 8227304</t>
  </si>
  <si>
    <t>ZH397</t>
  </si>
  <si>
    <t>Elektroda stimulační NIM 8225101</t>
  </si>
  <si>
    <t>ZF269</t>
  </si>
  <si>
    <t>Vrták diamantový 7BA30D</t>
  </si>
  <si>
    <t>KA274</t>
  </si>
  <si>
    <t>matka vnitřní 179702000</t>
  </si>
  <si>
    <t>KA343</t>
  </si>
  <si>
    <t>cespace b braun FJ136T</t>
  </si>
  <si>
    <t>KA345</t>
  </si>
  <si>
    <t>cespace b braun FJ144T</t>
  </si>
  <si>
    <t>KA346</t>
  </si>
  <si>
    <t>cespace b braun FJ145T</t>
  </si>
  <si>
    <t>KA347</t>
  </si>
  <si>
    <t>cespace b braun FJ146T</t>
  </si>
  <si>
    <t>KE819</t>
  </si>
  <si>
    <t>šroub vectra 04.613.718</t>
  </si>
  <si>
    <t>KE828</t>
  </si>
  <si>
    <t>šroub polyaxální 179712540</t>
  </si>
  <si>
    <t>KE833</t>
  </si>
  <si>
    <t>šroub polyaxální 179712650</t>
  </si>
  <si>
    <t>KE834</t>
  </si>
  <si>
    <t>šroub polyaxální 179712655</t>
  </si>
  <si>
    <t>KG638</t>
  </si>
  <si>
    <t>tyč předohnutá 65 mm 179772065</t>
  </si>
  <si>
    <t>KG665</t>
  </si>
  <si>
    <t>tyč předohnutá 40 mm 179772040</t>
  </si>
  <si>
    <t>KH280</t>
  </si>
  <si>
    <t>čepička MATRIX 09.632.099</t>
  </si>
  <si>
    <t>KH283</t>
  </si>
  <si>
    <t>šroub MATRIX Perforovaný 6 x 40 mm 04.637.640S</t>
  </si>
  <si>
    <t>KH335</t>
  </si>
  <si>
    <t>tyč MIS MATRIX 90mm 04.651.290</t>
  </si>
  <si>
    <t>ZA081</t>
  </si>
  <si>
    <t>Šroub mini 2 L6-ti 520100</t>
  </si>
  <si>
    <t>KA082</t>
  </si>
  <si>
    <t>syncage stratec 495.309</t>
  </si>
  <si>
    <t>KA083</t>
  </si>
  <si>
    <t>syncage stratec 495.311</t>
  </si>
  <si>
    <t>KA093</t>
  </si>
  <si>
    <t>šroub schanzův 496.722</t>
  </si>
  <si>
    <t>KA152</t>
  </si>
  <si>
    <t>šroub dens stratec 405.440</t>
  </si>
  <si>
    <t>KA342</t>
  </si>
  <si>
    <t>cespace b braun FJ135T</t>
  </si>
  <si>
    <t>KA348</t>
  </si>
  <si>
    <t>cespace b braun FJ147T</t>
  </si>
  <si>
    <t>KD638</t>
  </si>
  <si>
    <t>pyramesh 905-163</t>
  </si>
  <si>
    <t>KE793</t>
  </si>
  <si>
    <t>šroub vectra 04.613.716</t>
  </si>
  <si>
    <t>KF020</t>
  </si>
  <si>
    <t>čepička pangea 04.620.000</t>
  </si>
  <si>
    <t>KF069</t>
  </si>
  <si>
    <t>dlaha trinica 07.00341.003</t>
  </si>
  <si>
    <t>KF155</t>
  </si>
  <si>
    <t xml:space="preserve">klip na aneurysma FE720K  </t>
  </si>
  <si>
    <t>KF164</t>
  </si>
  <si>
    <t>klip na aneurysma FE760K</t>
  </si>
  <si>
    <t>KF303</t>
  </si>
  <si>
    <t>dlaha trinica 07.00340.003</t>
  </si>
  <si>
    <t>KG633</t>
  </si>
  <si>
    <t>tyč předohnutá 85 mm 179772085</t>
  </si>
  <si>
    <t>KG648</t>
  </si>
  <si>
    <t>šroub bikortikalní 3,5 x 18 mm LB458T</t>
  </si>
  <si>
    <t>KH284</t>
  </si>
  <si>
    <t>šroub MATRIX Perforovaný 6 x 50 mm 04.637.650S</t>
  </si>
  <si>
    <t>KH285</t>
  </si>
  <si>
    <t>šroub MATRIX Perforovaný 6 x 45 mm 04.637.645S</t>
  </si>
  <si>
    <t>KH288</t>
  </si>
  <si>
    <t>šroub MATRIX Polyaxial 6 x 50 mm 04.606.650</t>
  </si>
  <si>
    <t>KH333</t>
  </si>
  <si>
    <t>tyč MIS MATRIX 80mm 04.651.280</t>
  </si>
  <si>
    <t>KH769</t>
  </si>
  <si>
    <t>šroub polyaxiální 6.5 x 35mm 124.463</t>
  </si>
  <si>
    <t>KH770</t>
  </si>
  <si>
    <t>šroub polyaxiální 6.5 x 40mm 124.464</t>
  </si>
  <si>
    <t>KH771</t>
  </si>
  <si>
    <t>šroub polyaxiální 6.5 x 50mm 124.466</t>
  </si>
  <si>
    <t>KH772</t>
  </si>
  <si>
    <t>šroub polyaxiální 6.5 x 55mm 124.467</t>
  </si>
  <si>
    <t>KH782</t>
  </si>
  <si>
    <t>tyč ohnutá 5,5 x 40 mm 124.640</t>
  </si>
  <si>
    <t>KH783</t>
  </si>
  <si>
    <t>tyč ohnutá 5,5 x 45 mm 124.645</t>
  </si>
  <si>
    <t>KH784</t>
  </si>
  <si>
    <t>tyč ohnutá 5,5 x 50 mm 124.650</t>
  </si>
  <si>
    <t>KH789</t>
  </si>
  <si>
    <t>tyč ohnutá 5,5 x 80 mm 124.680</t>
  </si>
  <si>
    <t>KH809</t>
  </si>
  <si>
    <t>Šroub uzamykací 124.000</t>
  </si>
  <si>
    <t>KH810</t>
  </si>
  <si>
    <t>Šroub polyaxiální 6,5 x  45 mm 124.465</t>
  </si>
  <si>
    <t>KH887</t>
  </si>
  <si>
    <t>klec bederní TM Ardis 9x9x26mm 06-702-02091</t>
  </si>
  <si>
    <t>ZA082</t>
  </si>
  <si>
    <t>Dlaha mini přímá 26 otvorová 533000</t>
  </si>
  <si>
    <t>Dlaha mini přímá 26 otvorů 533300</t>
  </si>
  <si>
    <t>KA099</t>
  </si>
  <si>
    <t>svorka př.stab.stratec 498.811</t>
  </si>
  <si>
    <t>KI063</t>
  </si>
  <si>
    <t>dlaha vzpěrová Stenifix 14mm 04.630.514S</t>
  </si>
  <si>
    <t>KA179</t>
  </si>
  <si>
    <t>šroub TSLP 489.154</t>
  </si>
  <si>
    <t>KC039</t>
  </si>
  <si>
    <t>dlaha vzpěrová stenofix 12 mm 04.630.512S</t>
  </si>
  <si>
    <t>KF019</t>
  </si>
  <si>
    <t>šroub spirit 6 x 50 mm 04.624.650</t>
  </si>
  <si>
    <t>KD523</t>
  </si>
  <si>
    <t>dlaha vectra 04.613.136</t>
  </si>
  <si>
    <t>KH334</t>
  </si>
  <si>
    <t>tyč MIS MATRIX 85mm 04.651.285</t>
  </si>
  <si>
    <t>KD730</t>
  </si>
  <si>
    <t>Klip na aneurysma FE700K</t>
  </si>
  <si>
    <t>KE818</t>
  </si>
  <si>
    <t>dlaha vectra 04.613.138</t>
  </si>
  <si>
    <t>KI179</t>
  </si>
  <si>
    <t>svorka cévní aneurysmatická Yasargil Aneurysm Clip STD, TRV  10,2 mm  B/Braun FE762K</t>
  </si>
  <si>
    <t>KE868</t>
  </si>
  <si>
    <t>dlaha vectra 04.613.146</t>
  </si>
  <si>
    <t>KI120</t>
  </si>
  <si>
    <t>klec bederní TM Ardis 10x9x26mm 06-702-02101</t>
  </si>
  <si>
    <t>KF827</t>
  </si>
  <si>
    <t>klip na aneurysma FE780K</t>
  </si>
  <si>
    <t>KG636</t>
  </si>
  <si>
    <t>klip na aneurysma FE680K</t>
  </si>
  <si>
    <t>KI240</t>
  </si>
  <si>
    <t>implantát spinální FACET WEDGE, střední, slitina titanu, zelený, sterilní 04.630.131S</t>
  </si>
  <si>
    <t>KI241</t>
  </si>
  <si>
    <t>implamtát spinální FACET WEDGE, velký, slitina titanu, tmavě fialový, sterilní 04.630.132S</t>
  </si>
  <si>
    <t>KI134</t>
  </si>
  <si>
    <t>klec bederní TM Ardis 12x11x26mm 06-702-04121</t>
  </si>
  <si>
    <t>KI218</t>
  </si>
  <si>
    <t>Klip rovný 15,0 mm  FE624K</t>
  </si>
  <si>
    <t>KI242</t>
  </si>
  <si>
    <t>šroub FACET WEDGET 3,0 x 12mm, tmavě modrý, sterilní, bal/ 2ks, 04.630.135.02S</t>
  </si>
  <si>
    <t>KI133</t>
  </si>
  <si>
    <t>klec bederní TM Ardis 11x11x26mm 06-702-04111</t>
  </si>
  <si>
    <t>KI119</t>
  </si>
  <si>
    <t>klec bederní TM Ardis 8x9x26mm 06-702-02081</t>
  </si>
  <si>
    <t>ZB975</t>
  </si>
  <si>
    <t>Klec bederní AVENUE - L boční H12 mm 17 x 40 mm 6° IR6232P</t>
  </si>
  <si>
    <t>KE277</t>
  </si>
  <si>
    <t>pyramesh 905-255</t>
  </si>
  <si>
    <t>KI238</t>
  </si>
  <si>
    <t>náhrada těla obratle Hydrolift, velikost 5, endoplate "M"21,85x24, délka 40-60,5mm SV014T</t>
  </si>
  <si>
    <t>ZD558</t>
  </si>
  <si>
    <t>Kotva bederní AVENUE - L boční vel. M IR6002T</t>
  </si>
  <si>
    <t>KG826</t>
  </si>
  <si>
    <t>dlaha krční HWS 24 mm FG424T</t>
  </si>
  <si>
    <t>KE857</t>
  </si>
  <si>
    <t>dlaha vectra 04.613.018</t>
  </si>
  <si>
    <t>KD188</t>
  </si>
  <si>
    <t>šroub TSLP 489.150</t>
  </si>
  <si>
    <t>KH281</t>
  </si>
  <si>
    <t>hlava šroubu MATRIX polyaxiální 04.632.001</t>
  </si>
  <si>
    <t>KE996</t>
  </si>
  <si>
    <t>tyč předohnutá 45 mm 179772045</t>
  </si>
  <si>
    <t>KE837</t>
  </si>
  <si>
    <t>šroub polyaxální 179712750</t>
  </si>
  <si>
    <t>KG056</t>
  </si>
  <si>
    <t>tyč kovová 35 mm 179772035</t>
  </si>
  <si>
    <t>KG651</t>
  </si>
  <si>
    <t>šroub bikortikalní 3,5 x 20 mm LB460T</t>
  </si>
  <si>
    <t>KF695</t>
  </si>
  <si>
    <t>tyč spirit   90 mm 04.631.290</t>
  </si>
  <si>
    <t>KE792</t>
  </si>
  <si>
    <t>šroub vectra 04.613.714</t>
  </si>
  <si>
    <t>ZI233</t>
  </si>
  <si>
    <t>Klip na aneurysma FE751K</t>
  </si>
  <si>
    <t>KE836</t>
  </si>
  <si>
    <t>šroub polyaxální 179712745</t>
  </si>
  <si>
    <t>KI313</t>
  </si>
  <si>
    <t>implantát spinální SUSTAIN Titan 8mm Lordotic 101.228</t>
  </si>
  <si>
    <t>KE791</t>
  </si>
  <si>
    <t>dlaha vectra 04.613.130</t>
  </si>
  <si>
    <t>KH328</t>
  </si>
  <si>
    <t>tyč MIS MARTIX 40mm 04.651.240</t>
  </si>
  <si>
    <t>KH326</t>
  </si>
  <si>
    <t>šroub MATRIX Perforovaný 6 x 55mm 04.637.655S</t>
  </si>
  <si>
    <t>KI344</t>
  </si>
  <si>
    <t>implantát spinální SUSTAIN Titan 6mm Parallel 101.206</t>
  </si>
  <si>
    <t>KI250</t>
  </si>
  <si>
    <t>implantát spinální náhrada těla obratle TI vel. L 25x32 0 DEG 39-41mm 116,014</t>
  </si>
  <si>
    <t>KI121</t>
  </si>
  <si>
    <t>klec bederní TM Ardis 11x9x26mm 06-702-02111</t>
  </si>
  <si>
    <t>KI278</t>
  </si>
  <si>
    <t>sada jehel pro vertebroplastiku s bočním otvorem 03.702.216S</t>
  </si>
  <si>
    <t>KI213</t>
  </si>
  <si>
    <t>tyč MIS MATRIX 5,0 x 35mm Titan 04.651.035</t>
  </si>
  <si>
    <t>KE805</t>
  </si>
  <si>
    <t>dlaha vectra 04.613.014</t>
  </si>
  <si>
    <t>KF281</t>
  </si>
  <si>
    <t>svorka frakturní 6.0 mm 498.830</t>
  </si>
  <si>
    <t>KG618</t>
  </si>
  <si>
    <t>tyč předohnutá 75 mm 179772075</t>
  </si>
  <si>
    <t>KG912</t>
  </si>
  <si>
    <t>šroub matrix midface 4 mm 04.503.224.01C</t>
  </si>
  <si>
    <t>KF146</t>
  </si>
  <si>
    <t>klip na aneurysma FE750K</t>
  </si>
  <si>
    <t>KF147</t>
  </si>
  <si>
    <t>Klip na aneurysma FE740K</t>
  </si>
  <si>
    <t>KI361</t>
  </si>
  <si>
    <t>implantát spinální SUSTAIN Titan 7mm Parallel 101.207</t>
  </si>
  <si>
    <t>KI362</t>
  </si>
  <si>
    <t>implantát spinální SUSTAIN Titan 7mm Convex 101.247</t>
  </si>
  <si>
    <t>KA095</t>
  </si>
  <si>
    <t>tyč stratec   50 mm 498.102</t>
  </si>
  <si>
    <t>KE795</t>
  </si>
  <si>
    <t>šroub polyaxální 179712645</t>
  </si>
  <si>
    <t>KE820</t>
  </si>
  <si>
    <t>šroub vectra 04.613.768</t>
  </si>
  <si>
    <t>KE832</t>
  </si>
  <si>
    <t>šroub polyaxální 179712640</t>
  </si>
  <si>
    <t>KE830</t>
  </si>
  <si>
    <t>šroub polyaxální 179712550</t>
  </si>
  <si>
    <t>KH332</t>
  </si>
  <si>
    <t>tyč MIS MATRIX 60mm 04.651.260</t>
  </si>
  <si>
    <t>KH036</t>
  </si>
  <si>
    <t>šroub kanulovaný expedium 7 x 50 mm 186715750</t>
  </si>
  <si>
    <t>KF065</t>
  </si>
  <si>
    <t>šroub trinica 07.00812.007</t>
  </si>
  <si>
    <t>KI245</t>
  </si>
  <si>
    <t>implantát pro kyfoplastiku perkutánní Vertebral Body Stent, Small, sterilní  09.804.500S</t>
  </si>
  <si>
    <t>KI249</t>
  </si>
  <si>
    <t>inflátor sterilní 03.804.413S</t>
  </si>
  <si>
    <t>KE863</t>
  </si>
  <si>
    <t>dlaha vectra 04.613.132</t>
  </si>
  <si>
    <t>KE902</t>
  </si>
  <si>
    <t>šroub USS 496.798</t>
  </si>
  <si>
    <t>KI223</t>
  </si>
  <si>
    <t>klip rovný dočasný 9,0 mm FE751K</t>
  </si>
  <si>
    <t>KG910</t>
  </si>
  <si>
    <t>dlaha matrix midface 04.503.316</t>
  </si>
  <si>
    <t>KA081</t>
  </si>
  <si>
    <t>syncage stratec 495.307</t>
  </si>
  <si>
    <t>KI248</t>
  </si>
  <si>
    <t>implantát pro kyfoplastiku perkutánní Vertebral Body Stent, Access Kit, sterilní  03.804.512S</t>
  </si>
  <si>
    <t>KI391</t>
  </si>
  <si>
    <t>implantát spinální náhrada těla obratle-TI, velikost S 12x14mm, 3.5/3.5 DEG 26 - 30MME 116,109</t>
  </si>
  <si>
    <t>KF070</t>
  </si>
  <si>
    <t>šroub trinica 07.00812.005</t>
  </si>
  <si>
    <t>KI459</t>
  </si>
  <si>
    <t xml:space="preserve">implantát spinální náhrada meziobratlová INTERCONTINENTAL klec M TRANSC. 6 st. 20x35MM 375,081 </t>
  </si>
  <si>
    <t>KH992</t>
  </si>
  <si>
    <t>šroub variabilní 5,5 mm HA, 40 mm 187,240S</t>
  </si>
  <si>
    <t>KH991</t>
  </si>
  <si>
    <t>šroub variabilní 5,5 mm HA, 35 mm 187,235S</t>
  </si>
  <si>
    <t>KA182</t>
  </si>
  <si>
    <t>šroub TSLP 489.142</t>
  </si>
  <si>
    <t>KI437</t>
  </si>
  <si>
    <t>implantát spinální náhrada meziobratlová INTERCONTINENTAL  dlaha 6 st. 20x11MM 187,061</t>
  </si>
  <si>
    <t>KI438</t>
  </si>
  <si>
    <t>implantát spinální náhrada těla obratle-TI XPAND  vel. M 21x23 -3/3 DEG 37-46MME 116,203</t>
  </si>
  <si>
    <t>KA183</t>
  </si>
  <si>
    <t>šroub TSLP 489.145</t>
  </si>
  <si>
    <t>KG650</t>
  </si>
  <si>
    <t>šroub bikortikalní 3,5 x 19 mm LB459T</t>
  </si>
  <si>
    <t>KI444</t>
  </si>
  <si>
    <t>implantát spinální náhrada těla obratle-TI XPAND vel. M 21x23 0 DEG 27-34MME 116,206</t>
  </si>
  <si>
    <t>KH997</t>
  </si>
  <si>
    <t>šroub variabilní 5,5mm HA, 30mm 187,230S</t>
  </si>
  <si>
    <t>KG860</t>
  </si>
  <si>
    <t>dlaha vzpěrová stenofix 10 mm 04.630.510S</t>
  </si>
  <si>
    <t>KG645</t>
  </si>
  <si>
    <t>dlaha krční HWS 42 mm FG442T</t>
  </si>
  <si>
    <t>KG881</t>
  </si>
  <si>
    <t>dlaha vzpěrová stenofix   8 mm 04.630.508S</t>
  </si>
  <si>
    <t>KI145</t>
  </si>
  <si>
    <t>náhrada těla obratle-ti vel. M 21X23 0 DEG 33-39MME 116,209</t>
  </si>
  <si>
    <t>KI436</t>
  </si>
  <si>
    <t>implantát spinální náhrada meziobratlová INTERCONTINENTAL klec M TRANSC. 6 st. 20x50MM, 11mm 375,381</t>
  </si>
  <si>
    <t>KE856</t>
  </si>
  <si>
    <t>dlaha vectra 04.613.016</t>
  </si>
  <si>
    <t>KI246</t>
  </si>
  <si>
    <t>implantát pro kyfoplastiku perkutánní Vertebral Body Stent, Medium, sterilní  09.804.501S</t>
  </si>
  <si>
    <t>KI458</t>
  </si>
  <si>
    <t>implantát spinální náhrada těla obratle-TI XPAND vel. S 12x14 0 DEG 18-23MME 116,102</t>
  </si>
  <si>
    <t>KF157</t>
  </si>
  <si>
    <t>šroub trinica 07.00117.004</t>
  </si>
  <si>
    <t>KI208</t>
  </si>
  <si>
    <t>implantát spinálnínáhr. meziobratlová SUSTAIN Spacer, Medium 7 mm Lordotic 101.227</t>
  </si>
  <si>
    <t>KI439</t>
  </si>
  <si>
    <t>implantát spinální náhrada meziobratlová INTERKONTINENTAL klec M TRANSC. 20x35MM, 13mm 375,033</t>
  </si>
  <si>
    <t>KI131</t>
  </si>
  <si>
    <t>klec bederní TM Ardis 9x11x26mm 06-702-04091</t>
  </si>
  <si>
    <t>KD187</t>
  </si>
  <si>
    <t>dlaha TSLP 489.461</t>
  </si>
  <si>
    <t>KI440</t>
  </si>
  <si>
    <t>implantát spinální náhrada meziobratlová INTERCONTINENTAL dlaha 0 st. 20x13MM 187,013</t>
  </si>
  <si>
    <t>KI122</t>
  </si>
  <si>
    <t>klec bederní TM Ardis 12x9x26mm 06-702-02121</t>
  </si>
  <si>
    <t>KG911</t>
  </si>
  <si>
    <t>šroub matrix midface 3 mm 04.503.223.01C</t>
  </si>
  <si>
    <t>KG741</t>
  </si>
  <si>
    <t>tyč předohnutá 95 mm 179772095</t>
  </si>
  <si>
    <t>KH179</t>
  </si>
  <si>
    <t xml:space="preserve">konektor příčný Expedium 24 - 26 mm A1 189401301 </t>
  </si>
  <si>
    <t>KH767</t>
  </si>
  <si>
    <t>šroub polyaxiální 5.5 x 50mm 124.456</t>
  </si>
  <si>
    <t>KI475</t>
  </si>
  <si>
    <t xml:space="preserve">implantát spinální náhrada meziobratlová SUSTAIN Titan, 8mm, Parallel 101.208 </t>
  </si>
  <si>
    <t>KH817</t>
  </si>
  <si>
    <t>šroub MATRIX perforovaný 5,0 x 40 mm 04.637.540S</t>
  </si>
  <si>
    <t>ZG277</t>
  </si>
  <si>
    <t>Šroub mini 2 L8-ti 520200</t>
  </si>
  <si>
    <t>KG740</t>
  </si>
  <si>
    <t>tyč předohnutá 55 mm 179772055</t>
  </si>
  <si>
    <t>KE875</t>
  </si>
  <si>
    <t>šroub vectra 04.613.766</t>
  </si>
  <si>
    <t>KI499</t>
  </si>
  <si>
    <t>implantát spinální SUSTAIN Titan 5mm Parallel 101.205</t>
  </si>
  <si>
    <t>KE822</t>
  </si>
  <si>
    <t>šroub polyaxální 179712425</t>
  </si>
  <si>
    <t>KH766</t>
  </si>
  <si>
    <t>šroub polyaxiální 5.5 x 45mm 124.455</t>
  </si>
  <si>
    <t>KE823</t>
  </si>
  <si>
    <t>šroub polyaxální 179712430</t>
  </si>
  <si>
    <t>KE829</t>
  </si>
  <si>
    <t>šroub polyaxální 179712545</t>
  </si>
  <si>
    <t>KH289</t>
  </si>
  <si>
    <t>tyč MIS MATRIX 65 mm 04.651.265</t>
  </si>
  <si>
    <t>KF077</t>
  </si>
  <si>
    <t>dlaha trinica 07.00341.001</t>
  </si>
  <si>
    <t>KI471</t>
  </si>
  <si>
    <t>implantát spinální náhrada těla obratle TI XPAND vel. S 12x14 3,5/3,5 DEG 18-23MME 116,108</t>
  </si>
  <si>
    <t>KH791</t>
  </si>
  <si>
    <t>tyč ohnutá 5,5 x 90 mm 124.690</t>
  </si>
  <si>
    <t>KE827</t>
  </si>
  <si>
    <t>šroub polyaxální 179712535</t>
  </si>
  <si>
    <t>KI524</t>
  </si>
  <si>
    <t>náhrada těla obratle HYDROLIFT, vel. S, 26-33mm SV007T</t>
  </si>
  <si>
    <t>KH818</t>
  </si>
  <si>
    <t>šroub MATRIX perforovaný 5,0 x 45 mm 04.637.545S</t>
  </si>
  <si>
    <t>KF209</t>
  </si>
  <si>
    <t>klip na aneurysma FE710K</t>
  </si>
  <si>
    <t>KI470</t>
  </si>
  <si>
    <t>implantát spinální náhrada meziobratlová SUSTAIN Titan 8mm Convex 101.248</t>
  </si>
  <si>
    <t>KI504</t>
  </si>
  <si>
    <t>implantát spinální náhrada meziobratlová INTERCONTINENTAL klec M TRANSC: 0 st., 20x40mm, 13mm  375,133</t>
  </si>
  <si>
    <t>KH765</t>
  </si>
  <si>
    <t>šroub polyaxiální 5.5 x 40mm 124.454</t>
  </si>
  <si>
    <t>KH781</t>
  </si>
  <si>
    <t>tyč ohnutá 5,5 x 35 mm 124.635</t>
  </si>
  <si>
    <t>KH785</t>
  </si>
  <si>
    <t>tyč ohnutá 5,5 x 60 mm 124.660</t>
  </si>
  <si>
    <t>KH340</t>
  </si>
  <si>
    <t>tyč MIS MATRIX 130mm 04.651.330</t>
  </si>
  <si>
    <t>KI558</t>
  </si>
  <si>
    <t>konektor titanový tvar Y k drenážnímu hydrocephálnímu FV015T</t>
  </si>
  <si>
    <t>KI564</t>
  </si>
  <si>
    <t>implantát spinální náhrada meziobratlová INTERCONTINENTAL klec M TRANS 0 st. 20 x 35 mm, 9 mm 375,029</t>
  </si>
  <si>
    <t>KI529</t>
  </si>
  <si>
    <t>implantát spinální SUSTAIN Titan, 6mm, Lordotic 101.226</t>
  </si>
  <si>
    <t>KI557</t>
  </si>
  <si>
    <t>katetr 8F antimikrobiální ventrikulární EVD30.012.02</t>
  </si>
  <si>
    <t>KI565</t>
  </si>
  <si>
    <t>implantát spinální náhrada meziobratlová INTERCONTINENTAL dlaha 0 st. 20 x 9 mm 187,009</t>
  </si>
  <si>
    <t>KI604</t>
  </si>
  <si>
    <t>implantát spinální Crosslink X10 MULTI 36-39MM 8115536</t>
  </si>
  <si>
    <t>KH286</t>
  </si>
  <si>
    <t>tyč MIS MATRIX 70 mm 04.651.270</t>
  </si>
  <si>
    <t>KA146</t>
  </si>
  <si>
    <t>šroub axon 405.512</t>
  </si>
  <si>
    <t>KE871</t>
  </si>
  <si>
    <t>dlaha vectra 04.613.260</t>
  </si>
  <si>
    <t>KC457</t>
  </si>
  <si>
    <t>šroub axon 405.518</t>
  </si>
  <si>
    <t>KA139</t>
  </si>
  <si>
    <t>šroub axon 406.104</t>
  </si>
  <si>
    <t>KI556</t>
  </si>
  <si>
    <t xml:space="preserve">klip na aneurisma rovný 20,0 mm FE790K </t>
  </si>
  <si>
    <t>KI528</t>
  </si>
  <si>
    <t>implantát spinální náhrada meziobratlová klec M TRANS: 6 st. 20x40mm, 11mm 375,181</t>
  </si>
  <si>
    <t>KI206</t>
  </si>
  <si>
    <t>klec M transc. 6st., 20x40 mm, 13 mm 375,183</t>
  </si>
  <si>
    <t>KH015</t>
  </si>
  <si>
    <t xml:space="preserve">dlaha Vectra 60 mm  04.613.251 </t>
  </si>
  <si>
    <t>KA138</t>
  </si>
  <si>
    <t>šroub axon 405.516</t>
  </si>
  <si>
    <t>KI207</t>
  </si>
  <si>
    <t>dlaha interconti. 6st., 20x13 mm 187,063</t>
  </si>
  <si>
    <t>KG821</t>
  </si>
  <si>
    <t>klip na aneurysma FE726K</t>
  </si>
  <si>
    <t>KH260</t>
  </si>
  <si>
    <t>šroub bikortikální 3,5 x 22 mm LB462T</t>
  </si>
  <si>
    <t>KH180</t>
  </si>
  <si>
    <t>konektor příčný Expedium 26 - 30 mm A2 189401302</t>
  </si>
  <si>
    <t>KI429</t>
  </si>
  <si>
    <t xml:space="preserve">implantát kostní FACET WEDGE, střední, slitina tittanu, zelený, sterilní 04.630.130S </t>
  </si>
  <si>
    <t>KE783</t>
  </si>
  <si>
    <t>šroub dens 405.444</t>
  </si>
  <si>
    <t>KG742</t>
  </si>
  <si>
    <t>tyč 300 mm 179762300</t>
  </si>
  <si>
    <t>KD177</t>
  </si>
  <si>
    <t>pyramesh 905-133</t>
  </si>
  <si>
    <t>KH319</t>
  </si>
  <si>
    <t>šroub MATRIX Polyaxial 6 x 45mm 04.606.645</t>
  </si>
  <si>
    <t>KD064</t>
  </si>
  <si>
    <t>šroub spirit 6 x 45 mm 04.624.645</t>
  </si>
  <si>
    <t>KF802</t>
  </si>
  <si>
    <t>tyč spirit   70 mm 04.631.270</t>
  </si>
  <si>
    <t>KH182</t>
  </si>
  <si>
    <t>konektor příčný Expedium 35 - 40 mm A4 189401404</t>
  </si>
  <si>
    <t>KF801</t>
  </si>
  <si>
    <t>tyč spirit   65 mm 04.631.265</t>
  </si>
  <si>
    <t>KH318</t>
  </si>
  <si>
    <t>šroub MATRIX Polyaxial 6 x 40mm 04.606.640</t>
  </si>
  <si>
    <t>KH331</t>
  </si>
  <si>
    <t>tyč MIS MATRIX 55mm 04.651.255</t>
  </si>
  <si>
    <t>KH181</t>
  </si>
  <si>
    <t>konektor příčný Expedium 30 - 36 mm A3 189401303</t>
  </si>
  <si>
    <t>KH330</t>
  </si>
  <si>
    <t>tyč MIS MATRIX 50mm 04.651.250</t>
  </si>
  <si>
    <t>KD723</t>
  </si>
  <si>
    <t>pyramesh 905-194</t>
  </si>
  <si>
    <t>KA153</t>
  </si>
  <si>
    <t>šroub dens stratec 405.438</t>
  </si>
  <si>
    <t>KA376</t>
  </si>
  <si>
    <t>pyramesh 905-299</t>
  </si>
  <si>
    <t>KH336</t>
  </si>
  <si>
    <t>tyč MIS MATRIX 95mm 04.651.295</t>
  </si>
  <si>
    <t>KH329</t>
  </si>
  <si>
    <t>tyč MIS MATRIX 45mm 04.651.245</t>
  </si>
  <si>
    <t>KA344</t>
  </si>
  <si>
    <t>cespace b braun FJ137T</t>
  </si>
  <si>
    <t>KI728</t>
  </si>
  <si>
    <t>implantát spinální náhrada meziobratlová INTERKONTINENTALklec m TRANSC. 0 st. 20x40MM, 9MM 375,129</t>
  </si>
  <si>
    <t>KH996</t>
  </si>
  <si>
    <t>dlaha INTERCONTI. Ost, 20x8mm 187,008</t>
  </si>
  <si>
    <t>KH995</t>
  </si>
  <si>
    <t>klec M Transc. 20x35mm, 8mm 375,028</t>
  </si>
  <si>
    <t>KE831</t>
  </si>
  <si>
    <t>šroub polyaxální 179712635</t>
  </si>
  <si>
    <t>KI754</t>
  </si>
  <si>
    <t>implantát spinální náhrada těla obratle-TI XPAND vel. M 21x23 -3/3 DEG 27-34MME 116,202</t>
  </si>
  <si>
    <t>KE885</t>
  </si>
  <si>
    <t>šroub axon 404.316</t>
  </si>
  <si>
    <t>KH183</t>
  </si>
  <si>
    <t>konektor příčný Expedium 40 - 47 mm A5 189401405</t>
  </si>
  <si>
    <t>KF141</t>
  </si>
  <si>
    <t>tyč occipital 04.161.032</t>
  </si>
  <si>
    <t>KH590</t>
  </si>
  <si>
    <t>šroub occipitální 4,5 x 6 mm 04.601.106</t>
  </si>
  <si>
    <t>KD878</t>
  </si>
  <si>
    <t>X10 croslink 8115530</t>
  </si>
  <si>
    <t>KE858</t>
  </si>
  <si>
    <t>dlaha vectra 04.613.020</t>
  </si>
  <si>
    <t>KE684</t>
  </si>
  <si>
    <t>šroub okcipitalní 4,5 x  8 mm 04.601.108</t>
  </si>
  <si>
    <t>KE683</t>
  </si>
  <si>
    <t>dlaha okcipitální 4,5 x  5 mm 04.161.001</t>
  </si>
  <si>
    <t>KE685</t>
  </si>
  <si>
    <t>šroub okcipitalní 4,5 x10 mm 04.601.110</t>
  </si>
  <si>
    <t>KH315</t>
  </si>
  <si>
    <t>šroub MATRIX Polyaxial 5 x 45mm 04.606.545</t>
  </si>
  <si>
    <t>KE864</t>
  </si>
  <si>
    <t>dlaha vectra 04.613.134</t>
  </si>
  <si>
    <t>KI725</t>
  </si>
  <si>
    <t xml:space="preserve">implantát spinální náhrada těla obratle-TI XPAND velikost S 12x14 0 DEG 26-30MME 116,103 </t>
  </si>
  <si>
    <t>KH314</t>
  </si>
  <si>
    <t>šroub MATRIX Polyaxial 5 x 40mm 04.606.540</t>
  </si>
  <si>
    <t>KH787</t>
  </si>
  <si>
    <t>tyč ohnutá 5,5 x 70 mm 124.670</t>
  </si>
  <si>
    <t>KH313</t>
  </si>
  <si>
    <t>šroub MATRIX Polyaxial 5 x 35mm 04.606.535</t>
  </si>
  <si>
    <t>ZD700</t>
  </si>
  <si>
    <t>Elektroda model 3389-40</t>
  </si>
  <si>
    <t>ZE224</t>
  </si>
  <si>
    <t>Prodlužka katetru FC1020</t>
  </si>
  <si>
    <t>ZE752</t>
  </si>
  <si>
    <t>Systém neurostimulační 37601</t>
  </si>
  <si>
    <t>Systém neurostimulační Activia PC 37601</t>
  </si>
  <si>
    <t>Systém neurostimulační Activia PC B37601</t>
  </si>
  <si>
    <t>ZE753</t>
  </si>
  <si>
    <t>Kabel spojovací RC 40 cm BN3708640D</t>
  </si>
  <si>
    <t>Kabel spojovací PC, RC 40 cm BN3708640D</t>
  </si>
  <si>
    <t>ZE754</t>
  </si>
  <si>
    <t>Programátor pacientský k PC, RC 37642</t>
  </si>
  <si>
    <t>Programátor pacientský k PC, RC,SC B37642</t>
  </si>
  <si>
    <t>ZE991</t>
  </si>
  <si>
    <t>Tunneling tool 3755-40</t>
  </si>
  <si>
    <t>ZL648</t>
  </si>
  <si>
    <t>Stimloc 924256</t>
  </si>
  <si>
    <t>ZM005</t>
  </si>
  <si>
    <t>Set NEXFRAME-jednorázový materiál k operaci</t>
  </si>
  <si>
    <t>ZF977</t>
  </si>
  <si>
    <t>Kabel spojovací RC 95 cm BN3708695D</t>
  </si>
  <si>
    <t>ZD244</t>
  </si>
  <si>
    <t>Kabel spojovací - prodlužovací DBS 40 cm 37085-40</t>
  </si>
  <si>
    <t>ZJ629</t>
  </si>
  <si>
    <t>Záslepka 3550-29</t>
  </si>
  <si>
    <t>ZK774</t>
  </si>
  <si>
    <t>Adapter pocket adaptor DBS 64002</t>
  </si>
  <si>
    <t>ZH731</t>
  </si>
  <si>
    <t>Modul nabíjecí k Activa RC B37651</t>
  </si>
  <si>
    <t>ZH730</t>
  </si>
  <si>
    <t>Systém neurostimulační Activa RC B37612</t>
  </si>
  <si>
    <t>ZE466</t>
  </si>
  <si>
    <t>Stimloc M92426A003</t>
  </si>
  <si>
    <t>KF150</t>
  </si>
  <si>
    <t>shunt VP FV072P</t>
  </si>
  <si>
    <t>KG859</t>
  </si>
  <si>
    <t>shunt VP 250 mm FV078P</t>
  </si>
  <si>
    <t>ZA217</t>
  </si>
  <si>
    <t>Katetr drenážní lumbální EDM 80 cm W/Tip 46419</t>
  </si>
  <si>
    <t>ZD618</t>
  </si>
  <si>
    <t>Katetr drenážní komorový se sběrným vakem Exakta 27581</t>
  </si>
  <si>
    <t>KF148</t>
  </si>
  <si>
    <t>shunt VP FV428T</t>
  </si>
  <si>
    <t>KF770</t>
  </si>
  <si>
    <t>set boreholeport FV042T</t>
  </si>
  <si>
    <t>KH224</t>
  </si>
  <si>
    <t>katetr antibakteriální perit. a komorový (kompl. set) IVD30.401.02</t>
  </si>
  <si>
    <t>ZA376</t>
  </si>
  <si>
    <t>Katetr drenážní komorový se sběrným vakem EDS III with Ventricular 82-1730</t>
  </si>
  <si>
    <t>ZG340</t>
  </si>
  <si>
    <t>Katetr drenážní komorový s ATB úzký 1,5 mm 82-1745</t>
  </si>
  <si>
    <t>ZD404</t>
  </si>
  <si>
    <t>Katetr drenáží lumbální Codman s mandrenem 82-1707</t>
  </si>
  <si>
    <t>KF242</t>
  </si>
  <si>
    <t>shunt VP FV441T</t>
  </si>
  <si>
    <t>KF772</t>
  </si>
  <si>
    <t>reservoár pediatrický flushing VP FV035T</t>
  </si>
  <si>
    <t>KH226</t>
  </si>
  <si>
    <t>katetr 10F antimikrobiální ventrikulární EVD30.030.02</t>
  </si>
  <si>
    <t>KF843</t>
  </si>
  <si>
    <t>shunt SA 25 FV414T</t>
  </si>
  <si>
    <t>ZG293</t>
  </si>
  <si>
    <t>Katetr bactiseal codman 82-3072</t>
  </si>
  <si>
    <t>ZB033</t>
  </si>
  <si>
    <t>Šití dafilon modrý 3/0 bal. á 36 ks C0935468</t>
  </si>
  <si>
    <t>ZB175</t>
  </si>
  <si>
    <t>Šití maxon zelený 1 bal. á 12 ks GMM873L</t>
  </si>
  <si>
    <t>ZB609</t>
  </si>
  <si>
    <t>Šití premicron zelený 2/0 bal. á 36 ks C0026026</t>
  </si>
  <si>
    <t>ZB649</t>
  </si>
  <si>
    <t>Šití nurolon černý 3/0 bal. á 12 ks W6540</t>
  </si>
  <si>
    <t>ZC076</t>
  </si>
  <si>
    <t>Šití silon braided white bal. á 20 ks SB2057</t>
  </si>
  <si>
    <t>ZC295</t>
  </si>
  <si>
    <t>Šití silon braided white bal. á 20 ks SB2059</t>
  </si>
  <si>
    <t>ZC679</t>
  </si>
  <si>
    <t>Šití vicryl plus 2/0 bal. á 36 ks VCP9900H</t>
  </si>
  <si>
    <t>ZD222</t>
  </si>
  <si>
    <t>Šití dafilon modrý 3/0 bal. á 36 ks C0932469</t>
  </si>
  <si>
    <t>ZE802</t>
  </si>
  <si>
    <t>Šití vicryl plus 2/0 bal. á 36 ks VCP9360H</t>
  </si>
  <si>
    <t>ZA917</t>
  </si>
  <si>
    <t>Šití silon braided white bal. á 20 ks SB2056</t>
  </si>
  <si>
    <t>ZF429</t>
  </si>
  <si>
    <t>Šití prolen bl 5/0 bal. á 12 ks W8710</t>
  </si>
  <si>
    <t>ZB201</t>
  </si>
  <si>
    <t>Šití etlon bk 8/0 bal. á 12 ks W2812</t>
  </si>
  <si>
    <t>ZC677</t>
  </si>
  <si>
    <t>Šití vicryl plus 3/0 70 cm bal. á 36 ks VCP998H</t>
  </si>
  <si>
    <t>ZA506</t>
  </si>
  <si>
    <t>Šití silikon modrý 1,5 bal. á 12 ks SL17</t>
  </si>
  <si>
    <t>Jehla injekční 0,9 x   70 mm žlutá</t>
  </si>
  <si>
    <t>ZB204</t>
  </si>
  <si>
    <t>Jehla chirurgická G11</t>
  </si>
  <si>
    <t>ZB460</t>
  </si>
  <si>
    <t>Jehla chirurgicka G8</t>
  </si>
  <si>
    <t>ZB468</t>
  </si>
  <si>
    <t>Jehla chirurgická G14</t>
  </si>
  <si>
    <t>ZB480</t>
  </si>
  <si>
    <t>Jehla chirurgická G10</t>
  </si>
  <si>
    <t>ZI747</t>
  </si>
  <si>
    <t>Jehla bioptická navigační 9733068</t>
  </si>
  <si>
    <t>ZB133</t>
  </si>
  <si>
    <t>Jehla chirurgická G9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</si>
  <si>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</si>
  <si>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</si>
  <si>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</si>
  <si>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</si>
  <si>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ZK683</t>
  </si>
  <si>
    <t>Rukavice operační gammex PF sensitive vel. 7,0 353194</t>
  </si>
  <si>
    <t>ZL070</t>
  </si>
  <si>
    <t>Rukavice operační gammex bez pudru PF EnLite vel. 6,0 353382</t>
  </si>
  <si>
    <t>ZL426</t>
  </si>
  <si>
    <t>Rukavice operační ansell sensi - touch vel. 7,5 bal. á 40 párů 8050154</t>
  </si>
  <si>
    <t>Rukavice operační ansell sensi - touch vel. 7,5 bal. á 40 párů 8050194(8050154)</t>
  </si>
  <si>
    <t>ZL427</t>
  </si>
  <si>
    <t>Rukavice operační ansell sensi - touch vel. 8,0 bal. á 40 párů 8050155</t>
  </si>
  <si>
    <t>Rukavice operační ansell sensi - touch vel. 8,0 bal. á 40 párů 8050195(8050155)</t>
  </si>
  <si>
    <t>ZI266</t>
  </si>
  <si>
    <t>Systém neurostimulační Prime Advanced 37702</t>
  </si>
  <si>
    <t>ZJ291</t>
  </si>
  <si>
    <t>Systém neurostimulační Synchromed II-20 ml 8637-20</t>
  </si>
  <si>
    <t>ZL698</t>
  </si>
  <si>
    <t>Patient programmer L633 97740</t>
  </si>
  <si>
    <t>Programátor pacientský L633 97740</t>
  </si>
  <si>
    <t>ZL933</t>
  </si>
  <si>
    <t>Elektroda osmipólová Verctris 977A290</t>
  </si>
  <si>
    <t>ZL932</t>
  </si>
  <si>
    <t xml:space="preserve">PrimeAdvanced - SureScan 97702 </t>
  </si>
  <si>
    <t>ZM009</t>
  </si>
  <si>
    <t>Kabel spojovací RC, PC 37081-40</t>
  </si>
  <si>
    <t>ZL934</t>
  </si>
  <si>
    <t>Kotvička dvoukřídlá Injex 97792</t>
  </si>
  <si>
    <t>ZF698</t>
  </si>
  <si>
    <t>Kabel testovací Snap-lid conector cable 355531</t>
  </si>
  <si>
    <t>ZL935</t>
  </si>
  <si>
    <t>ZJ626</t>
  </si>
  <si>
    <t>Test stimulator ENS 37022</t>
  </si>
  <si>
    <t>ZL936</t>
  </si>
  <si>
    <t>Antena 37092</t>
  </si>
  <si>
    <t>ZF814</t>
  </si>
  <si>
    <t>Prodlužka elektrody rozdvojená Prime advanced 37082-60</t>
  </si>
  <si>
    <t>ZM328</t>
  </si>
  <si>
    <t>Elektroda penta neurostimilační 2328</t>
  </si>
  <si>
    <t>ZM061</t>
  </si>
  <si>
    <t>Systém neurostimulační Itrel 4 37703</t>
  </si>
  <si>
    <t>ZF815</t>
  </si>
  <si>
    <t>Elektroda neurostimulační Quard plus 3888-45</t>
  </si>
  <si>
    <t>KE453</t>
  </si>
  <si>
    <t>chronos strips 100 x 25 x 3 mm 07.801.101S</t>
  </si>
  <si>
    <t>KH669</t>
  </si>
  <si>
    <t>chronOS Putty 2,5cc sterilní 710.802S</t>
  </si>
  <si>
    <t>ZA275</t>
  </si>
  <si>
    <t>Neuro-patch   6 x   8 cm 1064029</t>
  </si>
  <si>
    <t>ZA276</t>
  </si>
  <si>
    <t>Neuro-patch   4 x   5 cm á 2 ks 1064045</t>
  </si>
  <si>
    <t>ZB153</t>
  </si>
  <si>
    <t>Vosk kostní Knochenwasch 2,5G 1029754</t>
  </si>
  <si>
    <t>ZE191</t>
  </si>
  <si>
    <t>Náhrada dury 5 x 5 cm 61100</t>
  </si>
  <si>
    <t>KA328</t>
  </si>
  <si>
    <t>diam 10 9492210</t>
  </si>
  <si>
    <t>KE459</t>
  </si>
  <si>
    <t>chronos strips  50 x 25 x 3 mm 07.801.100S</t>
  </si>
  <si>
    <t>KE629</t>
  </si>
  <si>
    <t>inspace   8 mm 04.630.008S</t>
  </si>
  <si>
    <t>KH673</t>
  </si>
  <si>
    <t>plivioPore 11 mm sterilní 495.041S</t>
  </si>
  <si>
    <t>KH822</t>
  </si>
  <si>
    <t>ceSpace PEEK 16 x 7,0 mm FJ427P</t>
  </si>
  <si>
    <t>KH875</t>
  </si>
  <si>
    <t>ceSeSpacePEEK 16 x 5,0mm FJ425P</t>
  </si>
  <si>
    <t>KH674</t>
  </si>
  <si>
    <t>plivioPore 12 mm sterilní 495.042S</t>
  </si>
  <si>
    <t>KA086</t>
  </si>
  <si>
    <t>granule chron stratec 710.025S</t>
  </si>
  <si>
    <t>KH741</t>
  </si>
  <si>
    <t>ceSpace PEEK 16 x 6,0 mm FJ426P</t>
  </si>
  <si>
    <t>KI277</t>
  </si>
  <si>
    <t>KI276</t>
  </si>
  <si>
    <t>implantát kostní pro vertebroplastiku perkutánní, sada 07.702.016S</t>
  </si>
  <si>
    <t>KF068</t>
  </si>
  <si>
    <t>inplantát oracle 08.809.211S</t>
  </si>
  <si>
    <t>KI341</t>
  </si>
  <si>
    <t>implantát kostní NANOSTIM - hydroxid tekutý s aplikátorem 1cc 8470010</t>
  </si>
  <si>
    <t>KA336</t>
  </si>
  <si>
    <t>diam 14 Medtronic 9492214</t>
  </si>
  <si>
    <t>KH672</t>
  </si>
  <si>
    <t>plivioPore 10 mm sterilní 495.040S</t>
  </si>
  <si>
    <t>KA327</t>
  </si>
  <si>
    <t>diam   8 9492208</t>
  </si>
  <si>
    <t>KI390</t>
  </si>
  <si>
    <t>implantát spinální náhrada meziobratlová Cespace PEEK 16x13, 5x8mm FJ428P</t>
  </si>
  <si>
    <t>KH896</t>
  </si>
  <si>
    <t>ceSpace PEEK 14x6mm FJ406P</t>
  </si>
  <si>
    <t>KE688</t>
  </si>
  <si>
    <t>inplantát oracle 08.809.651S</t>
  </si>
  <si>
    <t>KH820</t>
  </si>
  <si>
    <t>ventil programovatelný GAV FV311T</t>
  </si>
  <si>
    <t>KH906</t>
  </si>
  <si>
    <t>vak k zevní komorové drenáži EVD30.004.01</t>
  </si>
  <si>
    <t>KD201</t>
  </si>
  <si>
    <t>diam 12 9492212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</si>
  <si>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</si>
  <si>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</si>
  <si>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</si>
  <si>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</si>
  <si>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</si>
  <si>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</si>
  <si>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</si>
  <si>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</si>
  <si>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</si>
  <si>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</si>
  <si>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</si>
  <si>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</si>
  <si>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50115070</t>
  </si>
  <si>
    <t>513 SZM katetry, stenty, porty (112 02 101)</t>
  </si>
  <si>
    <t>50115020</t>
  </si>
  <si>
    <t>Diagnostika (132 03 001)</t>
  </si>
  <si>
    <t>50115068</t>
  </si>
  <si>
    <t>522 SZM čidla ICP (112 02 100)</t>
  </si>
  <si>
    <t>50115004</t>
  </si>
  <si>
    <t>506 SZM umělé tělní náhrady kovové (112 02 030)</t>
  </si>
  <si>
    <t>50115006</t>
  </si>
  <si>
    <t>508 SZM DBS (112 02 006)</t>
  </si>
  <si>
    <t>50115064</t>
  </si>
  <si>
    <t>529 SZM šicí materiál (112 02 106)</t>
  </si>
  <si>
    <t>50115005</t>
  </si>
  <si>
    <t>511 SZM neurostimulace (112 02 005)</t>
  </si>
  <si>
    <t>50115011</t>
  </si>
  <si>
    <t>515 SZM umělé tělní náhrady ostatní (112 02 030)</t>
  </si>
  <si>
    <t>Spotřeba zdravotnického materiálu - orientační přehled</t>
  </si>
  <si>
    <t>ON Data</t>
  </si>
  <si>
    <t>506 - Pracoviště neurochirurgie</t>
  </si>
  <si>
    <t xml:space="preserve">5F6 - Pracov. standard. úst. lůž. péče neurochirurgické 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</si>
  <si>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</si>
  <si>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</si>
  <si>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</si>
  <si>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</si>
  <si>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</si>
  <si>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</si>
  <si>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Koutný Bohuslav</t>
  </si>
  <si>
    <t>Šoustal Stanislav</t>
  </si>
  <si>
    <t>Vaverka Miroslav</t>
  </si>
  <si>
    <t>Žárská Petra</t>
  </si>
  <si>
    <t>Zdravotní výkony vykázané na pracovišti v rámci ambulantní péče dle lékařů *</t>
  </si>
  <si>
    <t>506</t>
  </si>
  <si>
    <t>1</t>
  </si>
  <si>
    <t>0000502</t>
  </si>
  <si>
    <t>MESOCAIN 1%</t>
  </si>
  <si>
    <t>V</t>
  </si>
  <si>
    <t>09237</t>
  </si>
  <si>
    <t>OŠETŘENÍ A PŘEVAZ RÁNY VČETNĚ OŠETŘENÍ KOŽNÍCH A P</t>
  </si>
  <si>
    <t>56023</t>
  </si>
  <si>
    <t>KONTROLNÍ VYŠETŘENÍ NEUROCHIRURGEM</t>
  </si>
  <si>
    <t>09543</t>
  </si>
  <si>
    <t>REGULAČNÍ POPLATEK ZA NÁVŠTĚVU -- POPLATEK UHRAZEN</t>
  </si>
  <si>
    <t>56022</t>
  </si>
  <si>
    <t>CÍLENÉ VYŠETŘENÍ NEUROCHIRURGEM</t>
  </si>
  <si>
    <t>09545</t>
  </si>
  <si>
    <t>REGULAČNÍ POPLATEK ZA POHOTOVOSTNÍ SLUŽBU -- POPLA</t>
  </si>
  <si>
    <t>51811</t>
  </si>
  <si>
    <t>ABSCES NEBO HEMATOM SUBKUTANNÍ, PILONIDÁLNÍ, INTRA</t>
  </si>
  <si>
    <t>09550</t>
  </si>
  <si>
    <t>SIGNÁLNÍ VÝKON - INFORMACE O VYDÁNÍ ROZHODNUTÍ O D</t>
  </si>
  <si>
    <t>09551</t>
  </si>
  <si>
    <t>SIGNÁLNÍ VÝKON - INFORMACE O VYDÁNÍ ROZHODNUTÍ O U</t>
  </si>
  <si>
    <t>10156</t>
  </si>
  <si>
    <t>Uvolneni karpalniho tunelu</t>
  </si>
  <si>
    <t>29510</t>
  </si>
  <si>
    <t>OBSTŘIK PERIFERNÍHO NERVU</t>
  </si>
  <si>
    <t>29520</t>
  </si>
  <si>
    <t>KOŘENOVÝ OBSTŘIK</t>
  </si>
  <si>
    <t>61247</t>
  </si>
  <si>
    <t>OPERACE KARPÁLNÍHO TUNELU</t>
  </si>
  <si>
    <t>09547</t>
  </si>
  <si>
    <t>REGULAČNÍ POPLATEK -- POJIŠTĚNEC OD ÚHRADY POPLATK</t>
  </si>
  <si>
    <t>09567</t>
  </si>
  <si>
    <t>(VZP) ZÁKROK NA LEVÉ STRANĚ</t>
  </si>
  <si>
    <t>09555</t>
  </si>
  <si>
    <t>OŠETŘENÍ DÍTĚTE DO 6 LET</t>
  </si>
  <si>
    <t>09233</t>
  </si>
  <si>
    <t>INJEKČNÍ OKRSKOVÁ ANESTÉZIE</t>
  </si>
  <si>
    <t>61115</t>
  </si>
  <si>
    <t xml:space="preserve">REVIZE, EXCIZE A SUTURA PORANĚNÍ KŮŽE A PODKOŽÍ A </t>
  </si>
  <si>
    <t>51825</t>
  </si>
  <si>
    <t>SEKUNDÁRNÍ SUTURA RÁNY</t>
  </si>
  <si>
    <t>56165</t>
  </si>
  <si>
    <t>STEREOTAXE</t>
  </si>
  <si>
    <t>80023</t>
  </si>
  <si>
    <t>KONTROLNÍ VYŠETŘENÍ ALGEZIOLOGEM</t>
  </si>
  <si>
    <t>56171</t>
  </si>
  <si>
    <t>PERKUTÁNNÍ VÝKON NA GASSER. GANGLIU NEBO KOŘENĚ</t>
  </si>
  <si>
    <t>09569</t>
  </si>
  <si>
    <t>(VZP) ZÁKROK NA PRAVÉ STRANĚ</t>
  </si>
  <si>
    <t>80111</t>
  </si>
  <si>
    <t>APLIKACE ANALGETICKÝCH SMĚSÍ DO KONTINUÁLNÍCH KATÉ</t>
  </si>
  <si>
    <t>61113</t>
  </si>
  <si>
    <t>51881</t>
  </si>
  <si>
    <t>MULTIDISCIPLINÁRNÍ INDIKAČNÍ SEMINÁŘ K URČENÍ OPTI</t>
  </si>
  <si>
    <t>61227</t>
  </si>
  <si>
    <t>CHIRURGICKÉ OŠETŘENÍ NEUROMU</t>
  </si>
  <si>
    <t>5F6</t>
  </si>
  <si>
    <t>708</t>
  </si>
  <si>
    <t>78023</t>
  </si>
  <si>
    <t>KONTROLNÍ VYŠETŘENÍ ANESTEZIOLOGEM</t>
  </si>
  <si>
    <t>80022</t>
  </si>
  <si>
    <t>CÍLENÉ VYŠETŘENÍ ALGEZIOLOGEM</t>
  </si>
  <si>
    <t>78022</t>
  </si>
  <si>
    <t>CÍLENÉ VYŠETŘENÍ ANESTEZIOLOGEM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</si>
  <si>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</si>
  <si>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</si>
  <si>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</si>
  <si>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</si>
  <si>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</si>
  <si>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</si>
  <si>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</si>
  <si>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</si>
  <si>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</si>
  <si>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</si>
  <si>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</si>
  <si>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</si>
  <si>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</si>
  <si>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</si>
  <si>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</si>
  <si>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</si>
  <si>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</si>
  <si>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</si>
  <si>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</si>
  <si>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</si>
  <si>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</si>
  <si>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</si>
  <si>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</si>
  <si>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</si>
  <si>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</si>
  <si>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</si>
  <si>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</si>
  <si>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</si>
  <si>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</si>
  <si>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</si>
  <si>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</si>
  <si>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</si>
  <si>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5F1</t>
  </si>
  <si>
    <t>51353</t>
  </si>
  <si>
    <t>PUNKCE, ODSÁTÍ TENKÉHO STŘEVA, MANIPULACE SE STŘEV</t>
  </si>
  <si>
    <t>51111</t>
  </si>
  <si>
    <t>OPERACE CYSTY NEBO HEMANGIOMU NEBO LIPOMU NEBO PIL</t>
  </si>
  <si>
    <t>54320</t>
  </si>
  <si>
    <t xml:space="preserve">ENDARTEREKTOMIE KAROTICKÁ A OSTATNÍCH PERIFERNÍCH </t>
  </si>
  <si>
    <t>57235</t>
  </si>
  <si>
    <t>TORAKOTOMIE PROSTÁ NEBO S BIOPSIÍ, EVAKUACÍ HEMATO</t>
  </si>
  <si>
    <t>51355</t>
  </si>
  <si>
    <t>DVOJ - A VÍCENÁSOBNÁ RESEKCE A (NEBO) ANASTOMÓZA T</t>
  </si>
  <si>
    <t>54230</t>
  </si>
  <si>
    <t>ŽILNÍ REKONSTRUKCE PRO POSTTROMBOTICKÝ SYNDROM</t>
  </si>
  <si>
    <t>5F3</t>
  </si>
  <si>
    <t>53159</t>
  </si>
  <si>
    <t>OTEVŘENÁ REPOZICE A OSTEOSYNTÉZA ZLOMENIN OBOU KOS</t>
  </si>
  <si>
    <t>53413</t>
  </si>
  <si>
    <t>ZAVŘENÁ REPOZICE ZLOMENINY BÉRCE VČETNĚ NITROKLOUB</t>
  </si>
  <si>
    <t>53459</t>
  </si>
  <si>
    <t>OTEVŘENÁ REPOZICE NITROKLOUBNÍCH LUXAČNÍCH ZLOMENI</t>
  </si>
  <si>
    <t>66819</t>
  </si>
  <si>
    <t>APLIKACE ZEVNÍHO FIXATÉRU</t>
  </si>
  <si>
    <t>66823</t>
  </si>
  <si>
    <t>ODSTRANĚNÍ ZEVNÍHO FIXATÉRU</t>
  </si>
  <si>
    <t>53490</t>
  </si>
  <si>
    <t>ROZSÁHLÉ DEBRIDEMENT SLOŽITÝCH OTEVŘENÝCH ZLOMENIN</t>
  </si>
  <si>
    <t>51850</t>
  </si>
  <si>
    <t>PŘEVAZ RÁNY METODOU V. A. C. (VACUUM ASISTED CLOSU</t>
  </si>
  <si>
    <t>66127</t>
  </si>
  <si>
    <t>MANIPULACE V CELKOVÉ NEBO LOKÁLNÍ ANESTÉZII</t>
  </si>
  <si>
    <t>51855</t>
  </si>
  <si>
    <t>FIXAČNÍ SÁDROVÁ DLAHA CELÉ HORNÍ KONČETINY</t>
  </si>
  <si>
    <t>53485</t>
  </si>
  <si>
    <t>ZLOMENINY PÁNEVNÍHO KRUHU - NESTABILNÍ - S OPERAČN</t>
  </si>
  <si>
    <t>62640</t>
  </si>
  <si>
    <t>ODBĚR DERMOEPIDERMÁLNÍHO ŠTĚPU: 1 - 5 % Z PLOCHY P</t>
  </si>
  <si>
    <t>66825</t>
  </si>
  <si>
    <t>UPRAVENÍ ZEVNÍHO FIXATÉRU</t>
  </si>
  <si>
    <t>62440</t>
  </si>
  <si>
    <t>ŠTĚP PŘI POPÁLENÍ (A OSTATNÍCH KOŽNÍCH ZTRÁTÁCH) D</t>
  </si>
  <si>
    <t>0001619</t>
  </si>
  <si>
    <t>0004234</t>
  </si>
  <si>
    <t>0008807</t>
  </si>
  <si>
    <t>0008808</t>
  </si>
  <si>
    <t>0011592</t>
  </si>
  <si>
    <t>METRONIDAZOL B. BRAUN 5 MG/ML</t>
  </si>
  <si>
    <t>0011785</t>
  </si>
  <si>
    <t>AMIKIN 1 G</t>
  </si>
  <si>
    <t>0014583</t>
  </si>
  <si>
    <t>0015669</t>
  </si>
  <si>
    <t>0016600</t>
  </si>
  <si>
    <t>0017810</t>
  </si>
  <si>
    <t>0020605</t>
  </si>
  <si>
    <t>0046475</t>
  </si>
  <si>
    <t>0053922</t>
  </si>
  <si>
    <t>0058092</t>
  </si>
  <si>
    <t>CEFAZOLIN SANDOZ 1 G</t>
  </si>
  <si>
    <t>0065989</t>
  </si>
  <si>
    <t>0066137</t>
  </si>
  <si>
    <t>0072972</t>
  </si>
  <si>
    <t>0076360</t>
  </si>
  <si>
    <t>0083050</t>
  </si>
  <si>
    <t>0083417</t>
  </si>
  <si>
    <t>MERONEM 1 G</t>
  </si>
  <si>
    <t>0092289</t>
  </si>
  <si>
    <t>EDICIN 0,5 G</t>
  </si>
  <si>
    <t>0092290</t>
  </si>
  <si>
    <t>EDICIN 1 G</t>
  </si>
  <si>
    <t>0094176</t>
  </si>
  <si>
    <t>0096414</t>
  </si>
  <si>
    <t>0097000</t>
  </si>
  <si>
    <t>METRONIDAZOLE 0.5%-POLPHARMA</t>
  </si>
  <si>
    <t>0098212</t>
  </si>
  <si>
    <t>0127516</t>
  </si>
  <si>
    <t>CEFTAZIDIM MYLAN 2 G</t>
  </si>
  <si>
    <t>0131656</t>
  </si>
  <si>
    <t>0137499</t>
  </si>
  <si>
    <t>KLACID I.V.</t>
  </si>
  <si>
    <t>0162187</t>
  </si>
  <si>
    <t>0164247</t>
  </si>
  <si>
    <t>CEFTAZIDIM STRAGEN 2 G</t>
  </si>
  <si>
    <t>0164350</t>
  </si>
  <si>
    <t>TAZOCIN 4 G/0,5 G</t>
  </si>
  <si>
    <t>0166269</t>
  </si>
  <si>
    <t>VANCOMYCIN MYLAN 1000 MG</t>
  </si>
  <si>
    <t>0176199</t>
  </si>
  <si>
    <t>0004334</t>
  </si>
  <si>
    <t>0134595</t>
  </si>
  <si>
    <t>2</t>
  </si>
  <si>
    <t>0007917</t>
  </si>
  <si>
    <t>Erytrocyty bez buffy coatu</t>
  </si>
  <si>
    <t>0007955</t>
  </si>
  <si>
    <t>0007963</t>
  </si>
  <si>
    <t>0107959</t>
  </si>
  <si>
    <t>0207921</t>
  </si>
  <si>
    <t>Plazma čerstvá zmrazená</t>
  </si>
  <si>
    <t>3</t>
  </si>
  <si>
    <t>0002264</t>
  </si>
  <si>
    <t>FIXÁTOR ZEVNÍ TRUBKOVÝ, SYNTHES</t>
  </si>
  <si>
    <t>0002425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</si>
  <si>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</si>
  <si>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</si>
  <si>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</si>
  <si>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</si>
  <si>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</si>
  <si>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</si>
  <si>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</si>
  <si>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</si>
  <si>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0043970</t>
  </si>
  <si>
    <t>SYSTÉM MONITOROVACÍ INTRAKRANIÁLNÍ TKÁŇOVÁ O2 NERO</t>
  </si>
  <si>
    <t>0048898</t>
  </si>
  <si>
    <t>EXTRAKTOR - KOŠÍČEK NITINOL</t>
  </si>
  <si>
    <t>0048989</t>
  </si>
  <si>
    <t>ELEKTRODA KOAGULAČNÍ JEDNORÁZOVÁ GN211</t>
  </si>
  <si>
    <t>0050306</t>
  </si>
  <si>
    <t>ČIDLO PRO MĚŘENÍ NITROLEBNÍHO TLAKU CODMAN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</si>
  <si>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</si>
  <si>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</si>
  <si>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</si>
  <si>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</si>
  <si>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</si>
  <si>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0059046</t>
  </si>
  <si>
    <t>KLIP PER.MOZK.ANE.FE602K.04.12.13.22.24.42.44.52..</t>
  </si>
  <si>
    <t>0059063</t>
  </si>
  <si>
    <t>KLIP PERM.MOZK.ANEURY.FE648K.658.668K</t>
  </si>
  <si>
    <t>0059072</t>
  </si>
  <si>
    <t>KLIP PERM.MOZK.ANEURY.FE680K.90.700.10.20</t>
  </si>
  <si>
    <t>0059073</t>
  </si>
  <si>
    <t>KLIP DOČASNÝ MOZK.ANEURYSM.FE681K..691..721..51</t>
  </si>
  <si>
    <t>0059074</t>
  </si>
  <si>
    <t>KLIP PERM.MOZK.ANEURY.FE682K.92.711.12.22.42.52</t>
  </si>
  <si>
    <t>0059080</t>
  </si>
  <si>
    <t>KLIP PERM.MOZK.ANEURY.FE694K.713.14.16.17.24.26.44</t>
  </si>
  <si>
    <t>0059098</t>
  </si>
  <si>
    <t>KLIP PERM.MOZK.ANEURY.FE740K.50.60</t>
  </si>
  <si>
    <t>0059128</t>
  </si>
  <si>
    <t>KLIP PERMANENTNÍ MOZKOVÝ ANEURYSMATICKÝ FE780K</t>
  </si>
  <si>
    <t>0059587</t>
  </si>
  <si>
    <t>LEPIDLO TKÁŇOVÉ FLOSEAL</t>
  </si>
  <si>
    <t>0064470</t>
  </si>
  <si>
    <t xml:space="preserve">IMPLANTÁT SPINÁLNÍ SYSTÉM MIS VIPER SATABILIZAČNÍ </t>
  </si>
  <si>
    <t>0065317</t>
  </si>
  <si>
    <t>IMPLANTÁT KRANIOFACIÁLNÍ FIXACE SKELETU</t>
  </si>
  <si>
    <t>0065323</t>
  </si>
  <si>
    <t>0066963</t>
  </si>
  <si>
    <t>IMPLANTÁT SPINÁLNÍ SYSTÉM USS UNIVERZÁLNÍ HRUDNÍ B</t>
  </si>
  <si>
    <t>0066965</t>
  </si>
  <si>
    <t>0067006</t>
  </si>
  <si>
    <t xml:space="preserve">IMPLANTÁT SPINÁLNÍ SYSTÉM DENS ACCESS             </t>
  </si>
  <si>
    <t>0067017</t>
  </si>
  <si>
    <t xml:space="preserve">IMPLANTÁT SPINÁLNÍ SYSTÉM CERVIFIX                </t>
  </si>
  <si>
    <t>0067177</t>
  </si>
  <si>
    <t>SYSTÉM IMPLANTABILNI NEUROSTIMULAČNÍ          ELEK</t>
  </si>
  <si>
    <t>0067366</t>
  </si>
  <si>
    <t>IMPLANTÁT SPINÁL.NÁHRADA MEZIOBRATLOVÁ    BEDERNÍ/</t>
  </si>
  <si>
    <t>0067415</t>
  </si>
  <si>
    <t xml:space="preserve">IMPLANTÁT SPINÁLNÍ SYSTÉM CASPAR                  </t>
  </si>
  <si>
    <t>0067416</t>
  </si>
  <si>
    <t>0067417</t>
  </si>
  <si>
    <t>0067418</t>
  </si>
  <si>
    <t>0067537</t>
  </si>
  <si>
    <t>IMPLANTÁT SPINÁLNÍ SYSTÉM CASPAR,KRČNÍ,PŘEDNÍ PŘÍS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</si>
  <si>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</si>
  <si>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</si>
  <si>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</si>
  <si>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</si>
  <si>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</si>
  <si>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0067892</t>
  </si>
  <si>
    <t>IMPLANTÁT SPINÁL.NÁHRADA OBRATLOVÁ        HRUDNÍ/B</t>
  </si>
  <si>
    <t>0068128</t>
  </si>
  <si>
    <t>IMPLANTÁT SPINÁL.SYSTÉM USS UNIVERZÁLNÍ   HRUDNÍ B</t>
  </si>
  <si>
    <t>0068278</t>
  </si>
  <si>
    <t xml:space="preserve">IMPLANTÁT SPINÁLNÍ SYSTÉM  DYNESYS STABILIZAČNÍ   </t>
  </si>
  <si>
    <t>0068280</t>
  </si>
  <si>
    <t>0068281</t>
  </si>
  <si>
    <t>0068302</t>
  </si>
  <si>
    <t>SYSTÉM IMPLANTABILNÍ NEUROSTIMULAČNÍ KINETRA/OBĚ H</t>
  </si>
  <si>
    <t>0068353</t>
  </si>
  <si>
    <t>0068662</t>
  </si>
  <si>
    <t>IMPLANTÁT SPINÁLNÍ SYSTÉM TSLP           HRUDNÍ BE</t>
  </si>
  <si>
    <t>0068664</t>
  </si>
  <si>
    <t>0068665</t>
  </si>
  <si>
    <t>0068666</t>
  </si>
  <si>
    <t>IMPLANTÁT SPINÁLNÍ SYSTÉM VECTRA                 K</t>
  </si>
  <si>
    <t>0068667</t>
  </si>
  <si>
    <t>0068670</t>
  </si>
  <si>
    <t>0068676</t>
  </si>
  <si>
    <t xml:space="preserve">IMPLANTÁT SPINÁL.SYSTÉM FIXAČNÍ CDH LEGACY 5,5 TI </t>
  </si>
  <si>
    <t>0068677</t>
  </si>
  <si>
    <t>0068679</t>
  </si>
  <si>
    <t>0069080</t>
  </si>
  <si>
    <t>IMPLANTÁT KOSTNÍ UMĚLÁ NÁHRADA TKÁNĚ  CHRONOS</t>
  </si>
  <si>
    <t>0069089</t>
  </si>
  <si>
    <t>0069195</t>
  </si>
  <si>
    <t>IMPLANTÁT KOSTNÍ UMĚLÁ NÁHRADA ŠTĚPU CONDUIT VSTŘE</t>
  </si>
  <si>
    <t>0069201</t>
  </si>
  <si>
    <t>IMPLANTÁT SPINÁLNÍ SYSTÉM S4                    BE</t>
  </si>
  <si>
    <t>0069202</t>
  </si>
  <si>
    <t>0069209</t>
  </si>
  <si>
    <t>0069212</t>
  </si>
  <si>
    <t>IMPLANTÁT SPINÁLNÍ SYSTÉM EXPEDIUM FIXAČNÍ ANTERIO</t>
  </si>
  <si>
    <t>0069213</t>
  </si>
  <si>
    <t xml:space="preserve">IMPLANTÁT SPINÁLNÍ SYSTÉM EXPEDIUM FIXAČNÍ        </t>
  </si>
  <si>
    <t>0069215</t>
  </si>
  <si>
    <t>0069216</t>
  </si>
  <si>
    <t>0069282</t>
  </si>
  <si>
    <t xml:space="preserve">IMPLANTÁT SPINÁLNÍ SYSTÉM AXON                    </t>
  </si>
  <si>
    <t>0069283</t>
  </si>
  <si>
    <t>0069284</t>
  </si>
  <si>
    <t>0069527</t>
  </si>
  <si>
    <t>IMPLANTÁT SPINÁL.NÁHRADA MEZIOBRATLOVÁ           B</t>
  </si>
  <si>
    <t>0069597</t>
  </si>
  <si>
    <t>SYSTÉM HYDROCEPHALNÍ DRENÁŽNÍ-SHUNT</t>
  </si>
  <si>
    <t>0069678</t>
  </si>
  <si>
    <t xml:space="preserve">IMPLANTÁT SPINÁL.SYSTÉM FIXAČNÍ CDH LEGACY 5.5 TI </t>
  </si>
  <si>
    <t>0069679</t>
  </si>
  <si>
    <t>0069787</t>
  </si>
  <si>
    <t>IMPLANTÁT SPINÁLNÍ INTERSPINÓZNÍ DIAM</t>
  </si>
  <si>
    <t>0069861</t>
  </si>
  <si>
    <t>IMPLANTÁT SPINÁL.NÁHRADA MEZIOBRAT.PYRAMESH TI KRK</t>
  </si>
  <si>
    <t>0069872</t>
  </si>
  <si>
    <t>0069873</t>
  </si>
  <si>
    <t>0069883</t>
  </si>
  <si>
    <t>IMPLANTÁT SPINÁLNÍ SYSTÉM FIXAČNÍ TENOR TI HRUDNÍ/</t>
  </si>
  <si>
    <t>0069902</t>
  </si>
  <si>
    <t>IMPLANTÁT SPINÁLNÍ SYSTÉM TSRH-3D TI      HRUDNÍ/B</t>
  </si>
  <si>
    <t>0069903</t>
  </si>
  <si>
    <t>0069904</t>
  </si>
  <si>
    <t>0069909</t>
  </si>
  <si>
    <t>0071602</t>
  </si>
  <si>
    <t>NÁHR. KYČ.KL., VLOŽKA CHIRUL.PŘEVÝŠ.JAMKY SFÉR.</t>
  </si>
  <si>
    <t>0073679</t>
  </si>
  <si>
    <t>0091802</t>
  </si>
  <si>
    <t>IMPLANTÁT KOSTNÍ UMĚLÁ NÁHRADA ŠTĚPU  CHRONOS STRI</t>
  </si>
  <si>
    <t>0091803</t>
  </si>
  <si>
    <t>0091804</t>
  </si>
  <si>
    <t>0095609</t>
  </si>
  <si>
    <t>SYSTÉM HYDROCEPHALNÍ DRENÁŽNÍ CSF HAKIM VALVES 82-</t>
  </si>
  <si>
    <t>0095660</t>
  </si>
  <si>
    <t>SYSTÉM ZEVNÍ DRENÁŽNÍ LIKVOROVÝ DOČASNÝ CODMAN</t>
  </si>
  <si>
    <t>0095861</t>
  </si>
  <si>
    <t>IMPLANTÁT SPINÁLNÍ SYSTÉM PANGEA         HRUDNÍ/BE</t>
  </si>
  <si>
    <t>0095934</t>
  </si>
  <si>
    <t>IMPLANTÁT SPINÁL.SYSTÉM FIXAČNÍ CDH LEGACY MAST TI</t>
  </si>
  <si>
    <t>0095935</t>
  </si>
  <si>
    <t>IMPLANTÁT SPINÁL.SYSTÉM FIXAČNÍ CD HORIZON SEXTANT</t>
  </si>
  <si>
    <t>0096060</t>
  </si>
  <si>
    <t>IMPLANTÁT SPINÁLNÍ SYSTÉM TRINICA SELECT STABILIZA</t>
  </si>
  <si>
    <t>0096061</t>
  </si>
  <si>
    <t>0096062</t>
  </si>
  <si>
    <t>0096268</t>
  </si>
  <si>
    <t>IMPLANTÁT SPINÁL.SYSTÉM IN-SPACE INTERSPINÓZNÍ   B</t>
  </si>
  <si>
    <t>0096269</t>
  </si>
  <si>
    <t xml:space="preserve">IMPLANTÁT SPINÁLNÍ OC-FUSION FUZE.OKCIPIT/OBRATEL </t>
  </si>
  <si>
    <t>0096271</t>
  </si>
  <si>
    <t>0096272</t>
  </si>
  <si>
    <t>0096274</t>
  </si>
  <si>
    <t>0096275</t>
  </si>
  <si>
    <t>IMPLANTÁT SPINÁLNÍ SYSTÉM CLICK X        HRUDNÍ/BE</t>
  </si>
  <si>
    <t>0096309</t>
  </si>
  <si>
    <t xml:space="preserve">IMPLANTÁT SPINÁLNÍ SYSTÉM EXPEDIUM                </t>
  </si>
  <si>
    <t>0096317</t>
  </si>
  <si>
    <t>IMPLANTÁT KOSTNÍ UMĚLÁ NÁHRADA DURÁLNÍ S KOLAGENEM</t>
  </si>
  <si>
    <t>0096318</t>
  </si>
  <si>
    <t>0096462</t>
  </si>
  <si>
    <t>SYSTÉM IMPLANTABILNÍ NEUROSTIMULAČNÍ PRIME ADVANCE</t>
  </si>
  <si>
    <t>0096804</t>
  </si>
  <si>
    <t>IMPLANTÁT SPINÁLNÍ NÁHRADA MEZIOBRATLOVÁ PCB KRČNÍ</t>
  </si>
  <si>
    <t>0096893</t>
  </si>
  <si>
    <t>IMPLANTÁT SPINÁLNÍ SYSTÉM SPIRIT         HRUDNÍ/BE</t>
  </si>
  <si>
    <t>0096934</t>
  </si>
  <si>
    <t>IMPLANTÁT SPINÁLNÍ SOCORE NOVASPINE STABILIZAČNÍ Z</t>
  </si>
  <si>
    <t>0096970</t>
  </si>
  <si>
    <t>IMPLANTÁT KOSTNÍ PRO VERTEBROPLASTIKU PERKUTÁNNÍ</t>
  </si>
  <si>
    <t>0161018</t>
  </si>
  <si>
    <t>0161019</t>
  </si>
  <si>
    <t>0161607</t>
  </si>
  <si>
    <t>IMPLANTÁT SPINÁL.NÁHRADA MEZIOBRATLOVÁ     HRUDNÍ/</t>
  </si>
  <si>
    <t>0161676</t>
  </si>
  <si>
    <t>IMPLANTÁT SPINÁLNÍ SYSTÉM MIS VIPER STABILIZAČNÍ B</t>
  </si>
  <si>
    <t>0161942</t>
  </si>
  <si>
    <t>IMPLANTÁT SPINÁLNÍ FIXAČNÍ SYSTÉM MATRIX 5.5 HRUD/</t>
  </si>
  <si>
    <t>0161944</t>
  </si>
  <si>
    <t>0161946</t>
  </si>
  <si>
    <t>0161951</t>
  </si>
  <si>
    <t>0161952</t>
  </si>
  <si>
    <t>0161954</t>
  </si>
  <si>
    <t>0163059</t>
  </si>
  <si>
    <t xml:space="preserve">IMPLANTÁT MAXILLOFACIÁLNÍ STŘEDNÍ OBLIČEJOVÁ ETÁŽ </t>
  </si>
  <si>
    <t>0163075</t>
  </si>
  <si>
    <t>0163243</t>
  </si>
  <si>
    <t>0163251</t>
  </si>
  <si>
    <t>0165001</t>
  </si>
  <si>
    <t>SYSTÉM IMPLANTABILNÍ NEUROSTIMULAČNÍ ACTIVA PC  /O</t>
  </si>
  <si>
    <t>0165002</t>
  </si>
  <si>
    <t>SYSTÉM IMPLANTAB.NEUROSTIMULAČNÍ ACTIVA RC DOBÍJIT</t>
  </si>
  <si>
    <t>0192491</t>
  </si>
  <si>
    <t>IMPLANTÁT SPINÁLNÍ FIXAČNÍ SYSTÉM REVERE HRUDNÍ BE</t>
  </si>
  <si>
    <t>0192493</t>
  </si>
  <si>
    <t>0192495</t>
  </si>
  <si>
    <t>0192688</t>
  </si>
  <si>
    <t>IMPLANTÁT SPINÁLNÍ MINIINVAZIVNÍ SYSTÉM FIXAČNÍ VI</t>
  </si>
  <si>
    <t>0192689</t>
  </si>
  <si>
    <t>0193258</t>
  </si>
  <si>
    <t>IMPLANTÁT SPINÁLNÍ NÁHRADA MEZIOBRATLOVÁ TM BEDERN</t>
  </si>
  <si>
    <t>9999999</t>
  </si>
  <si>
    <t>Nespecifikovany LEK</t>
  </si>
  <si>
    <t>0059042</t>
  </si>
  <si>
    <t>KLIP PER.MOZKOVÝ ANEUR.FE597K.98.99K 637.38.39</t>
  </si>
  <si>
    <t>0068668</t>
  </si>
  <si>
    <t>0056069</t>
  </si>
  <si>
    <t>PROTÉZA CÉVNÍ PTFE VASCUGRAFT-DIAL.01103089-90</t>
  </si>
  <si>
    <t>0192522</t>
  </si>
  <si>
    <t>IMPLANTÁT SPINÁLNÍ NÁHR.MEZIOBR.INTERCONTINENTAL B</t>
  </si>
  <si>
    <t>0192523</t>
  </si>
  <si>
    <t>0083612</t>
  </si>
  <si>
    <t>IMPLANTÁT KRANIÁLNÍ FIXAČNÍ CRANIOFIX2</t>
  </si>
  <si>
    <t>0069591</t>
  </si>
  <si>
    <t>IMPLANTÁT SPINÁL.SYSTÉM USS II UNIVERZÁL.   HRUDNÍ</t>
  </si>
  <si>
    <t>0165075</t>
  </si>
  <si>
    <t>SYSTÉM IMPLANTABILNÍ NEUROSTIMULAČNÍ ELEKTRODA, MÍ</t>
  </si>
  <si>
    <t>0091800</t>
  </si>
  <si>
    <t>IMPLANTÁT KOSTNÍ UMĚLÁ NÁHRADA TKÁNĚ  NANOSTIM</t>
  </si>
  <si>
    <t>0193607</t>
  </si>
  <si>
    <t>SYSTÉM NEUROSTIMULAČNÍ ELEKTRODA VECTRIS</t>
  </si>
  <si>
    <t>0193604</t>
  </si>
  <si>
    <t>SYSTÉM NEUROSTIMULAČNÍ PRIME ADVANCED SURESCAN</t>
  </si>
  <si>
    <t>0192516</t>
  </si>
  <si>
    <t>IMPLANTÁT SPINÁLNÍ NÁHR.MEZIOBR.SUSTAIN BEDERNÍ PŘ</t>
  </si>
  <si>
    <t>0192525</t>
  </si>
  <si>
    <t>IMPLANTÁT SPINÁLNÍ NÁHR.TĚLA OBRAT.XPAND HRUD.BED.</t>
  </si>
  <si>
    <t>0096913</t>
  </si>
  <si>
    <t>IMPLANTÁT SPINÁL.NÁHRADA OBRATLOVÁ HYDROLIFT 2   H</t>
  </si>
  <si>
    <t>0151883</t>
  </si>
  <si>
    <t>SÍŤKA KÝLNÍ  SMH2 2030 S</t>
  </si>
  <si>
    <t>0151832</t>
  </si>
  <si>
    <t>IMPLANTÁT SPINÁLNÍ AVENUE-L,NÁHRADA MEZIOBRAT.,KLE</t>
  </si>
  <si>
    <t>0191946</t>
  </si>
  <si>
    <t>DRÁT VODÍCÍ PRO PTCA, PRO VIA</t>
  </si>
  <si>
    <t>0096719</t>
  </si>
  <si>
    <t>0096972</t>
  </si>
  <si>
    <t xml:space="preserve">IMPLANTÁT SPINÁL.NÁHRADA MEZIOBRATLOVÁ ZERO-P     </t>
  </si>
  <si>
    <t>0096973</t>
  </si>
  <si>
    <t>0166185</t>
  </si>
  <si>
    <t>IMPLANTÁT PRO KYFOPLASTIKU PERKUTÁNNÍ VBS S/M/L 2B</t>
  </si>
  <si>
    <t>0113361</t>
  </si>
  <si>
    <t>IMPLANTÁT SPINÁLNÍ SYSTÉM FACET WEDGE BEDERNÍ PÁTE</t>
  </si>
  <si>
    <t>0113362</t>
  </si>
  <si>
    <t>IMPLANTÁT SPINÁLNÍ SYSTÉM FACET WEDGE BEDERNÍ ZADN</t>
  </si>
  <si>
    <t>0068200</t>
  </si>
  <si>
    <t>SYSTÉM HYDROCEPHALNÍ DRENÁŽNÍ</t>
  </si>
  <si>
    <t>0069219</t>
  </si>
  <si>
    <t>0067885</t>
  </si>
  <si>
    <t>0161703</t>
  </si>
  <si>
    <t>IMPLANTÁT SPINÁLNÍ SYSTÉM STENOFIX INTERSPINÓZNÍ B</t>
  </si>
  <si>
    <t>0166233</t>
  </si>
  <si>
    <t>IMPLANTÁT KOSTNÍ UMĚLÁ NÁHRADA TKÁNĚ NOVABONE PUTT</t>
  </si>
  <si>
    <t>0059115</t>
  </si>
  <si>
    <t>KLIP PERMANENTNÍ MOZKOVÝ ANEURYSMATICKÝ FE762K</t>
  </si>
  <si>
    <t>0069205</t>
  </si>
  <si>
    <t>SYSTÉM IMPLANTABILNÍ PUMPOVÝ PROGRAMOVATELNÝ SYNCH</t>
  </si>
  <si>
    <t>0069857</t>
  </si>
  <si>
    <t>0068354</t>
  </si>
  <si>
    <t>0069961</t>
  </si>
  <si>
    <t>IMPLANTÁT SPINÁLNÍ SYSTÉM CDH X10 CROSSLINK TI HRU</t>
  </si>
  <si>
    <t>0193603</t>
  </si>
  <si>
    <t>SYSTÉM NEUROSTIMULAČNÍ ITREL 4</t>
  </si>
  <si>
    <t>0069864</t>
  </si>
  <si>
    <t>0059130</t>
  </si>
  <si>
    <t>KLIP PERM.MOZK.ANEURY.FE782K.86.90.92.840</t>
  </si>
  <si>
    <t>0069859</t>
  </si>
  <si>
    <t>0191954</t>
  </si>
  <si>
    <t>KARDIOSTIMULÁTOR DVOUDUTINOVÝ G70 DR, G70DRA1</t>
  </si>
  <si>
    <t>0064472</t>
  </si>
  <si>
    <t>0043986</t>
  </si>
  <si>
    <t>ČIDLO PRO MĚŘENÍ NITROLEBNÍHO TLAKU NEUROVENT</t>
  </si>
  <si>
    <t>0069866</t>
  </si>
  <si>
    <t>0069862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</si>
  <si>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</si>
  <si>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</si>
  <si>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</si>
  <si>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</si>
  <si>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</si>
  <si>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</si>
  <si>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</si>
  <si>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</si>
  <si>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56153</t>
  </si>
  <si>
    <t>EXTRA - INTRAKRANIÁLNÍ ANASTOMÓZA</t>
  </si>
  <si>
    <t>56159</t>
  </si>
  <si>
    <t>KRANIOTOMIE PRO INFRATENTORIÁLNÍ SPONTÁNNÍ INTRACE</t>
  </si>
  <si>
    <t>56163</t>
  </si>
  <si>
    <t>ZEVNÍ KOMOROVÁ DRENÁŽ NEBO ZAVEDENÍ ČIDLA NA MĚŘEN</t>
  </si>
  <si>
    <t>56169</t>
  </si>
  <si>
    <t>VENTRIKULOSKOPIE</t>
  </si>
  <si>
    <t>56173</t>
  </si>
  <si>
    <t xml:space="preserve">NEURINOM AKUSTIKU, NEURINOM TRIGEMINU, EXPANZE NA </t>
  </si>
  <si>
    <t>56174</t>
  </si>
  <si>
    <t>ODSTRANĚNÍ TUMORU OČNICE Z KRANIOTOMIE NEBO DEKOMP</t>
  </si>
  <si>
    <t>56178</t>
  </si>
  <si>
    <t>PRODLOUŽENÍ VÝKONU KRANIOTOMIE A RESEKCE, PŘÍPADNĚ</t>
  </si>
  <si>
    <t>56229</t>
  </si>
  <si>
    <t>SYRINGOMYELIE, DRENÁŽNÍ OPERACE, TERMINÁLNÍ VENTRI</t>
  </si>
  <si>
    <t>56239</t>
  </si>
  <si>
    <t>ODSTRANĚNÍ STIMULAČNÍ MÍŠNÍ ELEKTRODY</t>
  </si>
  <si>
    <t>56244</t>
  </si>
  <si>
    <t>DEKOMPRESE NEBO BIOPSIE INTRAMEDULÁRNÍHO TUMORU MÍ</t>
  </si>
  <si>
    <t>56249</t>
  </si>
  <si>
    <t>ODSTRANĚNÍ EXTRADURÁLNÍHO TUMORU MÍCHY PŘEDNÍM NEB</t>
  </si>
  <si>
    <t>56313</t>
  </si>
  <si>
    <t>EXPLORACE BRACHIÁLNÍHO PLEXU SUPRAKLAVIKULÁRNÍM NE</t>
  </si>
  <si>
    <t>56319</t>
  </si>
  <si>
    <t>DEKOMPRESE ISCHIADIKU NEBO EXPLORACE</t>
  </si>
  <si>
    <t>56324</t>
  </si>
  <si>
    <t>DEKOMPRESE OSTATNÍCH VELKÝCH A STŘEDNÍCH NERVŮ</t>
  </si>
  <si>
    <t>56413</t>
  </si>
  <si>
    <t>MIKROCHIRURGICKÁ SUTURA NERVU PŘÍMÁ BEZ AUTOTRANSP</t>
  </si>
  <si>
    <t>56414</t>
  </si>
  <si>
    <t>MIKROCHIRURGICKÁ SUTURA NERVU S AUTOTRANSPLANTÁTEM</t>
  </si>
  <si>
    <t>56419</t>
  </si>
  <si>
    <t>POUŽITÍ OPERAČNÍHO MIKROSKOPU Á 15 MINUT</t>
  </si>
  <si>
    <t>56423</t>
  </si>
  <si>
    <t>STEREOTAKTICKÁ IMPLANTACE HLUBOKÝCH MOZKOVÝCH ELEK</t>
  </si>
  <si>
    <t>61137</t>
  </si>
  <si>
    <t>ODBĚR FASCIÁLNÍHO ŠTĚPU Z FASCIA LATA</t>
  </si>
  <si>
    <t>65513</t>
  </si>
  <si>
    <t>PŘÍPRAVA FASCIÁLNÍHO A PERIKRANIÁLNÍHO LALOKU K RE</t>
  </si>
  <si>
    <t>66133</t>
  </si>
  <si>
    <t>UDRŽOVÁNÍ PROPLACHOVÉ LAVÁŽE ZA JEDEN DEN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</si>
  <si>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</si>
  <si>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</si>
  <si>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</si>
  <si>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</si>
  <si>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</si>
  <si>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</si>
  <si>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</si>
  <si>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</si>
  <si>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</si>
  <si>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</si>
  <si>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</si>
  <si>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</si>
  <si>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66343</t>
  </si>
  <si>
    <t>TRANSKUTÁNNÍ VÝKON NA PÁTEŘI - VELKÝ</t>
  </si>
  <si>
    <t>71627</t>
  </si>
  <si>
    <t>ZADNÍ TAMPONÁDA NOSNÍ PRO EPISTAXI</t>
  </si>
  <si>
    <t>71717</t>
  </si>
  <si>
    <t>TRACHEOTOMIE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</si>
  <si>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</si>
  <si>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</si>
  <si>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</si>
  <si>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</si>
  <si>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</si>
  <si>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</si>
  <si>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</si>
  <si>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</si>
  <si>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56129</t>
  </si>
  <si>
    <t>VENTRIKULOCYSTERNOANASTOMÓZA - TORKILDSEN</t>
  </si>
  <si>
    <t>56253</t>
  </si>
  <si>
    <t>ČÁSTEČNÉ NEBO TOTÁLNÍ ODSTRANĚNÍ INTRADURÁLNÍHO TU</t>
  </si>
  <si>
    <t>89311</t>
  </si>
  <si>
    <t xml:space="preserve">INTERVENČNÍ VÝKON ŘÍZENÝ RDG METODOU (SKIASKOPIE, </t>
  </si>
  <si>
    <t>09544</t>
  </si>
  <si>
    <t>REGULAČNÍ POPLATEK ZA KAŽDÝ DEN LŮŽKOVÉ PÉČE -- PO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</si>
  <si>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</si>
  <si>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</si>
  <si>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</si>
  <si>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</si>
  <si>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</si>
  <si>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</si>
  <si>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</si>
  <si>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</si>
  <si>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</si>
  <si>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</si>
  <si>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</si>
  <si>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</si>
  <si>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</si>
  <si>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</si>
  <si>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66341</t>
  </si>
  <si>
    <t>OPERAČNÍ PŘÍSTUP K PÁTEŘI - STANDARDNÍ - ZADNÍ TZV</t>
  </si>
  <si>
    <t>56131</t>
  </si>
  <si>
    <t xml:space="preserve">OPAKOVANÁ KRANIOTOMIE PRO POOPERAČNÍ HEMATOM NEBO </t>
  </si>
  <si>
    <t>56021</t>
  </si>
  <si>
    <t>KOMPLEXNÍ VYŠETŘENÍ NEUROCHIRURGEM</t>
  </si>
  <si>
    <t>66815</t>
  </si>
  <si>
    <t>AUTOGENNÍ ŠTĚP</t>
  </si>
  <si>
    <t>56435</t>
  </si>
  <si>
    <t>SPINÁLNÍ A KRANIÁLNÍ NAVIGACE Á 15 MIN.</t>
  </si>
  <si>
    <t>56142</t>
  </si>
  <si>
    <t>MIKROVASKULÁRNÍ DEKOMPRESE HLAVOVÝCH NERVŮ V ZADNÍ</t>
  </si>
  <si>
    <t>56145</t>
  </si>
  <si>
    <t>OŠETŘENÍ JEDNODUCHÉ - VPÁČENÉ ZLOMENINY LEBKY</t>
  </si>
  <si>
    <t>56177</t>
  </si>
  <si>
    <t>KRANIOTOMIE A RESEK., PŘ. LOBEKTOM.PRO TUMOR ČI ME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</si>
  <si>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</si>
  <si>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</si>
  <si>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</si>
  <si>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</si>
  <si>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</si>
  <si>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</si>
  <si>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80099</t>
  </si>
  <si>
    <t>signalni  kod misni stimulace se dvema elektrodami</t>
  </si>
  <si>
    <t>99980</t>
  </si>
  <si>
    <t>(VZP)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</si>
  <si>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</si>
  <si>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</si>
  <si>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</si>
  <si>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</si>
  <si>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</si>
  <si>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</si>
  <si>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78310</t>
  </si>
  <si>
    <t xml:space="preserve">NEODKLADNÁ KARDIOPULMONÁLNÍ RESUSCITACE ROZŠÍŘENÁ </t>
  </si>
  <si>
    <t>66317</t>
  </si>
  <si>
    <t>REVIZNÍ OPERACE PÁTEŘE - PŘEDNÍ - ZADNÍ - ODSTRANĚ</t>
  </si>
  <si>
    <t>56411</t>
  </si>
  <si>
    <t>BIOPSIE NEBO ODBĚR NERVU, EXHAIRESA VĚTVÍ N. V.</t>
  </si>
  <si>
    <t>56247</t>
  </si>
  <si>
    <t>ČÁSTEČNÉ NEBO TOTÁLNÍ ODSTRANĚNÍ EXTRADURÁLNÍHO TU</t>
  </si>
  <si>
    <t>56251</t>
  </si>
  <si>
    <t>56117</t>
  </si>
  <si>
    <t>INTRAKRANIÁLNÍ REKONSTRUKČNÍ OPERACE PŘI LIKVOREI</t>
  </si>
  <si>
    <t>66321</t>
  </si>
  <si>
    <t>RESEKCE OBRATLOVÉHO TĚLA - SOMATEKTONIE - KOMPLETN</t>
  </si>
  <si>
    <t>61131</t>
  </si>
  <si>
    <t>EXCIZE KOŽNÍ LÉZE, SUTURA VÍCE NEŽ 10 CM</t>
  </si>
  <si>
    <t>56167</t>
  </si>
  <si>
    <t>VENTRIKULÁRNÍ PUNKCE</t>
  </si>
  <si>
    <t>61141</t>
  </si>
  <si>
    <t>ODBĚR NERVOVÉHO ŠTĚPU PRO MIKROCHIRURGICKÉ VÝKONY</t>
  </si>
  <si>
    <t>80115</t>
  </si>
  <si>
    <t>IMPLANTACE NEUROSTIMULAČNÍHO ZAŘÍZENÍ (SYSTÉMU) PR</t>
  </si>
  <si>
    <t>56157</t>
  </si>
  <si>
    <t>KRANIOTOMIE PRO SUPRATENTORIÁLNÍ SPONTÁNNÍ INTRACE</t>
  </si>
  <si>
    <t>61145</t>
  </si>
  <si>
    <t>ODBĚR KORIOTUKOVÉHO ŠTĚPU</t>
  </si>
  <si>
    <t>66915</t>
  </si>
  <si>
    <t>DEKOMPRESE FASCIÁLNÍHO LOŽE</t>
  </si>
  <si>
    <t>56125</t>
  </si>
  <si>
    <t>OPERAČNÍ REVIZE NEBO ZAVEDENÍ DRENÁŽE MOZKOMÍŠNÍHO</t>
  </si>
  <si>
    <t>56221</t>
  </si>
  <si>
    <t>LAMINEKTOMIE PRO INTRADURÁLNÍ NEUROLÝZU NEBO NEOBV</t>
  </si>
  <si>
    <t>56147</t>
  </si>
  <si>
    <t>OŠETŘENÍ KOMPLIKOVANÉ ZLOMENINY LEBKY S (BEZ) REPA</t>
  </si>
  <si>
    <t>80113</t>
  </si>
  <si>
    <t>IMPLANTACE NEUROSTIMULAČNÍHO ZAŘÍZENÍ PRO STIMULAC</t>
  </si>
  <si>
    <t>56141</t>
  </si>
  <si>
    <t>HYPOFYZEKTOMIE TRANSSFENOIDÁLNÍ PROSTÁ</t>
  </si>
  <si>
    <t>56227</t>
  </si>
  <si>
    <t>DEKOMPRESIVNÍ OPERACE V OBLASTI KRANIOCERVIKÁLNÍHO</t>
  </si>
  <si>
    <t>66537</t>
  </si>
  <si>
    <t>RESEKCE KOSTRČE</t>
  </si>
  <si>
    <t>56246</t>
  </si>
  <si>
    <t>ODSTRANĚNÍ INTRAMEDULÁRNÍHO TUMORU NEBO EXCIZE NEB</t>
  </si>
  <si>
    <t>56237</t>
  </si>
  <si>
    <t>IMPLANTACE MÍŠNÍ STIMULAČNÍ ELEKTRODY</t>
  </si>
  <si>
    <t>56437</t>
  </si>
  <si>
    <t>ULTRAZVUKOVÝ ASPIRAČNÍ SYSTÉM Á 15 MIN.</t>
  </si>
  <si>
    <t>56161</t>
  </si>
  <si>
    <t>NÁVRT A EVAKUACE PRO SPONTÁNNÍ INTRACEREBRÁLNÍ KRV</t>
  </si>
  <si>
    <t>56245</t>
  </si>
  <si>
    <t>56211</t>
  </si>
  <si>
    <t xml:space="preserve">LAMINEKTOMIE (1-2 SEGMENTY) NEBO HEMILAMINEKTOMIE </t>
  </si>
  <si>
    <t>56225</t>
  </si>
  <si>
    <t>DUROTOMIE A DURÁLNÍ REKONSTRUKČNÍ OPERACE MÍŠNÍ (K</t>
  </si>
  <si>
    <t>5T6</t>
  </si>
  <si>
    <t>0003952</t>
  </si>
  <si>
    <t>AMIKIN 500 MG</t>
  </si>
  <si>
    <t>0005113</t>
  </si>
  <si>
    <t>0006480</t>
  </si>
  <si>
    <t>OCPLEX</t>
  </si>
  <si>
    <t>0016547</t>
  </si>
  <si>
    <t>0026902</t>
  </si>
  <si>
    <t>0049193</t>
  </si>
  <si>
    <t>CEFTAX 1000</t>
  </si>
  <si>
    <t>0056801</t>
  </si>
  <si>
    <t>0064831</t>
  </si>
  <si>
    <t>AXETINE 1,5 G</t>
  </si>
  <si>
    <t>0075634</t>
  </si>
  <si>
    <t>PROTHROMPLEX TOTAL NF</t>
  </si>
  <si>
    <t>0076353</t>
  </si>
  <si>
    <t>FORTUM 1 G</t>
  </si>
  <si>
    <t>0076354</t>
  </si>
  <si>
    <t>FORTUM 2 G</t>
  </si>
  <si>
    <t>0083487</t>
  </si>
  <si>
    <t>MERONEM 500 MG</t>
  </si>
  <si>
    <t>0089029</t>
  </si>
  <si>
    <t>IMMUNATE STIM PLUS 1000</t>
  </si>
  <si>
    <t>0097909</t>
  </si>
  <si>
    <t>HUMAN ALBUMIN GRIFOLS 20%</t>
  </si>
  <si>
    <t>0119095</t>
  </si>
  <si>
    <t>FLEXBUMIN 200 G/L</t>
  </si>
  <si>
    <t>0130149</t>
  </si>
  <si>
    <t>0131654</t>
  </si>
  <si>
    <t>0142077</t>
  </si>
  <si>
    <t>0147976</t>
  </si>
  <si>
    <t>MEROPENEM HOSPIRA 500 MG</t>
  </si>
  <si>
    <t>0162180</t>
  </si>
  <si>
    <t>CIPROFLOXACIN KABI 200 MG/100 ML INFUZNÍ ROZTOK</t>
  </si>
  <si>
    <t>0164246</t>
  </si>
  <si>
    <t>CEFTAZIDIM STRAGEN 1 G</t>
  </si>
  <si>
    <t>0027921</t>
  </si>
  <si>
    <t>SPRYCEL 20 MG</t>
  </si>
  <si>
    <t>0102489</t>
  </si>
  <si>
    <t>0156835</t>
  </si>
  <si>
    <t>0007905</t>
  </si>
  <si>
    <t>Erytrocyty z aferézy</t>
  </si>
  <si>
    <t>0107931</t>
  </si>
  <si>
    <t>0107936</t>
  </si>
  <si>
    <t>0407942</t>
  </si>
  <si>
    <t>0007964</t>
  </si>
  <si>
    <t>0002370</t>
  </si>
  <si>
    <t>0002408</t>
  </si>
  <si>
    <t>0026140</t>
  </si>
  <si>
    <t>KANYLA TRACHEOSTOMICKÁ S NÍZKOTLAKOU MANŽETOU</t>
  </si>
  <si>
    <t>0030617</t>
  </si>
  <si>
    <t>STAPLER KOŽNÍ ROYAL - 35W</t>
  </si>
  <si>
    <t>0043968</t>
  </si>
  <si>
    <t>0043979</t>
  </si>
  <si>
    <t>0043984</t>
  </si>
  <si>
    <t>0054513</t>
  </si>
  <si>
    <t>0054517</t>
  </si>
  <si>
    <t>0054553</t>
  </si>
  <si>
    <t>0067016</t>
  </si>
  <si>
    <t>0067160</t>
  </si>
  <si>
    <t>IMPLANTÁT ORBITÁLNÍ PDS ZX3,ZX4,ZX7 VSTŘEBATELNÝ</t>
  </si>
  <si>
    <t>0067161</t>
  </si>
  <si>
    <t>IMPLANTÁT ORBITÁLNÍ PDS ZX5,ZX6,ZX8 VSTŘEBATELNÝ</t>
  </si>
  <si>
    <t>0068308</t>
  </si>
  <si>
    <t>SYSTÉM IMPLANTABILNÍ NEUROSTIMULAČNÍ          ELEK</t>
  </si>
  <si>
    <t>0069208</t>
  </si>
  <si>
    <t>0069500</t>
  </si>
  <si>
    <t>KANYLA TRACHEOSTOMICKÁ  S NÍZKOTLAKOU  MANŽETOU</t>
  </si>
  <si>
    <t>0069596</t>
  </si>
  <si>
    <t>0081999</t>
  </si>
  <si>
    <t>V.A.C.GRANUFOAM(PU PĚNA) VELIKOST S</t>
  </si>
  <si>
    <t>0082000</t>
  </si>
  <si>
    <t>V.A.C.GRANUFOAM(PU PĚNA) VELIKOST M</t>
  </si>
  <si>
    <t>0082077</t>
  </si>
  <si>
    <t>KRYTÍ COM 30 OBVAZOVÁ TEXTÍLIE KOMBINOVANÁ</t>
  </si>
  <si>
    <t>0082079</t>
  </si>
  <si>
    <t>0095636</t>
  </si>
  <si>
    <t>SYSTÉM HYDROCEPHALNÍ DRENÁŽNÍ - SHUNT HAKIM BACTIS</t>
  </si>
  <si>
    <t>0095661</t>
  </si>
  <si>
    <t>0095663</t>
  </si>
  <si>
    <t>0095664</t>
  </si>
  <si>
    <t>0162666</t>
  </si>
  <si>
    <t>SYSTÉM HYDROCEPHALNÍ DRENÁŽNÍ - SHUNT SILVERLINE</t>
  </si>
  <si>
    <t>0163241</t>
  </si>
  <si>
    <t>0163249</t>
  </si>
  <si>
    <t>0163258</t>
  </si>
  <si>
    <t>0163261</t>
  </si>
  <si>
    <t>0068192</t>
  </si>
  <si>
    <t>0068221</t>
  </si>
  <si>
    <t>0068202</t>
  </si>
  <si>
    <t>0012368</t>
  </si>
  <si>
    <t>ŠROUB MALEOLÁRNÍ 4.5</t>
  </si>
  <si>
    <t>0069853</t>
  </si>
  <si>
    <t>0068211</t>
  </si>
  <si>
    <t>0068204</t>
  </si>
  <si>
    <t>0161956</t>
  </si>
  <si>
    <t>0095600</t>
  </si>
  <si>
    <t>SYSTÉM HYDROCEPHALNÍ DRENÁŽNÍ CSF HAKIM VALVES</t>
  </si>
  <si>
    <t>0161943</t>
  </si>
  <si>
    <t>00651</t>
  </si>
  <si>
    <t>OD TYPU 51 - PRO NEMOCNICE TYPU 3, (KATEGORIE 6) -</t>
  </si>
  <si>
    <t>00655</t>
  </si>
  <si>
    <t>OD TYPU 55 - PRO NEMOCNICE TYPU 3, (KATEGORIE 6) -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</si>
  <si>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</si>
  <si>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</si>
  <si>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</si>
  <si>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</si>
  <si>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</si>
  <si>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</si>
  <si>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</si>
  <si>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</si>
  <si>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</si>
  <si>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</si>
  <si>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</si>
  <si>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</si>
  <si>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</si>
  <si>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</si>
  <si>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</si>
  <si>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</si>
  <si>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90905</t>
  </si>
  <si>
    <t>6F1</t>
  </si>
  <si>
    <t>51819</t>
  </si>
  <si>
    <t>OŠETŘENÍ A OBVAZ ROZSÁHLÉ RÁNY V CELKOVÉ ANESTEZII</t>
  </si>
  <si>
    <t>61127</t>
  </si>
  <si>
    <t>EXSTIRPACE PSEUDOCYSTY DEKUBITU</t>
  </si>
  <si>
    <t>61129</t>
  </si>
  <si>
    <t>EXCIZE KOŽNÍ LÉZE, SUTURA OD 2 DO 10 CM</t>
  </si>
  <si>
    <t>61149</t>
  </si>
  <si>
    <t xml:space="preserve">UZAVŘENÍ DEFEKTU  KOŽNÍM LALOKEM MÍSTNÍM OD 10 DO </t>
  </si>
  <si>
    <t>61167</t>
  </si>
  <si>
    <t>TRANSPOZICE FASCIOKUTÁNNÍHO LALOKU</t>
  </si>
  <si>
    <t>61173</t>
  </si>
  <si>
    <t>VOLNÝ PŘENOS SVALOVÉHO A SVALOVĚ KOŽNÍHO LALOKU MI</t>
  </si>
  <si>
    <t>62310</t>
  </si>
  <si>
    <t>NEKREKTOMIE DO 1% POVRCHU TĚLA</t>
  </si>
  <si>
    <t>61121</t>
  </si>
  <si>
    <t>CÉVNÍ ANASTOMOSA MIKROCHIRURGICKOU TECHNIKOU</t>
  </si>
  <si>
    <t>NEKREKTOMIE DO 5 % POVRCHU TĚLA - TANGENCIÁLNÍ NEB</t>
  </si>
  <si>
    <t>6F5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</si>
  <si>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</si>
  <si>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</si>
  <si>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</si>
  <si>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</si>
  <si>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</si>
  <si>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</si>
  <si>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</si>
  <si>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</si>
  <si>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65951</t>
  </si>
  <si>
    <t>GLOSEKTOMIE PARCIÁLNÍ</t>
  </si>
  <si>
    <t>65211</t>
  </si>
  <si>
    <t>OŠETŘENÍ ZLOMENINY ČELISTI DESTIČKOVOU ŠROUBOVANOU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</si>
  <si>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</si>
  <si>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</si>
  <si>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</si>
  <si>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</si>
  <si>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</si>
  <si>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</si>
  <si>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04301</t>
  </si>
  <si>
    <t>ENDODONTICKÉ OŠETŘENÍ - KOŘENOVÁ VÝPLŇ - KAŽDÝ KAN</t>
  </si>
  <si>
    <t>6F6</t>
  </si>
  <si>
    <t>66829</t>
  </si>
  <si>
    <t>ZAVEDENÍ PROPLACHOVÉ LAVÁŽE</t>
  </si>
  <si>
    <t>66879</t>
  </si>
  <si>
    <t>OTEVŘENÁ SPONGIOPLASTIKA</t>
  </si>
  <si>
    <t>66827</t>
  </si>
  <si>
    <t>ZAVEDENÍ EXTENZE - SKELETÁLNÍ TRAKCE</t>
  </si>
  <si>
    <t>66855</t>
  </si>
  <si>
    <t>INCIZE A DRENÁŽ MĚKKÝCH TKÁNÍ V ORTOPEDII</t>
  </si>
  <si>
    <t>78320</t>
  </si>
  <si>
    <t>7F1</t>
  </si>
  <si>
    <t>71213</t>
  </si>
  <si>
    <t>ENDOSKOPIE PARANASÁLNÍ DUTINY</t>
  </si>
  <si>
    <t>71641</t>
  </si>
  <si>
    <t>SUBMUKÓZNÍ RESEKCE NOSNÍ PŘEPÁŽKY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</si>
  <si>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</si>
  <si>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</si>
  <si>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</si>
  <si>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</si>
  <si>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</si>
  <si>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</si>
  <si>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</si>
  <si>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</si>
  <si>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71614</t>
  </si>
  <si>
    <t>ANEMIZACE S ODSÁVÁNÍM Z VEDLEJŠÍCH NOSNÍCH DUTIN</t>
  </si>
  <si>
    <t>71635</t>
  </si>
  <si>
    <t>MUKOTOMIE NEBO KONCHEKTOMIE</t>
  </si>
  <si>
    <t>809</t>
  </si>
  <si>
    <t>07</t>
  </si>
  <si>
    <t>08</t>
  </si>
  <si>
    <t>09</t>
  </si>
  <si>
    <t>10</t>
  </si>
  <si>
    <t>0163373</t>
  </si>
  <si>
    <t>IMPLANTÁT KRANIOMAXILLOFACIÁLNÍ RAPIDSORB  VSTŘEBA</t>
  </si>
  <si>
    <t>0163376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</si>
  <si>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</si>
  <si>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</si>
  <si>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</si>
  <si>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</si>
  <si>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</si>
  <si>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</si>
  <si>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</si>
  <si>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</si>
  <si>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</si>
  <si>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</si>
  <si>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</si>
  <si>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</si>
  <si>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</si>
  <si>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</si>
  <si>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</si>
  <si>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</si>
  <si>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</si>
  <si>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</si>
  <si>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00041</t>
  </si>
  <si>
    <t>A</t>
  </si>
  <si>
    <t xml:space="preserve">DLOUHODOBÁ MECHANICKÁ VENTILACE &gt; 240 HODIN (11-21 DNÍ) BEZ CC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</si>
  <si>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</si>
  <si>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</si>
  <si>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</si>
  <si>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</si>
  <si>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</si>
  <si>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</si>
  <si>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</si>
  <si>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</si>
  <si>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00110</t>
  </si>
  <si>
    <t xml:space="preserve">DLOUHODOBÁ MECHANICKÁ VENTILACE &gt; 504 HODIN (22-42 DNÍ)                                             </t>
  </si>
  <si>
    <t>00121</t>
  </si>
  <si>
    <t xml:space="preserve">DLOUHODOBÁ MECHANICKÁ VENTILACE &gt; 240 HODIN (11-21 DNÍ) S EKONOMICKY NÁROČNÝM VÝKONEM BEZ CC        </t>
  </si>
  <si>
    <t>00122</t>
  </si>
  <si>
    <t xml:space="preserve">DLOUHODOBÁ MECHANICKÁ VENTILACE &gt; 240 HODIN (11-21 DNÍ) S EKONOMICKY NÁROČNÝM VÝKONEM S CC          </t>
  </si>
  <si>
    <t>00123</t>
  </si>
  <si>
    <t xml:space="preserve">DLOUHODOBÁ MECHANICKÁ VENTILACE &gt; 240 HODIN (11-21 DNÍ) S EKONOMICKY NÁROČNÝM VÝKONEM S MCC 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</si>
  <si>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</si>
  <si>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</si>
  <si>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</si>
  <si>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</si>
  <si>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</si>
  <si>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</si>
  <si>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00181</t>
  </si>
  <si>
    <t xml:space="preserve">IMPLANTACE NEUROSTIMULÁTORU BEZ CC               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</si>
  <si>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</si>
  <si>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</si>
  <si>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</si>
  <si>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</si>
  <si>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</si>
  <si>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</si>
  <si>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</si>
  <si>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</si>
  <si>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</si>
  <si>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</si>
  <si>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</si>
  <si>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</si>
  <si>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01033</t>
  </si>
  <si>
    <t xml:space="preserve">VÝKONY NA EXTRAKRANIÁLNÍCH CÉVÁCH S MCC 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</si>
  <si>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</si>
  <si>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</si>
  <si>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</si>
  <si>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BEZ CC                                   </t>
  </si>
  <si>
    <t>01301</t>
  </si>
  <si>
    <t xml:space="preserve">PORUCHY A PORANĚNÍ MÍCHY BEZ CC                                                                     </t>
  </si>
  <si>
    <t>01311</t>
  </si>
  <si>
    <t xml:space="preserve">MALIGNÍ ONEMOCNĚNÍ. NĚKTERÉ INFEKCE A DEGENERATIVNÍ PORUCHY NERVOVÉHO SYSTÉMU BEZ CC                </t>
  </si>
  <si>
    <t>01313</t>
  </si>
  <si>
    <t xml:space="preserve">MALIGNÍ ONEMOCNĚNÍ. NĚKTERÉ INFEKCE A DEGENERATIVNÍ PORUCHY NERVOVÉHO SYSTÉMU S MCC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</si>
  <si>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</si>
  <si>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</si>
  <si>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</si>
  <si>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</si>
  <si>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</si>
  <si>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</si>
  <si>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</si>
  <si>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</si>
  <si>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01351</t>
  </si>
  <si>
    <t xml:space="preserve">NESPECIFICKÁ CÉVNÍ MOZKOVÁ PŘÍHODA A PRECEREBRÁLNÍ OKLUZE BEZ INFARKTU BEZ CC                       </t>
  </si>
  <si>
    <t>01352</t>
  </si>
  <si>
    <t xml:space="preserve">NESPECIFICKÁ CÉVNÍ MOZKOVÁ PŘÍHODA A PRECEREBRÁLNÍ OKLUZE BEZ INFARKTU S CC                         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</si>
  <si>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</si>
  <si>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</si>
  <si>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</si>
  <si>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</si>
  <si>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01382</t>
  </si>
  <si>
    <t xml:space="preserve">BAKTERIÁLNÍ A TUBERKULÓZNÍ INFEKCE NERVOVÉHO SYSTÉMU S CC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</si>
  <si>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</si>
  <si>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</si>
  <si>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</si>
  <si>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</si>
  <si>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</si>
  <si>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</si>
  <si>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</si>
  <si>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</si>
  <si>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</si>
  <si>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</si>
  <si>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02011</t>
  </si>
  <si>
    <t xml:space="preserve">ENUKLEACE A VÝKONY NA OČNICI BEZ CC                                                                 </t>
  </si>
  <si>
    <t>04323</t>
  </si>
  <si>
    <t xml:space="preserve">PLICNÍ EMBOLIE S MCC 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</si>
  <si>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</si>
  <si>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</si>
  <si>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</si>
  <si>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</si>
  <si>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08031</t>
  </si>
  <si>
    <t xml:space="preserve">FÚZE PÁTEŘE. NE PRO DEFORMITY BEZ CC                                                                </t>
  </si>
  <si>
    <t>08032</t>
  </si>
  <si>
    <t xml:space="preserve">FÚZE PÁTEŘE. NE PRO DEFORMITY S CC                                                                  </t>
  </si>
  <si>
    <t>08033</t>
  </si>
  <si>
    <t xml:space="preserve">FÚZE PÁTEŘE.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</si>
  <si>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</si>
  <si>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</si>
  <si>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08053</t>
  </si>
  <si>
    <t xml:space="preserve">REKONSTRUKČNÍ VÝKONY KRANIÁLNÍCH A OBLIČEJOVÝCH KOSTÍ S MCC                                         </t>
  </si>
  <si>
    <t>08101</t>
  </si>
  <si>
    <t xml:space="preserve">VÝKONY NA ZÁDECH A KRKU. KROMĚ FÚZE PÁTEŘE BEZ CC                                                   </t>
  </si>
  <si>
    <t>08102</t>
  </si>
  <si>
    <t xml:space="preserve">VÝKONY NA ZÁDECH A KRKU. KROMĚ FÚZE PÁTEŘE S CC                                                     </t>
  </si>
  <si>
    <t>08161</t>
  </si>
  <si>
    <t xml:space="preserve">VÝKONY NA MĚKKÉ TKÁNI BEZ CC                                                                        </t>
  </si>
  <si>
    <t>08171</t>
  </si>
  <si>
    <t xml:space="preserve">JINÉ VÝKONY PŘI PORUCHÁCH A ONEMOCNĚNÍCH MUSKULOSKELETÁLNÍHO SYSTÉMU A POJIVOVÉ TKÁNĚ BEZ CC        </t>
  </si>
  <si>
    <t>08311</t>
  </si>
  <si>
    <t xml:space="preserve">ZLOMENINA PÁNVE. NEBO DISLOKACE KYČLE BEZ CC                                                        </t>
  </si>
  <si>
    <t>08332</t>
  </si>
  <si>
    <t xml:space="preserve">MALIGNÍ ONEMOCNĚNÍ MUSKULOSKELETÁLNÍHO SYSTÉMU A POJIVOVÉ TKÁNĚ. PATOLOGICKÉ ZLOMENINY S CC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</si>
  <si>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</si>
  <si>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</si>
  <si>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</si>
  <si>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</si>
  <si>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08411</t>
  </si>
  <si>
    <t xml:space="preserve">JINÉ PORUCHY MUSKULOSKELETÁLNÍHO SYSTÉMU A POJIVOVÉ TKÁNĚ BEZ CC                                    </t>
  </si>
  <si>
    <t>09031</t>
  </si>
  <si>
    <t xml:space="preserve">JINÉ VÝKONY PŘI PORUCHÁCH A ONEMOCNĚNÍCH KŮŽE. PODKOŽNÍ TKÁNĚ A PRSU BEZ CC                         </t>
  </si>
  <si>
    <t>09032</t>
  </si>
  <si>
    <t xml:space="preserve">JINÉ VÝKONY PŘI PORUCHÁCH A ONEMOCNĚNÍCH KŮŽE. PODKOŽNÍ TKÁNĚ A PRSU S CC                           </t>
  </si>
  <si>
    <t>09341</t>
  </si>
  <si>
    <t xml:space="preserve">JINÉ PORUCHY KŮŽE A PRSU BEZ CC                                                                     </t>
  </si>
  <si>
    <t>10011</t>
  </si>
  <si>
    <t xml:space="preserve">VÝKONY NA NADLEDVINKÁCH A PODVĚSKU MOZKOVÉM BEZ CC                                                  </t>
  </si>
  <si>
    <t>10331</t>
  </si>
  <si>
    <t xml:space="preserve">JINÉ ENDOKRINNÍ PORUCHY BEZ CC                                                                      </t>
  </si>
  <si>
    <t>17312</t>
  </si>
  <si>
    <t xml:space="preserve">LYMFOM A NEAKUTNÍ LEUKÉMIE S CC                                                                     </t>
  </si>
  <si>
    <t>18311</t>
  </si>
  <si>
    <t xml:space="preserve">POOPERAČNÍ A POÚRAZOVÉ INFEKCE BEZ CC                                                               </t>
  </si>
  <si>
    <t>21021</t>
  </si>
  <si>
    <t xml:space="preserve">JINÉ VÝKONY PŘI ÚRAZECH A KOMPLIKACÍCH BEZ CC                                                       </t>
  </si>
  <si>
    <t>21301</t>
  </si>
  <si>
    <t xml:space="preserve">PORANĚNÍ NA NESPECIFIKOVANÉM MÍSTĚ NEBO NA VÍCE MÍSTECH BEZ CC                                      </t>
  </si>
  <si>
    <t>21331</t>
  </si>
  <si>
    <t xml:space="preserve">KOMPLIKACE PŘI LÉČENÍ BEZ CC                                                                        </t>
  </si>
  <si>
    <t>23011</t>
  </si>
  <si>
    <t xml:space="preserve">OPERAČNÍ VÝKON S DIAGNÓZOU JINÉHO KONTAKTU SE ZDRAVOTNICKÝMI SLUŽBAMI BEZ CC                        </t>
  </si>
  <si>
    <t>23012</t>
  </si>
  <si>
    <t xml:space="preserve">OPERAČNÍ VÝKON S DIAGNÓZOU JINÉHO KONTAKTU SE ZDRAVOTNICKÝMI SLUŽBAMI S CC                          </t>
  </si>
  <si>
    <t>23321</t>
  </si>
  <si>
    <t xml:space="preserve">JINÉ FAKTORY OVLIVŇUJÍCÍ ZDRAVOTNÍ STAV BEZ CC                                                      </t>
  </si>
  <si>
    <t>25012</t>
  </si>
  <si>
    <t xml:space="preserve">KRANIOTOMIE. VELKÝ VÝKON NA PÁTEŘI. KYČLI A KONČ. PŘI MNOHOČETNÉM ZÁVAŽNÉM TRAUMATU S CC            </t>
  </si>
  <si>
    <t>25013</t>
  </si>
  <si>
    <t xml:space="preserve">KRANIOTOMIE. VELKÝ VÝKON NA PÁTEŘI. KYČLI A KONČ. PŘI MNOHOČETNÉM ZÁVAŽNÉM TRAUMATU S MCC           </t>
  </si>
  <si>
    <t>25022</t>
  </si>
  <si>
    <t xml:space="preserve">JINÉ VÝKONY PŘI MNOHOČETNÉM ZÁVAŽNÉM TRAUMATU S CC                                                  </t>
  </si>
  <si>
    <t>25023</t>
  </si>
  <si>
    <t xml:space="preserve">JINÉ VÝKONY PŘI MNOHOČETNÉM ZÁVAŽNÉM TRAUMATU S MCC                                                 </t>
  </si>
  <si>
    <t>25053</t>
  </si>
  <si>
    <t>DLOUHODOBÁ MECHANICKÁ VENTILACE PŘI POLYTRAUMATU &gt; 240 HODIN (11-21 DNÍ) S EKONOMICKY NÁROČNÝM VÝKON</t>
  </si>
  <si>
    <t>25062</t>
  </si>
  <si>
    <t xml:space="preserve">DLOUHODOBÁ MECHANICKÁ VENTILACE PŘI POLYTRAUMATU S KRANIOTOMIÍ &gt; 96 HODIN S CC                      </t>
  </si>
  <si>
    <t>25063</t>
  </si>
  <si>
    <t xml:space="preserve">DLOUHODOBÁ MECHANICKÁ VENTILACE PŘI POLYTRAUMATU S KRANIOTOMIÍ &gt; 96 HODIN S MCC                     </t>
  </si>
  <si>
    <t>25071</t>
  </si>
  <si>
    <t>DLOUHODOBÁ MECHANICKÁ VENTILACE PŘI POLYTRAUMATU &gt; 96 HODIN (5-10 DNÍ) S EKONOMICKY NÁROČNÝM VÝKONEM</t>
  </si>
  <si>
    <t>25073</t>
  </si>
  <si>
    <t>25302</t>
  </si>
  <si>
    <t xml:space="preserve">DIAGNÓZY TÝKAJÍCÍ SE HLAVY. HRUDNÍKU A DOLNÍCH KONČETIN PŘI MNOHOČETNÉM ZÁVAŽNÉM TRAUMATU S CC      </t>
  </si>
  <si>
    <t>25303</t>
  </si>
  <si>
    <t xml:space="preserve">DIAGNÓZY TÝKAJÍCÍ SE HLAVY. HRUDNÍKU A DOLNÍCH KONČETIN PŘI MNOHOČETNÉM ZÁVAŽNÉM TRAUMATU S MCC     </t>
  </si>
  <si>
    <t>25363</t>
  </si>
  <si>
    <t xml:space="preserve">DLOUHODOBÁ MECHANICKÁ VENTILACE PŘI POLYTRAUMATU &gt; 96 HODIN (5-10 DNÍ) S MCC                        </t>
  </si>
  <si>
    <t>25370</t>
  </si>
  <si>
    <t xml:space="preserve">ÚMRTÍ DO 5 DNÍ OD PŘÍJMU PŘI POLYTRAUMATU                                                           </t>
  </si>
  <si>
    <t>88871</t>
  </si>
  <si>
    <t xml:space="preserve">ROZSÁHLÉ VÝKONY. KTERÉ SE NETÝKAJÍ HLAVNÍ DIAGNÓZY BEZ CC                                           </t>
  </si>
  <si>
    <t>88891</t>
  </si>
  <si>
    <t xml:space="preserve">VÝKONY OMEZENÉHO ROZSAHU. KTERÉ SE NETÝKAJÍ HLAVNÍ DIAGNÓZY BEZ CC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</si>
  <si>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</si>
  <si>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</si>
  <si>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</si>
  <si>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</si>
  <si>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</si>
  <si>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</si>
  <si>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</si>
  <si>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</si>
  <si>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</si>
  <si>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</si>
  <si>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603</t>
  </si>
  <si>
    <t>82056</t>
  </si>
  <si>
    <t>MIKROSKOPICKÉ STANOVENÍ MIKROBIÁLNÍHO OBRAZU POŠEV</t>
  </si>
  <si>
    <t>205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</si>
  <si>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</si>
  <si>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</si>
  <si>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</si>
  <si>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</si>
  <si>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</si>
  <si>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</si>
  <si>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89201</t>
  </si>
  <si>
    <t>SKIASKOPIE NA OPERAČNÍM ČI ZÁKROKOVÉM SÁLE MOBILNÍ</t>
  </si>
  <si>
    <t>87435</t>
  </si>
  <si>
    <t>STANDARDNÍ CYTOLOGICKÉ BARVENÍ,  ZA 4-10  PREPARÁT</t>
  </si>
  <si>
    <t>407</t>
  </si>
  <si>
    <t>0022077</t>
  </si>
  <si>
    <t>IOMERON 400</t>
  </si>
  <si>
    <t>0093626</t>
  </si>
  <si>
    <t>ULTRAVIST 370</t>
  </si>
  <si>
    <t>MICROPAQUE CT</t>
  </si>
  <si>
    <t>0002027</t>
  </si>
  <si>
    <t>0002039</t>
  </si>
  <si>
    <t>0002087</t>
  </si>
  <si>
    <t>0002092</t>
  </si>
  <si>
    <t>0110740</t>
  </si>
  <si>
    <t>VÁLCE (DVA) STERILNÍ, JEDNORÁZOVÉ DO INJEKTORU, CE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</si>
  <si>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</si>
  <si>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</si>
  <si>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</si>
  <si>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</si>
  <si>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</si>
  <si>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</si>
  <si>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47237</t>
  </si>
  <si>
    <t>DETEKCE ZÁNĚTLIVÝCH LOŽISEK POMOCI AUTOLOGNÍCH LEU</t>
  </si>
  <si>
    <t>47267</t>
  </si>
  <si>
    <t>SCINTIGRAFIE  NÁDORU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</si>
  <si>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</si>
  <si>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</si>
  <si>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</si>
  <si>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</si>
  <si>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</si>
  <si>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</si>
  <si>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</si>
  <si>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</si>
  <si>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</si>
  <si>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</si>
  <si>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</si>
  <si>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</si>
  <si>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</si>
  <si>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</si>
  <si>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</si>
  <si>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</si>
  <si>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</si>
  <si>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</si>
  <si>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</si>
  <si>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</si>
  <si>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</si>
  <si>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</si>
  <si>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</si>
  <si>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</si>
  <si>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</si>
  <si>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</si>
  <si>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</si>
  <si>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</si>
  <si>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</si>
  <si>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</si>
  <si>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96145</t>
  </si>
  <si>
    <t>DAPTT - SCREENING LA</t>
  </si>
  <si>
    <t>96325</t>
  </si>
  <si>
    <t>FIBRINOGEN (SÉRIE)</t>
  </si>
  <si>
    <t>FAKTOR IX - STANOVENÍ AKTIVITY</t>
  </si>
  <si>
    <t>96863</t>
  </si>
  <si>
    <t>STANOVENÍ POČTU ERYTROBLASTŮ NA AUTOMATICKÉM ANALY</t>
  </si>
  <si>
    <t>96239</t>
  </si>
  <si>
    <t>DESTIČKOVÝ NEUTRALIZAČNÍ TEST (PNP)</t>
  </si>
  <si>
    <t>96839</t>
  </si>
  <si>
    <t>FAKTOR XII - STANOVENÍ AKTIVITY</t>
  </si>
  <si>
    <t>96879</t>
  </si>
  <si>
    <t>DRVVT - SCREENING LA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</si>
  <si>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</si>
  <si>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</si>
  <si>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</si>
  <si>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</si>
  <si>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</si>
  <si>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</si>
  <si>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</si>
  <si>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</si>
  <si>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</si>
  <si>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</si>
  <si>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</si>
  <si>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</si>
  <si>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</si>
  <si>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</si>
  <si>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</si>
  <si>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</si>
  <si>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</si>
  <si>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</si>
  <si>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</si>
  <si>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</si>
  <si>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</si>
  <si>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</si>
  <si>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</si>
  <si>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</si>
  <si>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</si>
  <si>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</si>
  <si>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</si>
  <si>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</si>
  <si>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</si>
  <si>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</si>
  <si>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</si>
  <si>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</si>
  <si>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</si>
  <si>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</si>
  <si>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</si>
  <si>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</si>
  <si>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</si>
  <si>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</si>
  <si>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</si>
  <si>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</si>
  <si>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</si>
  <si>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</si>
  <si>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81521</t>
  </si>
  <si>
    <t>LAKTÁT (KYSELINA MLÉČNÁ)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</si>
  <si>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</si>
  <si>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</si>
  <si>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</si>
  <si>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</si>
  <si>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</si>
  <si>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</si>
  <si>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</si>
  <si>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</si>
  <si>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</si>
  <si>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</si>
  <si>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</si>
  <si>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</si>
  <si>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</si>
  <si>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</si>
  <si>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</si>
  <si>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</si>
  <si>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</si>
  <si>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</si>
  <si>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87421</t>
  </si>
  <si>
    <t>CYTOLOGICKÉ NÁTĚRY SEDIMENTU CENTRIFUGOVANÉ TEKUTI</t>
  </si>
  <si>
    <t>87433</t>
  </si>
  <si>
    <t>STANDARDNÍ CYTOLOGICKÉ BARVENÍ,  ZA 1-3 PREPARÁTY</t>
  </si>
  <si>
    <t>91141</t>
  </si>
  <si>
    <t>STANOVENÍ CERULOPLASMINU</t>
  </si>
  <si>
    <t>91167</t>
  </si>
  <si>
    <t>STANOVENÍ LEHKÝCH ŘETĚZCU KAPPA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</si>
  <si>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</si>
  <si>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</si>
  <si>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</si>
  <si>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</si>
  <si>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</si>
  <si>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</si>
  <si>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91495</t>
  </si>
  <si>
    <t>AUTOPROTILÁTKY PROTI GAD</t>
  </si>
  <si>
    <t>93131</t>
  </si>
  <si>
    <t>KORTISOL</t>
  </si>
  <si>
    <t>93141</t>
  </si>
  <si>
    <t>KALCITONIN</t>
  </si>
  <si>
    <t>93151</t>
  </si>
  <si>
    <t>FERRITIN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</si>
  <si>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</si>
  <si>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</si>
  <si>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</si>
  <si>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</si>
  <si>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</si>
  <si>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</si>
  <si>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</si>
  <si>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</si>
  <si>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</si>
  <si>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</si>
  <si>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</si>
  <si>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</si>
  <si>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93247</t>
  </si>
  <si>
    <t>OSTEÁZA (KOSTNÍ FRAKCE ALKALICKÉ FOSFATÁZY)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</si>
  <si>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</si>
  <si>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</si>
  <si>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</si>
  <si>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</si>
  <si>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</si>
  <si>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</si>
  <si>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</si>
  <si>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</si>
  <si>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</si>
  <si>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</si>
  <si>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</si>
  <si>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</si>
  <si>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</si>
  <si>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</si>
  <si>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</si>
  <si>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</si>
  <si>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</si>
  <si>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</si>
  <si>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</si>
  <si>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</si>
  <si>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</si>
  <si>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</si>
  <si>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</si>
  <si>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</si>
  <si>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</si>
  <si>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</si>
  <si>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</si>
  <si>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</si>
  <si>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</si>
  <si>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</si>
  <si>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</si>
  <si>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</si>
  <si>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</si>
  <si>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</si>
  <si>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</si>
  <si>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</si>
  <si>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</si>
  <si>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</si>
  <si>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</si>
  <si>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</si>
  <si>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</si>
  <si>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</si>
  <si>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</si>
  <si>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</si>
  <si>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</si>
  <si>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</si>
  <si>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</si>
  <si>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</si>
  <si>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</si>
  <si>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</si>
  <si>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</si>
  <si>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</si>
  <si>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</si>
  <si>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</si>
  <si>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</si>
  <si>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</si>
  <si>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</si>
  <si>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</si>
  <si>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</si>
  <si>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</si>
  <si>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93235</t>
  </si>
  <si>
    <t>AUTOPROTILÁTKY PROTI RECEPTORŮM (hTSH)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</si>
  <si>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</si>
  <si>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</si>
  <si>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</si>
  <si>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</si>
  <si>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</si>
  <si>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</si>
  <si>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</si>
  <si>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</si>
  <si>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</si>
  <si>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</si>
  <si>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</si>
  <si>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</si>
  <si>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</si>
  <si>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</si>
  <si>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</si>
  <si>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</si>
  <si>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</si>
  <si>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</si>
  <si>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</si>
  <si>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</si>
  <si>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81533</t>
  </si>
  <si>
    <t>LIPÁZA</t>
  </si>
  <si>
    <t>93199</t>
  </si>
  <si>
    <t>TYREOGLOBULIN (TG)</t>
  </si>
  <si>
    <t>91499</t>
  </si>
  <si>
    <t>AUTOPROTILÁTKY IA2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</si>
  <si>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</si>
  <si>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</si>
  <si>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</si>
  <si>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</si>
  <si>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</si>
  <si>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</si>
  <si>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</si>
  <si>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</si>
  <si>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</si>
  <si>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</si>
  <si>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</si>
  <si>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</si>
  <si>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</si>
  <si>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</si>
  <si>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93145</t>
  </si>
  <si>
    <t>C-PEPTID</t>
  </si>
  <si>
    <t>91145</t>
  </si>
  <si>
    <t>STANOVENÍ HAPTOGLOBINU</t>
  </si>
  <si>
    <t>81675</t>
  </si>
  <si>
    <t>MIKROALBUMINURIE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</si>
  <si>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</si>
  <si>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</si>
  <si>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</si>
  <si>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</si>
  <si>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</si>
  <si>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</si>
  <si>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</si>
  <si>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</si>
  <si>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</si>
  <si>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</si>
  <si>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</si>
  <si>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</si>
  <si>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93169</t>
  </si>
  <si>
    <t>OSTEOKALCIN</t>
  </si>
  <si>
    <t>81313</t>
  </si>
  <si>
    <t>VYŠETŘENÍ MOZKOMÍŠNÍHO MOKU</t>
  </si>
  <si>
    <t>81573</t>
  </si>
  <si>
    <t>PANDYHO ZKOUŠKA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</si>
  <si>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</si>
  <si>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</si>
  <si>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</si>
  <si>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</si>
  <si>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</si>
  <si>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</si>
  <si>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81679</t>
  </si>
  <si>
    <t>1,25-DIHYDROXYVITAMIN D (1,25 (OH)2D)</t>
  </si>
  <si>
    <t>93219</t>
  </si>
  <si>
    <t>INZULÍN PROTILÁTKY</t>
  </si>
  <si>
    <t>93139</t>
  </si>
  <si>
    <t>ADRENOKORTIKOTROPIN (ACTH)</t>
  </si>
  <si>
    <t>813</t>
  </si>
  <si>
    <t>34</t>
  </si>
  <si>
    <t>0002918</t>
  </si>
  <si>
    <t>MULTIHANCE</t>
  </si>
  <si>
    <t>0002920</t>
  </si>
  <si>
    <t>0003132</t>
  </si>
  <si>
    <t>GADOVIST 1,0 MMOL/ML</t>
  </si>
  <si>
    <t>0003134</t>
  </si>
  <si>
    <t>0022075</t>
  </si>
  <si>
    <t>0042433</t>
  </si>
  <si>
    <t>VISIPAQUE 320 MG I/ML</t>
  </si>
  <si>
    <t>0042439</t>
  </si>
  <si>
    <t>0045123</t>
  </si>
  <si>
    <t>0045124</t>
  </si>
  <si>
    <t>0065978</t>
  </si>
  <si>
    <t>DOTAREM</t>
  </si>
  <si>
    <t>0065980</t>
  </si>
  <si>
    <t>0077018</t>
  </si>
  <si>
    <t>0077019</t>
  </si>
  <si>
    <t>0077024</t>
  </si>
  <si>
    <t>ULTRAVIST 300</t>
  </si>
  <si>
    <t>0093625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</si>
  <si>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</si>
  <si>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</si>
  <si>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</si>
  <si>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</si>
  <si>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</si>
  <si>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</si>
  <si>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</si>
  <si>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</si>
  <si>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</si>
  <si>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</si>
  <si>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0046543</t>
  </si>
  <si>
    <t>KATETR NEUROINTERVENČNÍ</t>
  </si>
  <si>
    <t>0047748</t>
  </si>
  <si>
    <t>SADA EMBOLIZAČNÍ - KABEL PROPOJOVACÍ</t>
  </si>
  <si>
    <t>0048264</t>
  </si>
  <si>
    <t>DRÁT NEUROINTERVENČNÍ</t>
  </si>
  <si>
    <t>0048668</t>
  </si>
  <si>
    <t>DRÁT VODÍCÍ NITINOL</t>
  </si>
  <si>
    <t>0051056</t>
  </si>
  <si>
    <t>SPIRÁLA EMBOLIZAČNÍ - AKTIVNÍ NEXUS, AXIUM</t>
  </si>
  <si>
    <t>0053358</t>
  </si>
  <si>
    <t>KATETR ANGIOGRAFICKÝ SLIP-CATH HYDROFILNÍ</t>
  </si>
  <si>
    <t>0056503</t>
  </si>
  <si>
    <t>SPIRÁLA GDC VORTX 3530XX</t>
  </si>
  <si>
    <t>0057769</t>
  </si>
  <si>
    <t>DILATÁTOR COPE-SADDEKNI SFA ACCESS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</si>
  <si>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</si>
  <si>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</si>
  <si>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</si>
  <si>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</si>
  <si>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</si>
  <si>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0057844</t>
  </si>
  <si>
    <t>TĚLÍSKO EMBOLIZAČNÍ TORNADO</t>
  </si>
  <si>
    <t>0057999</t>
  </si>
  <si>
    <t>SPIRÁLA GDC</t>
  </si>
  <si>
    <t>0058503</t>
  </si>
  <si>
    <t>KATETR PERIFERNĺ DILATAČNĺ VIATRAC - PTA</t>
  </si>
  <si>
    <t>0059345</t>
  </si>
  <si>
    <t>INDEFLÁTOR 622510</t>
  </si>
  <si>
    <t>0059569</t>
  </si>
  <si>
    <t>SPIRÁLA EMBOLIZAČNÍ - PERIFER.,INTRAKR.-DETECHABLE</t>
  </si>
  <si>
    <t>0059795</t>
  </si>
  <si>
    <t>DRÁT VODÍCÍ ANGIODYN J3 FC-FS 150-0,35</t>
  </si>
  <si>
    <t>0059797</t>
  </si>
  <si>
    <t>DRÁT VODÍCÍ ANGIODYN J3 MC-FS 200-0,35</t>
  </si>
  <si>
    <t>0059982</t>
  </si>
  <si>
    <t>DRÁT ZAVÁDĚCÍ MIRAGE 103-0608-200</t>
  </si>
  <si>
    <t>0059985</t>
  </si>
  <si>
    <t>MIKROKATETR ULTRAFLOW, NAUTICA, ECHELON, MARATHON</t>
  </si>
  <si>
    <t>0059987</t>
  </si>
  <si>
    <t>SYSTÉM EMBOLIC ONYX 105-7000, ONYX HD 500,500+</t>
  </si>
  <si>
    <t>0075314</t>
  </si>
  <si>
    <t>JEHLA BIOPTICKÁ MN1610</t>
  </si>
  <si>
    <t>0092125</t>
  </si>
  <si>
    <t>MIKROKATETR PROGREAT PC2411-2813, PP27111-27131</t>
  </si>
  <si>
    <t>0092127</t>
  </si>
  <si>
    <t>ČÁSTICE EMBOLIZAČNÍ - EMBOSFÉRY EB2S103-912</t>
  </si>
  <si>
    <t>0092559</t>
  </si>
  <si>
    <t>SADA AG - SYSTÉM PRO UZAVÍRÁNÍ CÉV - FEMORÁLNÍ - S</t>
  </si>
  <si>
    <t>0092932</t>
  </si>
  <si>
    <t>SADA DRENÁŽNÍ</t>
  </si>
  <si>
    <t>0094736</t>
  </si>
  <si>
    <t>STENT PERIFERNÍ EPIC,SAMOEXPANDIBILNÍ,NITINOL</t>
  </si>
  <si>
    <t>0141644</t>
  </si>
  <si>
    <t>STENT INTRAKRANIÁLNÍ SOLITAIRE AB,SAMOEXPANDIBILNÍ</t>
  </si>
  <si>
    <t>0151449</t>
  </si>
  <si>
    <t>JEHLA BIOPTICKÁ DO DĚLA (BARD MAGNUM)  UNIVERSAL P</t>
  </si>
  <si>
    <t>0051244</t>
  </si>
  <si>
    <t>KATETR VODÍCÍ GUIDER</t>
  </si>
  <si>
    <t>0052146</t>
  </si>
  <si>
    <t>EXTRAKTOR - AMPLATZ GOOSE NECK SET SKXXX - PERIFER</t>
  </si>
  <si>
    <t>0059796</t>
  </si>
  <si>
    <t>DRÁT VODÍCÍ ANGIODYN J3 SFC-FS 150-0,35</t>
  </si>
  <si>
    <t>0058980</t>
  </si>
  <si>
    <t>0056362</t>
  </si>
  <si>
    <t>ZAVADĚČ FLEXOR CHECK-FLO II RADIOOP.ZNAČKA</t>
  </si>
  <si>
    <t>0059984</t>
  </si>
  <si>
    <t>MIKROKATETR - NEUROVASKULÁRNÍ - REBAR, APOLLO ONYX</t>
  </si>
  <si>
    <t>0151349</t>
  </si>
  <si>
    <t>KATETR PODPŮR.PRO MIKROKAT - SYSTÉM MERCI - MULTIF</t>
  </si>
  <si>
    <t>0059580</t>
  </si>
  <si>
    <t>SPIRÁLA EMBOLIZAČNÍ IDC 360XXX 361XXX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</si>
  <si>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</si>
  <si>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</si>
  <si>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</si>
  <si>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</si>
  <si>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</si>
  <si>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</si>
  <si>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</si>
  <si>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</si>
  <si>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</si>
  <si>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</si>
  <si>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</si>
  <si>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</si>
  <si>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</si>
  <si>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</si>
  <si>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</si>
  <si>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</si>
  <si>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</si>
  <si>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</si>
  <si>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</si>
  <si>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</si>
  <si>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</si>
  <si>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</si>
  <si>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</si>
  <si>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</si>
  <si>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</si>
  <si>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</si>
  <si>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</si>
  <si>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</si>
  <si>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</si>
  <si>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</si>
  <si>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</si>
  <si>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</si>
  <si>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</si>
  <si>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</si>
  <si>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</si>
  <si>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</si>
  <si>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</si>
  <si>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</si>
  <si>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</si>
  <si>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</si>
  <si>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</si>
  <si>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</si>
  <si>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</si>
  <si>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</si>
  <si>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</si>
  <si>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</si>
  <si>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89145</t>
  </si>
  <si>
    <t>RTG JÍCNU</t>
  </si>
  <si>
    <t>89115</t>
  </si>
  <si>
    <t>RTG LEBKY, PŘEHLEDNÉ SNÍMKY</t>
  </si>
  <si>
    <t>89179</t>
  </si>
  <si>
    <t>DIAGNOSTICKÁ MAMOGRAFIE NEBO  DUKTOGRAFIE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</si>
  <si>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</si>
  <si>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</si>
  <si>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</si>
  <si>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</si>
  <si>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</si>
  <si>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</si>
  <si>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</si>
  <si>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</si>
  <si>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</si>
  <si>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</si>
  <si>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</si>
  <si>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</si>
  <si>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</si>
  <si>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</si>
  <si>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</si>
  <si>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</si>
  <si>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</si>
  <si>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</si>
  <si>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</si>
  <si>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</si>
  <si>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</si>
  <si>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</si>
  <si>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</si>
  <si>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</si>
  <si>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</si>
  <si>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</si>
  <si>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</si>
  <si>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</si>
  <si>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</si>
  <si>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</si>
  <si>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</si>
  <si>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</si>
  <si>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</si>
  <si>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</si>
  <si>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</si>
  <si>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</si>
  <si>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</si>
  <si>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</si>
  <si>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</si>
  <si>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</si>
  <si>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</si>
  <si>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</si>
  <si>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</si>
  <si>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</si>
  <si>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</si>
  <si>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</si>
  <si>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</si>
  <si>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</si>
  <si>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</si>
  <si>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</si>
  <si>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</si>
  <si>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</si>
  <si>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</si>
  <si>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</si>
  <si>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</si>
  <si>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</si>
  <si>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</si>
  <si>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</si>
  <si>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</si>
  <si>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</si>
  <si>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</si>
  <si>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</si>
  <si>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</si>
  <si>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</si>
  <si>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</si>
  <si>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</si>
  <si>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</si>
  <si>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</si>
  <si>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</si>
  <si>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</si>
  <si>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</si>
  <si>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</si>
  <si>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</si>
  <si>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</si>
  <si>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</si>
  <si>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</si>
  <si>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</si>
  <si>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</si>
  <si>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</si>
  <si>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</si>
  <si>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</si>
  <si>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</si>
  <si>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</si>
  <si>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</si>
  <si>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</si>
  <si>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</si>
  <si>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</si>
  <si>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87219</t>
  </si>
  <si>
    <t>ODVÁPNĚNÍ, ZMĚKČOVÁNÍ MATERIÁLU (ZA KAŽDÉ ZAPOČATÉ</t>
  </si>
  <si>
    <t>94123</t>
  </si>
  <si>
    <t>PCR ANALÝZA LIDSKÉ DNA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</si>
  <si>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</si>
  <si>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</si>
  <si>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</si>
  <si>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</si>
  <si>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</si>
  <si>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</si>
  <si>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</si>
  <si>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</si>
  <si>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91197</t>
  </si>
  <si>
    <t>STANOVENÍ CYTOKINU ELISA</t>
  </si>
  <si>
    <t>91427</t>
  </si>
  <si>
    <t>IZOLACE MONONUKLEÁRŮ Z PERIFERNÍ KRVE GRADIENTOVOU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</si>
  <si>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</si>
  <si>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</si>
  <si>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</si>
  <si>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</si>
  <si>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</si>
  <si>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</si>
  <si>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</si>
  <si>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</si>
  <si>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</si>
  <si>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</si>
  <si>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</si>
  <si>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</si>
  <si>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</si>
  <si>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</si>
  <si>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</si>
  <si>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</si>
  <si>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</si>
  <si>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</si>
  <si>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</si>
  <si>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</si>
  <si>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</si>
  <si>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</si>
  <si>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</si>
  <si>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</si>
  <si>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</si>
  <si>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</si>
  <si>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</si>
  <si>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</si>
  <si>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</si>
  <si>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</si>
  <si>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</si>
  <si>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</si>
  <si>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</si>
  <si>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</si>
  <si>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</si>
  <si>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</si>
  <si>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</si>
  <si>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</si>
  <si>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</si>
  <si>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</si>
  <si>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</si>
  <si>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82115</t>
  </si>
  <si>
    <t>PRŮKAZ VIROVÉHO ANTIGENU V BIOLOGICKÉM MATERIÁLU N</t>
  </si>
  <si>
    <t>82149</t>
  </si>
  <si>
    <t>SEROTYPIZACE STŘEVNÍCH A JINÝCH PATOGENŮ</t>
  </si>
  <si>
    <t>41</t>
  </si>
  <si>
    <t>86217</t>
  </si>
  <si>
    <t>URČOVÁNÍ HLA-B 27</t>
  </si>
  <si>
    <t>86413</t>
  </si>
  <si>
    <t>SCREENING PROTILÁTEK NA PANELU 30TI DÁRCŮ</t>
  </si>
  <si>
    <t>91131</t>
  </si>
  <si>
    <t>STANOVENÍ IgA</t>
  </si>
  <si>
    <t>91161</t>
  </si>
  <si>
    <t>STANOVENÍ C4 SLOŽKY KOMPLEMENTU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</si>
  <si>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</si>
  <si>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</si>
  <si>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</si>
  <si>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</si>
  <si>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</si>
  <si>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</si>
  <si>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91439</t>
  </si>
  <si>
    <t>IMUNOFENOTYPIZACE BUNĚČNÝCH SUBPOPULACÍ DLE POVRCH</t>
  </si>
  <si>
    <t>91355</t>
  </si>
  <si>
    <t>STANOVENÍ CIK METODOU PEG-IKEM</t>
  </si>
  <si>
    <t>91129</t>
  </si>
  <si>
    <t>STANOVENÍ IgG</t>
  </si>
  <si>
    <t>91189</t>
  </si>
  <si>
    <t>STANOVENÍ IgE</t>
  </si>
  <si>
    <t>91133</t>
  </si>
  <si>
    <t>STANOVENÍ IgM</t>
  </si>
  <si>
    <t>91289</t>
  </si>
  <si>
    <t>STANOVENÍ REVMATOIDNÍHO FAKTORU IgA ELISA</t>
  </si>
  <si>
    <t>91159</t>
  </si>
  <si>
    <t>STANOVENÍ C3 SLOŽKY KOMPLEMENTU</t>
  </si>
  <si>
    <t>91239</t>
  </si>
  <si>
    <t>STANOVENÍ EOSINOFILNÍHO KATIONICKÉHO PROTEINU (ECP</t>
  </si>
  <si>
    <t>44</t>
  </si>
  <si>
    <t>94200</t>
  </si>
  <si>
    <t xml:space="preserve">(VZP) KVANTITATIVNÍ PCR (qPCR) V REÁLNÉM ČASE PRO 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</si>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</sst>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27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20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20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2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1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5" xfId="0" applyNumberFormat="1" applyFont="1" applyFill="1" applyBorder="1" applyAlignment="1">
      <alignment horizontal="right" vertical="top"/>
    </xf>
    <xf numFmtId="3" fontId="36" fillId="10" borderId="126" xfId="0" applyNumberFormat="1" applyFont="1" applyFill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6" fontId="36" fillId="10" borderId="128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3" fontId="38" fillId="10" borderId="131" xfId="0" applyNumberFormat="1" applyFont="1" applyFill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10" borderId="133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6" fillId="10" borderId="128" xfId="0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176" fontId="38" fillId="10" borderId="133" xfId="0" applyNumberFormat="1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3" fontId="38" fillId="0" borderId="136" xfId="0" applyNumberFormat="1" applyFont="1" applyBorder="1" applyAlignment="1">
      <alignment horizontal="right" vertical="top"/>
    </xf>
    <xf numFmtId="176" fontId="38" fillId="10" borderId="137" xfId="0" applyNumberFormat="1" applyFont="1" applyFill="1" applyBorder="1" applyAlignment="1">
      <alignment horizontal="right" vertical="top"/>
    </xf>
    <xf numFmtId="0" fontId="40" fillId="11" borderId="124" xfId="0" applyFont="1" applyFill="1" applyBorder="1" applyAlignment="1">
      <alignment vertical="top"/>
    </xf>
    <xf numFmtId="0" fontId="40" fillId="11" borderId="124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 indent="6"/>
    </xf>
    <xf numFmtId="0" fontId="40" fillId="11" borderId="124" xfId="0" applyFont="1" applyFill="1" applyBorder="1" applyAlignment="1">
      <alignment vertical="top" indent="8"/>
    </xf>
    <xf numFmtId="0" fontId="41" fillId="11" borderId="129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6"/>
    </xf>
    <xf numFmtId="0" fontId="41" fillId="11" borderId="129" xfId="0" applyFont="1" applyFill="1" applyBorder="1" applyAlignment="1">
      <alignment vertical="top" indent="4"/>
    </xf>
    <xf numFmtId="0" fontId="35" fillId="11" borderId="124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8" xfId="53" applyNumberFormat="1" applyFont="1" applyFill="1" applyBorder="1" applyAlignment="1">
      <alignment horizontal="left"/>
    </xf>
    <xf numFmtId="164" fontId="34" fillId="2" borderId="139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8" xfId="0" applyFont="1" applyFill="1" applyBorder="1"/>
    <xf numFmtId="3" fontId="42" fillId="2" borderId="140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9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8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20" xfId="0" applyFont="1" applyFill="1" applyBorder="1"/>
    <xf numFmtId="0" fontId="42" fillId="0" borderId="118" xfId="0" applyFont="1" applyFill="1" applyBorder="1" applyAlignment="1">
      <alignment horizontal="left" indent="1"/>
    </xf>
    <xf numFmtId="0" fontId="42" fillId="0" borderId="119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20" xfId="0" applyFont="1" applyFill="1" applyBorder="1"/>
    <xf numFmtId="0" fontId="42" fillId="11" borderId="118" xfId="0" applyFont="1" applyFill="1" applyBorder="1"/>
    <xf numFmtId="0" fontId="42" fillId="11" borderId="119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20" xfId="0" applyFont="1" applyFill="1" applyBorder="1"/>
    <xf numFmtId="0" fontId="35" fillId="0" borderId="118" xfId="0" applyFont="1" applyFill="1" applyBorder="1"/>
    <xf numFmtId="0" fontId="35" fillId="0" borderId="119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7" xfId="0" applyNumberFormat="1" applyFont="1" applyFill="1" applyBorder="1" applyAlignment="1">
      <alignment horizontal="center"/>
    </xf>
    <xf numFmtId="173" fontId="42" fillId="4" borderId="148" xfId="0" applyNumberFormat="1" applyFont="1" applyFill="1" applyBorder="1" applyAlignment="1">
      <alignment horizontal="center"/>
    </xf>
    <xf numFmtId="173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 wrapText="1"/>
    </xf>
    <xf numFmtId="175" fontId="35" fillId="0" borderId="149" xfId="0" applyNumberFormat="1" applyFont="1" applyBorder="1" applyAlignment="1">
      <alignment horizontal="right"/>
    </xf>
    <xf numFmtId="175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173" fontId="35" fillId="0" borderId="152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9" fontId="35" fillId="0" borderId="113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9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0" fontId="66" fillId="0" borderId="0" xfId="0" applyFont="1" applyFill="1"/>
    <xf numFmtId="0" fontId="67" fillId="0" borderId="0" xfId="0" applyFont="1" applyFill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6" fontId="5" fillId="0" borderId="142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12" fillId="0" borderId="142" xfId="0" applyNumberFormat="1" applyFont="1" applyBorder="1" applyAlignment="1">
      <alignment horizontal="right"/>
    </xf>
    <xf numFmtId="166" fontId="12" fillId="0" borderId="142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77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 applyAlignment="1">
      <alignment horizontal="right"/>
    </xf>
    <xf numFmtId="4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2" fillId="0" borderId="142" xfId="0" applyNumberFormat="1" applyFont="1" applyBorder="1"/>
    <xf numFmtId="166" fontId="12" fillId="0" borderId="142" xfId="0" applyNumberFormat="1" applyFont="1" applyBorder="1"/>
    <xf numFmtId="166" fontId="12" fillId="0" borderId="103" xfId="0" applyNumberFormat="1" applyFont="1" applyBorder="1"/>
    <xf numFmtId="166" fontId="12" fillId="0" borderId="18" xfId="0" applyNumberFormat="1" applyFont="1" applyBorder="1"/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right"/>
    </xf>
    <xf numFmtId="166" fontId="11" fillId="0" borderId="103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35" fillId="0" borderId="142" xfId="0" applyNumberFormat="1" applyFont="1" applyBorder="1"/>
    <xf numFmtId="166" fontId="35" fillId="0" borderId="142" xfId="0" applyNumberFormat="1" applyFont="1" applyBorder="1"/>
    <xf numFmtId="166" fontId="35" fillId="0" borderId="103" xfId="0" applyNumberFormat="1" applyFont="1" applyBorder="1"/>
    <xf numFmtId="3" fontId="35" fillId="0" borderId="142" xfId="0" applyNumberFormat="1" applyFont="1" applyBorder="1" applyAlignment="1">
      <alignment horizontal="right"/>
    </xf>
    <xf numFmtId="0" fontId="5" fillId="0" borderId="142" xfId="0" applyFont="1" applyBorder="1"/>
    <xf numFmtId="9" fontId="35" fillId="0" borderId="142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7" xfId="0" applyNumberFormat="1" applyFont="1" applyBorder="1" applyAlignment="1">
      <alignment horizontal="center"/>
    </xf>
    <xf numFmtId="3" fontId="35" fillId="0" borderId="117" xfId="0" applyNumberFormat="1" applyFont="1" applyBorder="1"/>
    <xf numFmtId="166" fontId="35" fillId="0" borderId="117" xfId="0" applyNumberFormat="1" applyFont="1" applyBorder="1"/>
    <xf numFmtId="166" fontId="35" fillId="0" borderId="108" xfId="0" applyNumberFormat="1" applyFont="1" applyBorder="1"/>
    <xf numFmtId="3" fontId="35" fillId="0" borderId="117" xfId="0" applyNumberFormat="1" applyFont="1" applyBorder="1" applyAlignment="1">
      <alignment horizontal="right"/>
    </xf>
    <xf numFmtId="166" fontId="5" fillId="0" borderId="117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3" fontId="12" fillId="0" borderId="117" xfId="0" applyNumberFormat="1" applyFont="1" applyBorder="1" applyAlignment="1">
      <alignment horizontal="right"/>
    </xf>
    <xf numFmtId="166" fontId="12" fillId="0" borderId="117" xfId="0" applyNumberFormat="1" applyFont="1" applyBorder="1" applyAlignment="1">
      <alignment horizontal="right"/>
    </xf>
    <xf numFmtId="166" fontId="11" fillId="0" borderId="108" xfId="0" applyNumberFormat="1" applyFont="1" applyBorder="1" applyAlignment="1">
      <alignment horizontal="right"/>
    </xf>
    <xf numFmtId="177" fontId="5" fillId="0" borderId="117" xfId="0" applyNumberFormat="1" applyFont="1" applyBorder="1" applyAlignment="1">
      <alignment horizontal="right"/>
    </xf>
    <xf numFmtId="3" fontId="5" fillId="0" borderId="117" xfId="0" applyNumberFormat="1" applyFont="1" applyBorder="1" applyAlignment="1">
      <alignment horizontal="right"/>
    </xf>
    <xf numFmtId="4" fontId="5" fillId="0" borderId="117" xfId="0" applyNumberFormat="1" applyFont="1" applyBorder="1" applyAlignment="1">
      <alignment horizontal="right"/>
    </xf>
    <xf numFmtId="0" fontId="5" fillId="0" borderId="117" xfId="0" applyFont="1" applyBorder="1"/>
    <xf numFmtId="3" fontId="5" fillId="0" borderId="117" xfId="0" applyNumberFormat="1" applyFont="1" applyBorder="1"/>
    <xf numFmtId="9" fontId="35" fillId="0" borderId="117" xfId="0" applyNumberFormat="1" applyFont="1" applyBorder="1"/>
    <xf numFmtId="3" fontId="11" fillId="0" borderId="107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8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3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8" xfId="76" applyNumberFormat="1" applyFont="1" applyFill="1" applyBorder="1"/>
    <xf numFmtId="3" fontId="32" fillId="0" borderId="99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3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100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1.0001182905675972</c:v>
                </c:pt>
                <c:pt idx="1">
                  <c:v>1.076712165376841</c:v>
                </c:pt>
                <c:pt idx="2">
                  <c:v>1.135804833278536</c:v>
                </c:pt>
                <c:pt idx="3">
                  <c:v>1.1260980070170652</c:v>
                </c:pt>
                <c:pt idx="4">
                  <c:v>1.051372888118727</c:v>
                </c:pt>
                <c:pt idx="5">
                  <c:v>1.0888873914551376</c:v>
                </c:pt>
                <c:pt idx="6">
                  <c:v>1.1385085513202193</c:v>
                </c:pt>
                <c:pt idx="7">
                  <c:v>1.1567963566342698</c:v>
                </c:pt>
                <c:pt idx="8">
                  <c:v>1.182957120771593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553040"/>
        <c:axId val="17915534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1.1384741583786153</c:v>
                </c:pt>
                <c:pt idx="1">
                  <c:v>1.1384741583786153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1553824"/>
        <c:axId val="1791554216"/>
      </c:scatterChart>
      <c:catAx>
        <c:axId val="179155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91553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1553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791553040"/>
        <c:crosses val="autoZero"/>
        <c:crossBetween val="between"/>
      </c:valAx>
      <c:valAx>
        <c:axId val="17915538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791554216"/>
        <c:crosses val="max"/>
        <c:crossBetween val="midCat"/>
      </c:valAx>
      <c:valAx>
        <c:axId val="17915542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915538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ALOS!$E$33:$E$41</c:f>
              <c:numCache>
                <c:formatCode>0%</c:formatCode>
                <c:ptCount val="9"/>
                <c:pt idx="0">
                  <c:v>0.68525361101780313</c:v>
                </c:pt>
                <c:pt idx="1">
                  <c:v>0.6933463643111023</c:v>
                </c:pt>
                <c:pt idx="2">
                  <c:v>0.70513396675548501</c:v>
                </c:pt>
                <c:pt idx="3">
                  <c:v>0.7100517171348576</c:v>
                </c:pt>
                <c:pt idx="4">
                  <c:v>0.7104798867744283</c:v>
                </c:pt>
                <c:pt idx="5">
                  <c:v>0.70206180712421495</c:v>
                </c:pt>
                <c:pt idx="6">
                  <c:v>0.70356790750389187</c:v>
                </c:pt>
                <c:pt idx="7">
                  <c:v>0.6976643319506991</c:v>
                </c:pt>
                <c:pt idx="8">
                  <c:v>0.6926267319103947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555392"/>
        <c:axId val="179155578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1556176"/>
        <c:axId val="1791556568"/>
      </c:scatterChart>
      <c:catAx>
        <c:axId val="1791555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91555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15557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791555392"/>
        <c:crosses val="autoZero"/>
        <c:crossBetween val="between"/>
      </c:valAx>
      <c:valAx>
        <c:axId val="17915561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791556568"/>
        <c:crosses val="max"/>
        <c:crossBetween val="midCat"/>
      </c:valAx>
      <c:valAx>
        <c:axId val="179155656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79155617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133</v>
      </c>
      <c r="B1" s="478"/>
    </row>
    <row r="2" spans="1:3" ht="14.4" customHeight="1" thickBot="1" x14ac:dyDescent="0.35">
      <c r="A2" s="383" t="s">
        <v>334</v>
      </c>
      <c r="B2" s="50"/>
    </row>
    <row r="3" spans="1:3" ht="14.4" customHeight="1" thickBot="1" x14ac:dyDescent="0.35">
      <c r="A3" s="474" t="s">
        <v>183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336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134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88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2821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320</v>
      </c>
      <c r="C15" s="51" t="s">
        <v>330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3066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88" t="s">
        <v>3067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3072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4476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135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4484</v>
      </c>
      <c r="C26" s="51" t="s">
        <v>154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4490</v>
      </c>
      <c r="C27" s="51" t="s">
        <v>333</v>
      </c>
    </row>
    <row r="28" spans="1:3" ht="14.4" customHeight="1" x14ac:dyDescent="0.3">
      <c r="A28" s="273" t="str">
        <f t="shared" si="4"/>
        <v>ZV Vykáz.-A Detail</v>
      </c>
      <c r="B28" s="184" t="s">
        <v>4555</v>
      </c>
      <c r="C28" s="51" t="s">
        <v>155</v>
      </c>
    </row>
    <row r="29" spans="1:3" ht="14.4" customHeight="1" x14ac:dyDescent="0.3">
      <c r="A29" s="273" t="str">
        <f t="shared" si="4"/>
        <v>ZV Vykáz.-H</v>
      </c>
      <c r="B29" s="184" t="s">
        <v>158</v>
      </c>
      <c r="C29" s="51" t="s">
        <v>156</v>
      </c>
    </row>
    <row r="30" spans="1:3" ht="14.4" customHeight="1" x14ac:dyDescent="0.3">
      <c r="A30" s="273" t="str">
        <f t="shared" si="4"/>
        <v>ZV Vykáz.-H Detail</v>
      </c>
      <c r="B30" s="184" t="s">
        <v>5360</v>
      </c>
      <c r="C30" s="51" t="s">
        <v>157</v>
      </c>
    </row>
    <row r="31" spans="1:3" ht="14.4" customHeight="1" x14ac:dyDescent="0.3">
      <c r="A31" s="276" t="str">
        <f t="shared" si="4"/>
        <v>CaseMix</v>
      </c>
      <c r="B31" s="184" t="s">
        <v>136</v>
      </c>
      <c r="C31" s="51" t="s">
        <v>147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5533</v>
      </c>
      <c r="C33" s="51" t="s">
        <v>148</v>
      </c>
    </row>
    <row r="34" spans="1:3" ht="14.4" customHeight="1" x14ac:dyDescent="0.3">
      <c r="A34" s="273" t="str">
        <f t="shared" si="4"/>
        <v>ZV Vyžád.</v>
      </c>
      <c r="B34" s="184" t="s">
        <v>159</v>
      </c>
      <c r="C34" s="51" t="s">
        <v>151</v>
      </c>
    </row>
    <row r="35" spans="1:3" ht="14.4" customHeight="1" x14ac:dyDescent="0.3">
      <c r="A35" s="273" t="str">
        <f t="shared" si="4"/>
        <v>ZV Vyžád. Detail</v>
      </c>
      <c r="B35" s="184" t="s">
        <v>6194</v>
      </c>
      <c r="C35" s="51" t="s">
        <v>150</v>
      </c>
    </row>
    <row r="36" spans="1:3" ht="14.4" customHeight="1" x14ac:dyDescent="0.3">
      <c r="A36" s="273" t="str">
        <f t="shared" si="4"/>
        <v>OD TISS</v>
      </c>
      <c r="B36" s="184" t="s">
        <v>182</v>
      </c>
      <c r="C36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8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2821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43</v>
      </c>
      <c r="G3" s="47">
        <f>SUBTOTAL(9,G6:G1048576)</f>
        <v>3348.7025362193135</v>
      </c>
      <c r="H3" s="48">
        <f>IF(M3=0,0,G3/M3)</f>
        <v>2.8639701471101513E-3</v>
      </c>
      <c r="I3" s="47">
        <f>SUBTOTAL(9,I6:I1048576)</f>
        <v>7029.2</v>
      </c>
      <c r="J3" s="47">
        <f>SUBTOTAL(9,J6:J1048576)</f>
        <v>1165903.1975222623</v>
      </c>
      <c r="K3" s="48">
        <f>IF(M3=0,0,J3/M3)</f>
        <v>0.99713602985288985</v>
      </c>
      <c r="L3" s="47">
        <f>SUBTOTAL(9,L6:L1048576)</f>
        <v>7072.2</v>
      </c>
      <c r="M3" s="49">
        <f>SUBTOTAL(9,M6:M1048576)</f>
        <v>1169251.9000584816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671" t="s">
        <v>163</v>
      </c>
      <c r="B5" s="689" t="s">
        <v>164</v>
      </c>
      <c r="C5" s="689" t="s">
        <v>90</v>
      </c>
      <c r="D5" s="689" t="s">
        <v>165</v>
      </c>
      <c r="E5" s="689" t="s">
        <v>166</v>
      </c>
      <c r="F5" s="690" t="s">
        <v>28</v>
      </c>
      <c r="G5" s="690" t="s">
        <v>14</v>
      </c>
      <c r="H5" s="673" t="s">
        <v>167</v>
      </c>
      <c r="I5" s="672" t="s">
        <v>28</v>
      </c>
      <c r="J5" s="690" t="s">
        <v>14</v>
      </c>
      <c r="K5" s="673" t="s">
        <v>167</v>
      </c>
      <c r="L5" s="672" t="s">
        <v>28</v>
      </c>
      <c r="M5" s="691" t="s">
        <v>14</v>
      </c>
    </row>
    <row r="6" spans="1:13" ht="14.4" customHeight="1" x14ac:dyDescent="0.3">
      <c r="A6" s="653" t="s">
        <v>567</v>
      </c>
      <c r="B6" s="654" t="s">
        <v>2672</v>
      </c>
      <c r="C6" s="654" t="s">
        <v>1024</v>
      </c>
      <c r="D6" s="654" t="s">
        <v>2673</v>
      </c>
      <c r="E6" s="654" t="s">
        <v>2674</v>
      </c>
      <c r="F6" s="657"/>
      <c r="G6" s="657"/>
      <c r="H6" s="675">
        <v>0</v>
      </c>
      <c r="I6" s="657">
        <v>2</v>
      </c>
      <c r="J6" s="657">
        <v>94.390113499441895</v>
      </c>
      <c r="K6" s="675">
        <v>1</v>
      </c>
      <c r="L6" s="657">
        <v>2</v>
      </c>
      <c r="M6" s="658">
        <v>94.390113499441895</v>
      </c>
    </row>
    <row r="7" spans="1:13" ht="14.4" customHeight="1" x14ac:dyDescent="0.3">
      <c r="A7" s="659" t="s">
        <v>567</v>
      </c>
      <c r="B7" s="660" t="s">
        <v>2672</v>
      </c>
      <c r="C7" s="660" t="s">
        <v>1028</v>
      </c>
      <c r="D7" s="660" t="s">
        <v>2675</v>
      </c>
      <c r="E7" s="660" t="s">
        <v>2676</v>
      </c>
      <c r="F7" s="663"/>
      <c r="G7" s="663"/>
      <c r="H7" s="676">
        <v>0</v>
      </c>
      <c r="I7" s="663">
        <v>1</v>
      </c>
      <c r="J7" s="663">
        <v>71.379876336597306</v>
      </c>
      <c r="K7" s="676">
        <v>1</v>
      </c>
      <c r="L7" s="663">
        <v>1</v>
      </c>
      <c r="M7" s="664">
        <v>71.379876336597306</v>
      </c>
    </row>
    <row r="8" spans="1:13" ht="14.4" customHeight="1" x14ac:dyDescent="0.3">
      <c r="A8" s="659" t="s">
        <v>567</v>
      </c>
      <c r="B8" s="660" t="s">
        <v>2677</v>
      </c>
      <c r="C8" s="660" t="s">
        <v>978</v>
      </c>
      <c r="D8" s="660" t="s">
        <v>979</v>
      </c>
      <c r="E8" s="660" t="s">
        <v>980</v>
      </c>
      <c r="F8" s="663"/>
      <c r="G8" s="663"/>
      <c r="H8" s="676">
        <v>0</v>
      </c>
      <c r="I8" s="663">
        <v>3</v>
      </c>
      <c r="J8" s="663">
        <v>384.51</v>
      </c>
      <c r="K8" s="676">
        <v>1</v>
      </c>
      <c r="L8" s="663">
        <v>3</v>
      </c>
      <c r="M8" s="664">
        <v>384.51</v>
      </c>
    </row>
    <row r="9" spans="1:13" ht="14.4" customHeight="1" x14ac:dyDescent="0.3">
      <c r="A9" s="659" t="s">
        <v>567</v>
      </c>
      <c r="B9" s="660" t="s">
        <v>2677</v>
      </c>
      <c r="C9" s="660" t="s">
        <v>1042</v>
      </c>
      <c r="D9" s="660" t="s">
        <v>1043</v>
      </c>
      <c r="E9" s="660" t="s">
        <v>1044</v>
      </c>
      <c r="F9" s="663"/>
      <c r="G9" s="663"/>
      <c r="H9" s="676">
        <v>0</v>
      </c>
      <c r="I9" s="663">
        <v>23</v>
      </c>
      <c r="J9" s="663">
        <v>1632.1884506677281</v>
      </c>
      <c r="K9" s="676">
        <v>1</v>
      </c>
      <c r="L9" s="663">
        <v>23</v>
      </c>
      <c r="M9" s="664">
        <v>1632.1884506677281</v>
      </c>
    </row>
    <row r="10" spans="1:13" ht="14.4" customHeight="1" x14ac:dyDescent="0.3">
      <c r="A10" s="659" t="s">
        <v>567</v>
      </c>
      <c r="B10" s="660" t="s">
        <v>2678</v>
      </c>
      <c r="C10" s="660" t="s">
        <v>1046</v>
      </c>
      <c r="D10" s="660" t="s">
        <v>1047</v>
      </c>
      <c r="E10" s="660" t="s">
        <v>1048</v>
      </c>
      <c r="F10" s="663"/>
      <c r="G10" s="663"/>
      <c r="H10" s="676">
        <v>0</v>
      </c>
      <c r="I10" s="663">
        <v>3</v>
      </c>
      <c r="J10" s="663">
        <v>1069.4971500439879</v>
      </c>
      <c r="K10" s="676">
        <v>1</v>
      </c>
      <c r="L10" s="663">
        <v>3</v>
      </c>
      <c r="M10" s="664">
        <v>1069.4971500439879</v>
      </c>
    </row>
    <row r="11" spans="1:13" ht="14.4" customHeight="1" x14ac:dyDescent="0.3">
      <c r="A11" s="659" t="s">
        <v>567</v>
      </c>
      <c r="B11" s="660" t="s">
        <v>2678</v>
      </c>
      <c r="C11" s="660" t="s">
        <v>1050</v>
      </c>
      <c r="D11" s="660" t="s">
        <v>1047</v>
      </c>
      <c r="E11" s="660" t="s">
        <v>1051</v>
      </c>
      <c r="F11" s="663"/>
      <c r="G11" s="663"/>
      <c r="H11" s="676">
        <v>0</v>
      </c>
      <c r="I11" s="663">
        <v>5</v>
      </c>
      <c r="J11" s="663">
        <v>2069.998345186832</v>
      </c>
      <c r="K11" s="676">
        <v>1</v>
      </c>
      <c r="L11" s="663">
        <v>5</v>
      </c>
      <c r="M11" s="664">
        <v>2069.998345186832</v>
      </c>
    </row>
    <row r="12" spans="1:13" ht="14.4" customHeight="1" x14ac:dyDescent="0.3">
      <c r="A12" s="659" t="s">
        <v>567</v>
      </c>
      <c r="B12" s="660" t="s">
        <v>2678</v>
      </c>
      <c r="C12" s="660" t="s">
        <v>1002</v>
      </c>
      <c r="D12" s="660" t="s">
        <v>1003</v>
      </c>
      <c r="E12" s="660" t="s">
        <v>2679</v>
      </c>
      <c r="F12" s="663"/>
      <c r="G12" s="663"/>
      <c r="H12" s="676">
        <v>0</v>
      </c>
      <c r="I12" s="663">
        <v>9</v>
      </c>
      <c r="J12" s="663">
        <v>34995.938009617181</v>
      </c>
      <c r="K12" s="676">
        <v>1</v>
      </c>
      <c r="L12" s="663">
        <v>9</v>
      </c>
      <c r="M12" s="664">
        <v>34995.938009617181</v>
      </c>
    </row>
    <row r="13" spans="1:13" ht="14.4" customHeight="1" x14ac:dyDescent="0.3">
      <c r="A13" s="659" t="s">
        <v>567</v>
      </c>
      <c r="B13" s="660" t="s">
        <v>2680</v>
      </c>
      <c r="C13" s="660" t="s">
        <v>982</v>
      </c>
      <c r="D13" s="660" t="s">
        <v>2681</v>
      </c>
      <c r="E13" s="660" t="s">
        <v>2682</v>
      </c>
      <c r="F13" s="663"/>
      <c r="G13" s="663"/>
      <c r="H13" s="676">
        <v>0</v>
      </c>
      <c r="I13" s="663">
        <v>4</v>
      </c>
      <c r="J13" s="663">
        <v>145.32</v>
      </c>
      <c r="K13" s="676">
        <v>1</v>
      </c>
      <c r="L13" s="663">
        <v>4</v>
      </c>
      <c r="M13" s="664">
        <v>145.32</v>
      </c>
    </row>
    <row r="14" spans="1:13" ht="14.4" customHeight="1" x14ac:dyDescent="0.3">
      <c r="A14" s="659" t="s">
        <v>567</v>
      </c>
      <c r="B14" s="660" t="s">
        <v>2683</v>
      </c>
      <c r="C14" s="660" t="s">
        <v>1129</v>
      </c>
      <c r="D14" s="660" t="s">
        <v>1074</v>
      </c>
      <c r="E14" s="660" t="s">
        <v>1130</v>
      </c>
      <c r="F14" s="663"/>
      <c r="G14" s="663"/>
      <c r="H14" s="676">
        <v>0</v>
      </c>
      <c r="I14" s="663">
        <v>10</v>
      </c>
      <c r="J14" s="663">
        <v>458.49999999999994</v>
      </c>
      <c r="K14" s="676">
        <v>1</v>
      </c>
      <c r="L14" s="663">
        <v>10</v>
      </c>
      <c r="M14" s="664">
        <v>458.49999999999994</v>
      </c>
    </row>
    <row r="15" spans="1:13" ht="14.4" customHeight="1" x14ac:dyDescent="0.3">
      <c r="A15" s="659" t="s">
        <v>567</v>
      </c>
      <c r="B15" s="660" t="s">
        <v>2684</v>
      </c>
      <c r="C15" s="660" t="s">
        <v>1061</v>
      </c>
      <c r="D15" s="660" t="s">
        <v>2685</v>
      </c>
      <c r="E15" s="660" t="s">
        <v>2686</v>
      </c>
      <c r="F15" s="663"/>
      <c r="G15" s="663"/>
      <c r="H15" s="676">
        <v>0</v>
      </c>
      <c r="I15" s="663">
        <v>1</v>
      </c>
      <c r="J15" s="663">
        <v>117.58999999999997</v>
      </c>
      <c r="K15" s="676">
        <v>1</v>
      </c>
      <c r="L15" s="663">
        <v>1</v>
      </c>
      <c r="M15" s="664">
        <v>117.58999999999997</v>
      </c>
    </row>
    <row r="16" spans="1:13" ht="14.4" customHeight="1" x14ac:dyDescent="0.3">
      <c r="A16" s="659" t="s">
        <v>567</v>
      </c>
      <c r="B16" s="660" t="s">
        <v>2684</v>
      </c>
      <c r="C16" s="660" t="s">
        <v>1077</v>
      </c>
      <c r="D16" s="660" t="s">
        <v>2687</v>
      </c>
      <c r="E16" s="660" t="s">
        <v>2688</v>
      </c>
      <c r="F16" s="663"/>
      <c r="G16" s="663"/>
      <c r="H16" s="676">
        <v>0</v>
      </c>
      <c r="I16" s="663">
        <v>7</v>
      </c>
      <c r="J16" s="663">
        <v>644</v>
      </c>
      <c r="K16" s="676">
        <v>1</v>
      </c>
      <c r="L16" s="663">
        <v>7</v>
      </c>
      <c r="M16" s="664">
        <v>644</v>
      </c>
    </row>
    <row r="17" spans="1:13" ht="14.4" customHeight="1" x14ac:dyDescent="0.3">
      <c r="A17" s="659" t="s">
        <v>567</v>
      </c>
      <c r="B17" s="660" t="s">
        <v>2684</v>
      </c>
      <c r="C17" s="660" t="s">
        <v>1085</v>
      </c>
      <c r="D17" s="660" t="s">
        <v>2689</v>
      </c>
      <c r="E17" s="660" t="s">
        <v>2690</v>
      </c>
      <c r="F17" s="663"/>
      <c r="G17" s="663"/>
      <c r="H17" s="676">
        <v>0</v>
      </c>
      <c r="I17" s="663">
        <v>1</v>
      </c>
      <c r="J17" s="663">
        <v>120.43000000000002</v>
      </c>
      <c r="K17" s="676">
        <v>1</v>
      </c>
      <c r="L17" s="663">
        <v>1</v>
      </c>
      <c r="M17" s="664">
        <v>120.43000000000002</v>
      </c>
    </row>
    <row r="18" spans="1:13" ht="14.4" customHeight="1" x14ac:dyDescent="0.3">
      <c r="A18" s="659" t="s">
        <v>567</v>
      </c>
      <c r="B18" s="660" t="s">
        <v>2691</v>
      </c>
      <c r="C18" s="660" t="s">
        <v>1132</v>
      </c>
      <c r="D18" s="660" t="s">
        <v>1133</v>
      </c>
      <c r="E18" s="660" t="s">
        <v>2692</v>
      </c>
      <c r="F18" s="663"/>
      <c r="G18" s="663"/>
      <c r="H18" s="676">
        <v>0</v>
      </c>
      <c r="I18" s="663">
        <v>1</v>
      </c>
      <c r="J18" s="663">
        <v>138.36000000000001</v>
      </c>
      <c r="K18" s="676">
        <v>1</v>
      </c>
      <c r="L18" s="663">
        <v>1</v>
      </c>
      <c r="M18" s="664">
        <v>138.36000000000001</v>
      </c>
    </row>
    <row r="19" spans="1:13" ht="14.4" customHeight="1" x14ac:dyDescent="0.3">
      <c r="A19" s="659" t="s">
        <v>567</v>
      </c>
      <c r="B19" s="660" t="s">
        <v>2691</v>
      </c>
      <c r="C19" s="660" t="s">
        <v>1139</v>
      </c>
      <c r="D19" s="660" t="s">
        <v>2693</v>
      </c>
      <c r="E19" s="660" t="s">
        <v>1130</v>
      </c>
      <c r="F19" s="663"/>
      <c r="G19" s="663"/>
      <c r="H19" s="676">
        <v>0</v>
      </c>
      <c r="I19" s="663">
        <v>607</v>
      </c>
      <c r="J19" s="663">
        <v>45659.385083505033</v>
      </c>
      <c r="K19" s="676">
        <v>1</v>
      </c>
      <c r="L19" s="663">
        <v>607</v>
      </c>
      <c r="M19" s="664">
        <v>45659.385083505033</v>
      </c>
    </row>
    <row r="20" spans="1:13" ht="14.4" customHeight="1" x14ac:dyDescent="0.3">
      <c r="A20" s="659" t="s">
        <v>567</v>
      </c>
      <c r="B20" s="660" t="s">
        <v>2694</v>
      </c>
      <c r="C20" s="660" t="s">
        <v>1143</v>
      </c>
      <c r="D20" s="660" t="s">
        <v>1718</v>
      </c>
      <c r="E20" s="660" t="s">
        <v>2695</v>
      </c>
      <c r="F20" s="663"/>
      <c r="G20" s="663"/>
      <c r="H20" s="676">
        <v>0</v>
      </c>
      <c r="I20" s="663">
        <v>2</v>
      </c>
      <c r="J20" s="663">
        <v>148</v>
      </c>
      <c r="K20" s="676">
        <v>1</v>
      </c>
      <c r="L20" s="663">
        <v>2</v>
      </c>
      <c r="M20" s="664">
        <v>148</v>
      </c>
    </row>
    <row r="21" spans="1:13" ht="14.4" customHeight="1" x14ac:dyDescent="0.3">
      <c r="A21" s="659" t="s">
        <v>567</v>
      </c>
      <c r="B21" s="660" t="s">
        <v>2694</v>
      </c>
      <c r="C21" s="660" t="s">
        <v>1125</v>
      </c>
      <c r="D21" s="660" t="s">
        <v>1718</v>
      </c>
      <c r="E21" s="660" t="s">
        <v>2696</v>
      </c>
      <c r="F21" s="663"/>
      <c r="G21" s="663"/>
      <c r="H21" s="676">
        <v>0</v>
      </c>
      <c r="I21" s="663">
        <v>57</v>
      </c>
      <c r="J21" s="663">
        <v>5050.198164137877</v>
      </c>
      <c r="K21" s="676">
        <v>1</v>
      </c>
      <c r="L21" s="663">
        <v>57</v>
      </c>
      <c r="M21" s="664">
        <v>5050.198164137877</v>
      </c>
    </row>
    <row r="22" spans="1:13" ht="14.4" customHeight="1" x14ac:dyDescent="0.3">
      <c r="A22" s="659" t="s">
        <v>567</v>
      </c>
      <c r="B22" s="660" t="s">
        <v>2697</v>
      </c>
      <c r="C22" s="660" t="s">
        <v>1136</v>
      </c>
      <c r="D22" s="660" t="s">
        <v>1137</v>
      </c>
      <c r="E22" s="660" t="s">
        <v>2692</v>
      </c>
      <c r="F22" s="663"/>
      <c r="G22" s="663"/>
      <c r="H22" s="676">
        <v>0</v>
      </c>
      <c r="I22" s="663">
        <v>2</v>
      </c>
      <c r="J22" s="663">
        <v>114.74</v>
      </c>
      <c r="K22" s="676">
        <v>1</v>
      </c>
      <c r="L22" s="663">
        <v>2</v>
      </c>
      <c r="M22" s="664">
        <v>114.74</v>
      </c>
    </row>
    <row r="23" spans="1:13" ht="14.4" customHeight="1" x14ac:dyDescent="0.3">
      <c r="A23" s="659" t="s">
        <v>567</v>
      </c>
      <c r="B23" s="660" t="s">
        <v>2698</v>
      </c>
      <c r="C23" s="660" t="s">
        <v>1031</v>
      </c>
      <c r="D23" s="660" t="s">
        <v>987</v>
      </c>
      <c r="E23" s="660" t="s">
        <v>2699</v>
      </c>
      <c r="F23" s="663"/>
      <c r="G23" s="663"/>
      <c r="H23" s="676">
        <v>0</v>
      </c>
      <c r="I23" s="663">
        <v>13</v>
      </c>
      <c r="J23" s="663">
        <v>851.14252852813638</v>
      </c>
      <c r="K23" s="676">
        <v>1</v>
      </c>
      <c r="L23" s="663">
        <v>13</v>
      </c>
      <c r="M23" s="664">
        <v>851.14252852813638</v>
      </c>
    </row>
    <row r="24" spans="1:13" ht="14.4" customHeight="1" x14ac:dyDescent="0.3">
      <c r="A24" s="659" t="s">
        <v>567</v>
      </c>
      <c r="B24" s="660" t="s">
        <v>2698</v>
      </c>
      <c r="C24" s="660" t="s">
        <v>986</v>
      </c>
      <c r="D24" s="660" t="s">
        <v>987</v>
      </c>
      <c r="E24" s="660" t="s">
        <v>2700</v>
      </c>
      <c r="F24" s="663"/>
      <c r="G24" s="663"/>
      <c r="H24" s="676">
        <v>0</v>
      </c>
      <c r="I24" s="663">
        <v>1</v>
      </c>
      <c r="J24" s="663">
        <v>110.06112774622723</v>
      </c>
      <c r="K24" s="676">
        <v>1</v>
      </c>
      <c r="L24" s="663">
        <v>1</v>
      </c>
      <c r="M24" s="664">
        <v>110.06112774622723</v>
      </c>
    </row>
    <row r="25" spans="1:13" ht="14.4" customHeight="1" x14ac:dyDescent="0.3">
      <c r="A25" s="659" t="s">
        <v>567</v>
      </c>
      <c r="B25" s="660" t="s">
        <v>2701</v>
      </c>
      <c r="C25" s="660" t="s">
        <v>990</v>
      </c>
      <c r="D25" s="660" t="s">
        <v>991</v>
      </c>
      <c r="E25" s="660" t="s">
        <v>992</v>
      </c>
      <c r="F25" s="663"/>
      <c r="G25" s="663"/>
      <c r="H25" s="676">
        <v>0</v>
      </c>
      <c r="I25" s="663">
        <v>7</v>
      </c>
      <c r="J25" s="663">
        <v>282.29014559436513</v>
      </c>
      <c r="K25" s="676">
        <v>1</v>
      </c>
      <c r="L25" s="663">
        <v>7</v>
      </c>
      <c r="M25" s="664">
        <v>282.29014559436513</v>
      </c>
    </row>
    <row r="26" spans="1:13" ht="14.4" customHeight="1" x14ac:dyDescent="0.3">
      <c r="A26" s="659" t="s">
        <v>567</v>
      </c>
      <c r="B26" s="660" t="s">
        <v>2701</v>
      </c>
      <c r="C26" s="660" t="s">
        <v>994</v>
      </c>
      <c r="D26" s="660" t="s">
        <v>995</v>
      </c>
      <c r="E26" s="660" t="s">
        <v>996</v>
      </c>
      <c r="F26" s="663"/>
      <c r="G26" s="663"/>
      <c r="H26" s="676">
        <v>0</v>
      </c>
      <c r="I26" s="663">
        <v>10</v>
      </c>
      <c r="J26" s="663">
        <v>613.92007732234697</v>
      </c>
      <c r="K26" s="676">
        <v>1</v>
      </c>
      <c r="L26" s="663">
        <v>10</v>
      </c>
      <c r="M26" s="664">
        <v>613.92007732234697</v>
      </c>
    </row>
    <row r="27" spans="1:13" ht="14.4" customHeight="1" x14ac:dyDescent="0.3">
      <c r="A27" s="659" t="s">
        <v>567</v>
      </c>
      <c r="B27" s="660" t="s">
        <v>2701</v>
      </c>
      <c r="C27" s="660" t="s">
        <v>998</v>
      </c>
      <c r="D27" s="660" t="s">
        <v>999</v>
      </c>
      <c r="E27" s="660" t="s">
        <v>1000</v>
      </c>
      <c r="F27" s="663"/>
      <c r="G27" s="663"/>
      <c r="H27" s="676">
        <v>0</v>
      </c>
      <c r="I27" s="663">
        <v>7</v>
      </c>
      <c r="J27" s="663">
        <v>411.390363616174</v>
      </c>
      <c r="K27" s="676">
        <v>1</v>
      </c>
      <c r="L27" s="663">
        <v>7</v>
      </c>
      <c r="M27" s="664">
        <v>411.390363616174</v>
      </c>
    </row>
    <row r="28" spans="1:13" ht="14.4" customHeight="1" x14ac:dyDescent="0.3">
      <c r="A28" s="659" t="s">
        <v>567</v>
      </c>
      <c r="B28" s="660" t="s">
        <v>2701</v>
      </c>
      <c r="C28" s="660" t="s">
        <v>1006</v>
      </c>
      <c r="D28" s="660" t="s">
        <v>1007</v>
      </c>
      <c r="E28" s="660" t="s">
        <v>2702</v>
      </c>
      <c r="F28" s="663"/>
      <c r="G28" s="663"/>
      <c r="H28" s="676">
        <v>0</v>
      </c>
      <c r="I28" s="663">
        <v>4</v>
      </c>
      <c r="J28" s="663">
        <v>137.60000000000002</v>
      </c>
      <c r="K28" s="676">
        <v>1</v>
      </c>
      <c r="L28" s="663">
        <v>4</v>
      </c>
      <c r="M28" s="664">
        <v>137.60000000000002</v>
      </c>
    </row>
    <row r="29" spans="1:13" ht="14.4" customHeight="1" x14ac:dyDescent="0.3">
      <c r="A29" s="659" t="s">
        <v>567</v>
      </c>
      <c r="B29" s="660" t="s">
        <v>2701</v>
      </c>
      <c r="C29" s="660" t="s">
        <v>1010</v>
      </c>
      <c r="D29" s="660" t="s">
        <v>1007</v>
      </c>
      <c r="E29" s="660" t="s">
        <v>2703</v>
      </c>
      <c r="F29" s="663"/>
      <c r="G29" s="663"/>
      <c r="H29" s="676">
        <v>0</v>
      </c>
      <c r="I29" s="663">
        <v>1</v>
      </c>
      <c r="J29" s="663">
        <v>95.569803383468354</v>
      </c>
      <c r="K29" s="676">
        <v>1</v>
      </c>
      <c r="L29" s="663">
        <v>1</v>
      </c>
      <c r="M29" s="664">
        <v>95.569803383468354</v>
      </c>
    </row>
    <row r="30" spans="1:13" ht="14.4" customHeight="1" x14ac:dyDescent="0.3">
      <c r="A30" s="659" t="s">
        <v>567</v>
      </c>
      <c r="B30" s="660" t="s">
        <v>2704</v>
      </c>
      <c r="C30" s="660" t="s">
        <v>1020</v>
      </c>
      <c r="D30" s="660" t="s">
        <v>2705</v>
      </c>
      <c r="E30" s="660" t="s">
        <v>2706</v>
      </c>
      <c r="F30" s="663"/>
      <c r="G30" s="663"/>
      <c r="H30" s="676">
        <v>0</v>
      </c>
      <c r="I30" s="663">
        <v>1</v>
      </c>
      <c r="J30" s="663">
        <v>47.33</v>
      </c>
      <c r="K30" s="676">
        <v>1</v>
      </c>
      <c r="L30" s="663">
        <v>1</v>
      </c>
      <c r="M30" s="664">
        <v>47.33</v>
      </c>
    </row>
    <row r="31" spans="1:13" ht="14.4" customHeight="1" x14ac:dyDescent="0.3">
      <c r="A31" s="659" t="s">
        <v>567</v>
      </c>
      <c r="B31" s="660" t="s">
        <v>2707</v>
      </c>
      <c r="C31" s="660" t="s">
        <v>1034</v>
      </c>
      <c r="D31" s="660" t="s">
        <v>1035</v>
      </c>
      <c r="E31" s="660" t="s">
        <v>2708</v>
      </c>
      <c r="F31" s="663"/>
      <c r="G31" s="663"/>
      <c r="H31" s="676">
        <v>0</v>
      </c>
      <c r="I31" s="663">
        <v>4</v>
      </c>
      <c r="J31" s="663">
        <v>346.93000000000006</v>
      </c>
      <c r="K31" s="676">
        <v>1</v>
      </c>
      <c r="L31" s="663">
        <v>4</v>
      </c>
      <c r="M31" s="664">
        <v>346.93000000000006</v>
      </c>
    </row>
    <row r="32" spans="1:13" ht="14.4" customHeight="1" x14ac:dyDescent="0.3">
      <c r="A32" s="659" t="s">
        <v>567</v>
      </c>
      <c r="B32" s="660" t="s">
        <v>2709</v>
      </c>
      <c r="C32" s="660" t="s">
        <v>1038</v>
      </c>
      <c r="D32" s="660" t="s">
        <v>1039</v>
      </c>
      <c r="E32" s="660" t="s">
        <v>2710</v>
      </c>
      <c r="F32" s="663"/>
      <c r="G32" s="663"/>
      <c r="H32" s="676">
        <v>0</v>
      </c>
      <c r="I32" s="663">
        <v>1</v>
      </c>
      <c r="J32" s="663">
        <v>52.81</v>
      </c>
      <c r="K32" s="676">
        <v>1</v>
      </c>
      <c r="L32" s="663">
        <v>1</v>
      </c>
      <c r="M32" s="664">
        <v>52.81</v>
      </c>
    </row>
    <row r="33" spans="1:13" ht="14.4" customHeight="1" x14ac:dyDescent="0.3">
      <c r="A33" s="659" t="s">
        <v>567</v>
      </c>
      <c r="B33" s="660" t="s">
        <v>2711</v>
      </c>
      <c r="C33" s="660" t="s">
        <v>1013</v>
      </c>
      <c r="D33" s="660" t="s">
        <v>1014</v>
      </c>
      <c r="E33" s="660" t="s">
        <v>1874</v>
      </c>
      <c r="F33" s="663"/>
      <c r="G33" s="663"/>
      <c r="H33" s="676">
        <v>0</v>
      </c>
      <c r="I33" s="663">
        <v>2</v>
      </c>
      <c r="J33" s="663">
        <v>115.62084727628741</v>
      </c>
      <c r="K33" s="676">
        <v>1</v>
      </c>
      <c r="L33" s="663">
        <v>2</v>
      </c>
      <c r="M33" s="664">
        <v>115.62084727628741</v>
      </c>
    </row>
    <row r="34" spans="1:13" ht="14.4" customHeight="1" x14ac:dyDescent="0.3">
      <c r="A34" s="659" t="s">
        <v>567</v>
      </c>
      <c r="B34" s="660" t="s">
        <v>2711</v>
      </c>
      <c r="C34" s="660" t="s">
        <v>1017</v>
      </c>
      <c r="D34" s="660" t="s">
        <v>1014</v>
      </c>
      <c r="E34" s="660" t="s">
        <v>1223</v>
      </c>
      <c r="F34" s="663"/>
      <c r="G34" s="663"/>
      <c r="H34" s="676">
        <v>0</v>
      </c>
      <c r="I34" s="663">
        <v>1</v>
      </c>
      <c r="J34" s="663">
        <v>103.52000000000001</v>
      </c>
      <c r="K34" s="676">
        <v>1</v>
      </c>
      <c r="L34" s="663">
        <v>1</v>
      </c>
      <c r="M34" s="664">
        <v>103.52000000000001</v>
      </c>
    </row>
    <row r="35" spans="1:13" ht="14.4" customHeight="1" x14ac:dyDescent="0.3">
      <c r="A35" s="659" t="s">
        <v>572</v>
      </c>
      <c r="B35" s="660" t="s">
        <v>2672</v>
      </c>
      <c r="C35" s="660" t="s">
        <v>1024</v>
      </c>
      <c r="D35" s="660" t="s">
        <v>2673</v>
      </c>
      <c r="E35" s="660" t="s">
        <v>2674</v>
      </c>
      <c r="F35" s="663"/>
      <c r="G35" s="663"/>
      <c r="H35" s="676">
        <v>0</v>
      </c>
      <c r="I35" s="663">
        <v>16</v>
      </c>
      <c r="J35" s="663">
        <v>754.76040079165091</v>
      </c>
      <c r="K35" s="676">
        <v>1</v>
      </c>
      <c r="L35" s="663">
        <v>16</v>
      </c>
      <c r="M35" s="664">
        <v>754.76040079165091</v>
      </c>
    </row>
    <row r="36" spans="1:13" ht="14.4" customHeight="1" x14ac:dyDescent="0.3">
      <c r="A36" s="659" t="s">
        <v>572</v>
      </c>
      <c r="B36" s="660" t="s">
        <v>2672</v>
      </c>
      <c r="C36" s="660" t="s">
        <v>1146</v>
      </c>
      <c r="D36" s="660" t="s">
        <v>2712</v>
      </c>
      <c r="E36" s="660" t="s">
        <v>2674</v>
      </c>
      <c r="F36" s="663">
        <v>10</v>
      </c>
      <c r="G36" s="663">
        <v>327.99253621931365</v>
      </c>
      <c r="H36" s="676">
        <v>1</v>
      </c>
      <c r="I36" s="663"/>
      <c r="J36" s="663"/>
      <c r="K36" s="676">
        <v>0</v>
      </c>
      <c r="L36" s="663">
        <v>10</v>
      </c>
      <c r="M36" s="664">
        <v>327.99253621931365</v>
      </c>
    </row>
    <row r="37" spans="1:13" ht="14.4" customHeight="1" x14ac:dyDescent="0.3">
      <c r="A37" s="659" t="s">
        <v>572</v>
      </c>
      <c r="B37" s="660" t="s">
        <v>2677</v>
      </c>
      <c r="C37" s="660" t="s">
        <v>1581</v>
      </c>
      <c r="D37" s="660" t="s">
        <v>1582</v>
      </c>
      <c r="E37" s="660" t="s">
        <v>2713</v>
      </c>
      <c r="F37" s="663"/>
      <c r="G37" s="663"/>
      <c r="H37" s="676">
        <v>0</v>
      </c>
      <c r="I37" s="663">
        <v>1</v>
      </c>
      <c r="J37" s="663">
        <v>73.580278242060771</v>
      </c>
      <c r="K37" s="676">
        <v>1</v>
      </c>
      <c r="L37" s="663">
        <v>1</v>
      </c>
      <c r="M37" s="664">
        <v>73.580278242060771</v>
      </c>
    </row>
    <row r="38" spans="1:13" ht="14.4" customHeight="1" x14ac:dyDescent="0.3">
      <c r="A38" s="659" t="s">
        <v>572</v>
      </c>
      <c r="B38" s="660" t="s">
        <v>2677</v>
      </c>
      <c r="C38" s="660" t="s">
        <v>1042</v>
      </c>
      <c r="D38" s="660" t="s">
        <v>1043</v>
      </c>
      <c r="E38" s="660" t="s">
        <v>1044</v>
      </c>
      <c r="F38" s="663"/>
      <c r="G38" s="663"/>
      <c r="H38" s="676">
        <v>0</v>
      </c>
      <c r="I38" s="663">
        <v>28</v>
      </c>
      <c r="J38" s="663">
        <v>1985.4807898589258</v>
      </c>
      <c r="K38" s="676">
        <v>1</v>
      </c>
      <c r="L38" s="663">
        <v>28</v>
      </c>
      <c r="M38" s="664">
        <v>1985.4807898589258</v>
      </c>
    </row>
    <row r="39" spans="1:13" ht="14.4" customHeight="1" x14ac:dyDescent="0.3">
      <c r="A39" s="659" t="s">
        <v>572</v>
      </c>
      <c r="B39" s="660" t="s">
        <v>2714</v>
      </c>
      <c r="C39" s="660" t="s">
        <v>1574</v>
      </c>
      <c r="D39" s="660" t="s">
        <v>1575</v>
      </c>
      <c r="E39" s="660" t="s">
        <v>1576</v>
      </c>
      <c r="F39" s="663"/>
      <c r="G39" s="663"/>
      <c r="H39" s="676">
        <v>0</v>
      </c>
      <c r="I39" s="663">
        <v>1</v>
      </c>
      <c r="J39" s="663">
        <v>113.30999999999999</v>
      </c>
      <c r="K39" s="676">
        <v>1</v>
      </c>
      <c r="L39" s="663">
        <v>1</v>
      </c>
      <c r="M39" s="664">
        <v>113.30999999999999</v>
      </c>
    </row>
    <row r="40" spans="1:13" ht="14.4" customHeight="1" x14ac:dyDescent="0.3">
      <c r="A40" s="659" t="s">
        <v>572</v>
      </c>
      <c r="B40" s="660" t="s">
        <v>2715</v>
      </c>
      <c r="C40" s="660" t="s">
        <v>1666</v>
      </c>
      <c r="D40" s="660" t="s">
        <v>1667</v>
      </c>
      <c r="E40" s="660" t="s">
        <v>2274</v>
      </c>
      <c r="F40" s="663"/>
      <c r="G40" s="663"/>
      <c r="H40" s="676">
        <v>0</v>
      </c>
      <c r="I40" s="663">
        <v>1</v>
      </c>
      <c r="J40" s="663">
        <v>83.26</v>
      </c>
      <c r="K40" s="676">
        <v>1</v>
      </c>
      <c r="L40" s="663">
        <v>1</v>
      </c>
      <c r="M40" s="664">
        <v>83.26</v>
      </c>
    </row>
    <row r="41" spans="1:13" ht="14.4" customHeight="1" x14ac:dyDescent="0.3">
      <c r="A41" s="659" t="s">
        <v>572</v>
      </c>
      <c r="B41" s="660" t="s">
        <v>2678</v>
      </c>
      <c r="C41" s="660" t="s">
        <v>1046</v>
      </c>
      <c r="D41" s="660" t="s">
        <v>1047</v>
      </c>
      <c r="E41" s="660" t="s">
        <v>1048</v>
      </c>
      <c r="F41" s="663"/>
      <c r="G41" s="663"/>
      <c r="H41" s="676">
        <v>0</v>
      </c>
      <c r="I41" s="663">
        <v>9</v>
      </c>
      <c r="J41" s="663">
        <v>3208.5</v>
      </c>
      <c r="K41" s="676">
        <v>1</v>
      </c>
      <c r="L41" s="663">
        <v>9</v>
      </c>
      <c r="M41" s="664">
        <v>3208.5</v>
      </c>
    </row>
    <row r="42" spans="1:13" ht="14.4" customHeight="1" x14ac:dyDescent="0.3">
      <c r="A42" s="659" t="s">
        <v>572</v>
      </c>
      <c r="B42" s="660" t="s">
        <v>2678</v>
      </c>
      <c r="C42" s="660" t="s">
        <v>1050</v>
      </c>
      <c r="D42" s="660" t="s">
        <v>1047</v>
      </c>
      <c r="E42" s="660" t="s">
        <v>1051</v>
      </c>
      <c r="F42" s="663"/>
      <c r="G42" s="663"/>
      <c r="H42" s="676">
        <v>0</v>
      </c>
      <c r="I42" s="663">
        <v>11</v>
      </c>
      <c r="J42" s="663">
        <v>4554.0010518836843</v>
      </c>
      <c r="K42" s="676">
        <v>1</v>
      </c>
      <c r="L42" s="663">
        <v>11</v>
      </c>
      <c r="M42" s="664">
        <v>4554.0010518836843</v>
      </c>
    </row>
    <row r="43" spans="1:13" ht="14.4" customHeight="1" x14ac:dyDescent="0.3">
      <c r="A43" s="659" t="s">
        <v>572</v>
      </c>
      <c r="B43" s="660" t="s">
        <v>2678</v>
      </c>
      <c r="C43" s="660" t="s">
        <v>1567</v>
      </c>
      <c r="D43" s="660" t="s">
        <v>1047</v>
      </c>
      <c r="E43" s="660" t="s">
        <v>1568</v>
      </c>
      <c r="F43" s="663"/>
      <c r="G43" s="663"/>
      <c r="H43" s="676">
        <v>0</v>
      </c>
      <c r="I43" s="663">
        <v>1</v>
      </c>
      <c r="J43" s="663">
        <v>492.2000000000001</v>
      </c>
      <c r="K43" s="676">
        <v>1</v>
      </c>
      <c r="L43" s="663">
        <v>1</v>
      </c>
      <c r="M43" s="664">
        <v>492.2000000000001</v>
      </c>
    </row>
    <row r="44" spans="1:13" ht="14.4" customHeight="1" x14ac:dyDescent="0.3">
      <c r="A44" s="659" t="s">
        <v>572</v>
      </c>
      <c r="B44" s="660" t="s">
        <v>2678</v>
      </c>
      <c r="C44" s="660" t="s">
        <v>1002</v>
      </c>
      <c r="D44" s="660" t="s">
        <v>1003</v>
      </c>
      <c r="E44" s="660" t="s">
        <v>2679</v>
      </c>
      <c r="F44" s="663"/>
      <c r="G44" s="663"/>
      <c r="H44" s="676">
        <v>0</v>
      </c>
      <c r="I44" s="663">
        <v>12</v>
      </c>
      <c r="J44" s="663">
        <v>45345.93641592424</v>
      </c>
      <c r="K44" s="676">
        <v>1</v>
      </c>
      <c r="L44" s="663">
        <v>12</v>
      </c>
      <c r="M44" s="664">
        <v>45345.93641592424</v>
      </c>
    </row>
    <row r="45" spans="1:13" ht="14.4" customHeight="1" x14ac:dyDescent="0.3">
      <c r="A45" s="659" t="s">
        <v>572</v>
      </c>
      <c r="B45" s="660" t="s">
        <v>2678</v>
      </c>
      <c r="C45" s="660" t="s">
        <v>1599</v>
      </c>
      <c r="D45" s="660" t="s">
        <v>1600</v>
      </c>
      <c r="E45" s="660" t="s">
        <v>1568</v>
      </c>
      <c r="F45" s="663"/>
      <c r="G45" s="663"/>
      <c r="H45" s="676">
        <v>0</v>
      </c>
      <c r="I45" s="663">
        <v>1</v>
      </c>
      <c r="J45" s="663">
        <v>1452.0772093897422</v>
      </c>
      <c r="K45" s="676">
        <v>1</v>
      </c>
      <c r="L45" s="663">
        <v>1</v>
      </c>
      <c r="M45" s="664">
        <v>1452.0772093897422</v>
      </c>
    </row>
    <row r="46" spans="1:13" ht="14.4" customHeight="1" x14ac:dyDescent="0.3">
      <c r="A46" s="659" t="s">
        <v>572</v>
      </c>
      <c r="B46" s="660" t="s">
        <v>2678</v>
      </c>
      <c r="C46" s="660" t="s">
        <v>1603</v>
      </c>
      <c r="D46" s="660" t="s">
        <v>1600</v>
      </c>
      <c r="E46" s="660" t="s">
        <v>2716</v>
      </c>
      <c r="F46" s="663"/>
      <c r="G46" s="663"/>
      <c r="H46" s="676">
        <v>0</v>
      </c>
      <c r="I46" s="663">
        <v>1</v>
      </c>
      <c r="J46" s="663">
        <v>1964</v>
      </c>
      <c r="K46" s="676">
        <v>1</v>
      </c>
      <c r="L46" s="663">
        <v>1</v>
      </c>
      <c r="M46" s="664">
        <v>1964</v>
      </c>
    </row>
    <row r="47" spans="1:13" ht="14.4" customHeight="1" x14ac:dyDescent="0.3">
      <c r="A47" s="659" t="s">
        <v>572</v>
      </c>
      <c r="B47" s="660" t="s">
        <v>2717</v>
      </c>
      <c r="C47" s="660" t="s">
        <v>1676</v>
      </c>
      <c r="D47" s="660" t="s">
        <v>1677</v>
      </c>
      <c r="E47" s="660" t="s">
        <v>1678</v>
      </c>
      <c r="F47" s="663"/>
      <c r="G47" s="663"/>
      <c r="H47" s="676">
        <v>0</v>
      </c>
      <c r="I47" s="663">
        <v>1</v>
      </c>
      <c r="J47" s="663">
        <v>73.220106360564301</v>
      </c>
      <c r="K47" s="676">
        <v>1</v>
      </c>
      <c r="L47" s="663">
        <v>1</v>
      </c>
      <c r="M47" s="664">
        <v>73.220106360564301</v>
      </c>
    </row>
    <row r="48" spans="1:13" ht="14.4" customHeight="1" x14ac:dyDescent="0.3">
      <c r="A48" s="659" t="s">
        <v>572</v>
      </c>
      <c r="B48" s="660" t="s">
        <v>2717</v>
      </c>
      <c r="C48" s="660" t="s">
        <v>1149</v>
      </c>
      <c r="D48" s="660" t="s">
        <v>1150</v>
      </c>
      <c r="E48" s="660" t="s">
        <v>1151</v>
      </c>
      <c r="F48" s="663">
        <v>1</v>
      </c>
      <c r="G48" s="663">
        <v>78.609999999999971</v>
      </c>
      <c r="H48" s="676">
        <v>1</v>
      </c>
      <c r="I48" s="663"/>
      <c r="J48" s="663"/>
      <c r="K48" s="676">
        <v>0</v>
      </c>
      <c r="L48" s="663">
        <v>1</v>
      </c>
      <c r="M48" s="664">
        <v>78.609999999999971</v>
      </c>
    </row>
    <row r="49" spans="1:13" ht="14.4" customHeight="1" x14ac:dyDescent="0.3">
      <c r="A49" s="659" t="s">
        <v>572</v>
      </c>
      <c r="B49" s="660" t="s">
        <v>2718</v>
      </c>
      <c r="C49" s="660" t="s">
        <v>1585</v>
      </c>
      <c r="D49" s="660" t="s">
        <v>1586</v>
      </c>
      <c r="E49" s="660" t="s">
        <v>1587</v>
      </c>
      <c r="F49" s="663"/>
      <c r="G49" s="663"/>
      <c r="H49" s="676">
        <v>0</v>
      </c>
      <c r="I49" s="663">
        <v>1</v>
      </c>
      <c r="J49" s="663">
        <v>79.83</v>
      </c>
      <c r="K49" s="676">
        <v>1</v>
      </c>
      <c r="L49" s="663">
        <v>1</v>
      </c>
      <c r="M49" s="664">
        <v>79.83</v>
      </c>
    </row>
    <row r="50" spans="1:13" ht="14.4" customHeight="1" x14ac:dyDescent="0.3">
      <c r="A50" s="659" t="s">
        <v>572</v>
      </c>
      <c r="B50" s="660" t="s">
        <v>2719</v>
      </c>
      <c r="C50" s="660" t="s">
        <v>1578</v>
      </c>
      <c r="D50" s="660" t="s">
        <v>1579</v>
      </c>
      <c r="E50" s="660" t="s">
        <v>1223</v>
      </c>
      <c r="F50" s="663"/>
      <c r="G50" s="663"/>
      <c r="H50" s="676">
        <v>0</v>
      </c>
      <c r="I50" s="663">
        <v>1</v>
      </c>
      <c r="J50" s="663">
        <v>55.14</v>
      </c>
      <c r="K50" s="676">
        <v>1</v>
      </c>
      <c r="L50" s="663">
        <v>1</v>
      </c>
      <c r="M50" s="664">
        <v>55.14</v>
      </c>
    </row>
    <row r="51" spans="1:13" ht="14.4" customHeight="1" x14ac:dyDescent="0.3">
      <c r="A51" s="659" t="s">
        <v>572</v>
      </c>
      <c r="B51" s="660" t="s">
        <v>2720</v>
      </c>
      <c r="C51" s="660" t="s">
        <v>1625</v>
      </c>
      <c r="D51" s="660" t="s">
        <v>1626</v>
      </c>
      <c r="E51" s="660" t="s">
        <v>1627</v>
      </c>
      <c r="F51" s="663"/>
      <c r="G51" s="663"/>
      <c r="H51" s="676">
        <v>0</v>
      </c>
      <c r="I51" s="663">
        <v>2</v>
      </c>
      <c r="J51" s="663">
        <v>52.219950187084606</v>
      </c>
      <c r="K51" s="676">
        <v>1</v>
      </c>
      <c r="L51" s="663">
        <v>2</v>
      </c>
      <c r="M51" s="664">
        <v>52.219950187084606</v>
      </c>
    </row>
    <row r="52" spans="1:13" ht="14.4" customHeight="1" x14ac:dyDescent="0.3">
      <c r="A52" s="659" t="s">
        <v>572</v>
      </c>
      <c r="B52" s="660" t="s">
        <v>2721</v>
      </c>
      <c r="C52" s="660" t="s">
        <v>1629</v>
      </c>
      <c r="D52" s="660" t="s">
        <v>1630</v>
      </c>
      <c r="E52" s="660" t="s">
        <v>1631</v>
      </c>
      <c r="F52" s="663"/>
      <c r="G52" s="663"/>
      <c r="H52" s="676">
        <v>0</v>
      </c>
      <c r="I52" s="663">
        <v>1</v>
      </c>
      <c r="J52" s="663">
        <v>65.460000000000008</v>
      </c>
      <c r="K52" s="676">
        <v>1</v>
      </c>
      <c r="L52" s="663">
        <v>1</v>
      </c>
      <c r="M52" s="664">
        <v>65.460000000000008</v>
      </c>
    </row>
    <row r="53" spans="1:13" ht="14.4" customHeight="1" x14ac:dyDescent="0.3">
      <c r="A53" s="659" t="s">
        <v>572</v>
      </c>
      <c r="B53" s="660" t="s">
        <v>2722</v>
      </c>
      <c r="C53" s="660" t="s">
        <v>1589</v>
      </c>
      <c r="D53" s="660" t="s">
        <v>2723</v>
      </c>
      <c r="E53" s="660" t="s">
        <v>936</v>
      </c>
      <c r="F53" s="663"/>
      <c r="G53" s="663"/>
      <c r="H53" s="676">
        <v>0</v>
      </c>
      <c r="I53" s="663">
        <v>1</v>
      </c>
      <c r="J53" s="663">
        <v>50.63</v>
      </c>
      <c r="K53" s="676">
        <v>1</v>
      </c>
      <c r="L53" s="663">
        <v>1</v>
      </c>
      <c r="M53" s="664">
        <v>50.63</v>
      </c>
    </row>
    <row r="54" spans="1:13" ht="14.4" customHeight="1" x14ac:dyDescent="0.3">
      <c r="A54" s="659" t="s">
        <v>572</v>
      </c>
      <c r="B54" s="660" t="s">
        <v>2724</v>
      </c>
      <c r="C54" s="660" t="s">
        <v>1609</v>
      </c>
      <c r="D54" s="660" t="s">
        <v>1610</v>
      </c>
      <c r="E54" s="660" t="s">
        <v>856</v>
      </c>
      <c r="F54" s="663"/>
      <c r="G54" s="663"/>
      <c r="H54" s="676">
        <v>0</v>
      </c>
      <c r="I54" s="663">
        <v>1</v>
      </c>
      <c r="J54" s="663">
        <v>192.02</v>
      </c>
      <c r="K54" s="676">
        <v>1</v>
      </c>
      <c r="L54" s="663">
        <v>1</v>
      </c>
      <c r="M54" s="664">
        <v>192.02</v>
      </c>
    </row>
    <row r="55" spans="1:13" ht="14.4" customHeight="1" x14ac:dyDescent="0.3">
      <c r="A55" s="659" t="s">
        <v>572</v>
      </c>
      <c r="B55" s="660" t="s">
        <v>2725</v>
      </c>
      <c r="C55" s="660" t="s">
        <v>1643</v>
      </c>
      <c r="D55" s="660" t="s">
        <v>2726</v>
      </c>
      <c r="E55" s="660" t="s">
        <v>2727</v>
      </c>
      <c r="F55" s="663"/>
      <c r="G55" s="663"/>
      <c r="H55" s="676">
        <v>0</v>
      </c>
      <c r="I55" s="663">
        <v>1</v>
      </c>
      <c r="J55" s="663">
        <v>46.839999999999982</v>
      </c>
      <c r="K55" s="676">
        <v>1</v>
      </c>
      <c r="L55" s="663">
        <v>1</v>
      </c>
      <c r="M55" s="664">
        <v>46.839999999999982</v>
      </c>
    </row>
    <row r="56" spans="1:13" ht="14.4" customHeight="1" x14ac:dyDescent="0.3">
      <c r="A56" s="659" t="s">
        <v>572</v>
      </c>
      <c r="B56" s="660" t="s">
        <v>2725</v>
      </c>
      <c r="C56" s="660" t="s">
        <v>1618</v>
      </c>
      <c r="D56" s="660" t="s">
        <v>1619</v>
      </c>
      <c r="E56" s="660" t="s">
        <v>1620</v>
      </c>
      <c r="F56" s="663"/>
      <c r="G56" s="663"/>
      <c r="H56" s="676">
        <v>0</v>
      </c>
      <c r="I56" s="663">
        <v>3</v>
      </c>
      <c r="J56" s="663">
        <v>288.36907484058497</v>
      </c>
      <c r="K56" s="676">
        <v>1</v>
      </c>
      <c r="L56" s="663">
        <v>3</v>
      </c>
      <c r="M56" s="664">
        <v>288.36907484058497</v>
      </c>
    </row>
    <row r="57" spans="1:13" ht="14.4" customHeight="1" x14ac:dyDescent="0.3">
      <c r="A57" s="659" t="s">
        <v>572</v>
      </c>
      <c r="B57" s="660" t="s">
        <v>2728</v>
      </c>
      <c r="C57" s="660" t="s">
        <v>1564</v>
      </c>
      <c r="D57" s="660" t="s">
        <v>1565</v>
      </c>
      <c r="E57" s="660" t="s">
        <v>779</v>
      </c>
      <c r="F57" s="663"/>
      <c r="G57" s="663"/>
      <c r="H57" s="676">
        <v>0</v>
      </c>
      <c r="I57" s="663">
        <v>1</v>
      </c>
      <c r="J57" s="663">
        <v>84.510403085584997</v>
      </c>
      <c r="K57" s="676">
        <v>1</v>
      </c>
      <c r="L57" s="663">
        <v>1</v>
      </c>
      <c r="M57" s="664">
        <v>84.510403085584997</v>
      </c>
    </row>
    <row r="58" spans="1:13" ht="14.4" customHeight="1" x14ac:dyDescent="0.3">
      <c r="A58" s="659" t="s">
        <v>572</v>
      </c>
      <c r="B58" s="660" t="s">
        <v>2729</v>
      </c>
      <c r="C58" s="660" t="s">
        <v>1633</v>
      </c>
      <c r="D58" s="660" t="s">
        <v>1634</v>
      </c>
      <c r="E58" s="660" t="s">
        <v>771</v>
      </c>
      <c r="F58" s="663"/>
      <c r="G58" s="663"/>
      <c r="H58" s="676">
        <v>0</v>
      </c>
      <c r="I58" s="663">
        <v>1</v>
      </c>
      <c r="J58" s="663">
        <v>63.87</v>
      </c>
      <c r="K58" s="676">
        <v>1</v>
      </c>
      <c r="L58" s="663">
        <v>1</v>
      </c>
      <c r="M58" s="664">
        <v>63.87</v>
      </c>
    </row>
    <row r="59" spans="1:13" ht="14.4" customHeight="1" x14ac:dyDescent="0.3">
      <c r="A59" s="659" t="s">
        <v>572</v>
      </c>
      <c r="B59" s="660" t="s">
        <v>2730</v>
      </c>
      <c r="C59" s="660" t="s">
        <v>1612</v>
      </c>
      <c r="D59" s="660" t="s">
        <v>2731</v>
      </c>
      <c r="E59" s="660" t="s">
        <v>771</v>
      </c>
      <c r="F59" s="663"/>
      <c r="G59" s="663"/>
      <c r="H59" s="676">
        <v>0</v>
      </c>
      <c r="I59" s="663">
        <v>2</v>
      </c>
      <c r="J59" s="663">
        <v>196.14</v>
      </c>
      <c r="K59" s="676">
        <v>1</v>
      </c>
      <c r="L59" s="663">
        <v>2</v>
      </c>
      <c r="M59" s="664">
        <v>196.14</v>
      </c>
    </row>
    <row r="60" spans="1:13" ht="14.4" customHeight="1" x14ac:dyDescent="0.3">
      <c r="A60" s="659" t="s">
        <v>572</v>
      </c>
      <c r="B60" s="660" t="s">
        <v>2732</v>
      </c>
      <c r="C60" s="660" t="s">
        <v>1622</v>
      </c>
      <c r="D60" s="660" t="s">
        <v>1623</v>
      </c>
      <c r="E60" s="660" t="s">
        <v>771</v>
      </c>
      <c r="F60" s="663"/>
      <c r="G60" s="663"/>
      <c r="H60" s="676">
        <v>0</v>
      </c>
      <c r="I60" s="663">
        <v>1</v>
      </c>
      <c r="J60" s="663">
        <v>151.63999999999999</v>
      </c>
      <c r="K60" s="676">
        <v>1</v>
      </c>
      <c r="L60" s="663">
        <v>1</v>
      </c>
      <c r="M60" s="664">
        <v>151.63999999999999</v>
      </c>
    </row>
    <row r="61" spans="1:13" ht="14.4" customHeight="1" x14ac:dyDescent="0.3">
      <c r="A61" s="659" t="s">
        <v>572</v>
      </c>
      <c r="B61" s="660" t="s">
        <v>2733</v>
      </c>
      <c r="C61" s="660" t="s">
        <v>1592</v>
      </c>
      <c r="D61" s="660" t="s">
        <v>1593</v>
      </c>
      <c r="E61" s="660" t="s">
        <v>2734</v>
      </c>
      <c r="F61" s="663"/>
      <c r="G61" s="663"/>
      <c r="H61" s="676">
        <v>0</v>
      </c>
      <c r="I61" s="663">
        <v>1</v>
      </c>
      <c r="J61" s="663">
        <v>171.96</v>
      </c>
      <c r="K61" s="676">
        <v>1</v>
      </c>
      <c r="L61" s="663">
        <v>1</v>
      </c>
      <c r="M61" s="664">
        <v>171.96</v>
      </c>
    </row>
    <row r="62" spans="1:13" ht="14.4" customHeight="1" x14ac:dyDescent="0.3">
      <c r="A62" s="659" t="s">
        <v>572</v>
      </c>
      <c r="B62" s="660" t="s">
        <v>2735</v>
      </c>
      <c r="C62" s="660" t="s">
        <v>1560</v>
      </c>
      <c r="D62" s="660" t="s">
        <v>1561</v>
      </c>
      <c r="E62" s="660" t="s">
        <v>2736</v>
      </c>
      <c r="F62" s="663"/>
      <c r="G62" s="663"/>
      <c r="H62" s="676">
        <v>0</v>
      </c>
      <c r="I62" s="663">
        <v>1</v>
      </c>
      <c r="J62" s="663">
        <v>123.28999999999996</v>
      </c>
      <c r="K62" s="676">
        <v>1</v>
      </c>
      <c r="L62" s="663">
        <v>1</v>
      </c>
      <c r="M62" s="664">
        <v>123.28999999999996</v>
      </c>
    </row>
    <row r="63" spans="1:13" ht="14.4" customHeight="1" x14ac:dyDescent="0.3">
      <c r="A63" s="659" t="s">
        <v>572</v>
      </c>
      <c r="B63" s="660" t="s">
        <v>2680</v>
      </c>
      <c r="C63" s="660" t="s">
        <v>1570</v>
      </c>
      <c r="D63" s="660" t="s">
        <v>1571</v>
      </c>
      <c r="E63" s="660" t="s">
        <v>1631</v>
      </c>
      <c r="F63" s="663"/>
      <c r="G63" s="663"/>
      <c r="H63" s="676">
        <v>0</v>
      </c>
      <c r="I63" s="663">
        <v>1</v>
      </c>
      <c r="J63" s="663">
        <v>48.940012020859733</v>
      </c>
      <c r="K63" s="676">
        <v>1</v>
      </c>
      <c r="L63" s="663">
        <v>1</v>
      </c>
      <c r="M63" s="664">
        <v>48.940012020859733</v>
      </c>
    </row>
    <row r="64" spans="1:13" ht="14.4" customHeight="1" x14ac:dyDescent="0.3">
      <c r="A64" s="659" t="s">
        <v>572</v>
      </c>
      <c r="B64" s="660" t="s">
        <v>2680</v>
      </c>
      <c r="C64" s="660" t="s">
        <v>982</v>
      </c>
      <c r="D64" s="660" t="s">
        <v>2681</v>
      </c>
      <c r="E64" s="660" t="s">
        <v>2682</v>
      </c>
      <c r="F64" s="663"/>
      <c r="G64" s="663"/>
      <c r="H64" s="676">
        <v>0</v>
      </c>
      <c r="I64" s="663">
        <v>6</v>
      </c>
      <c r="J64" s="663">
        <v>217.97956698264255</v>
      </c>
      <c r="K64" s="676">
        <v>1</v>
      </c>
      <c r="L64" s="663">
        <v>6</v>
      </c>
      <c r="M64" s="664">
        <v>217.97956698264255</v>
      </c>
    </row>
    <row r="65" spans="1:13" ht="14.4" customHeight="1" x14ac:dyDescent="0.3">
      <c r="A65" s="659" t="s">
        <v>572</v>
      </c>
      <c r="B65" s="660" t="s">
        <v>2737</v>
      </c>
      <c r="C65" s="660" t="s">
        <v>1680</v>
      </c>
      <c r="D65" s="660" t="s">
        <v>1681</v>
      </c>
      <c r="E65" s="660" t="s">
        <v>1682</v>
      </c>
      <c r="F65" s="663">
        <v>2</v>
      </c>
      <c r="G65" s="663">
        <v>154.86000000000001</v>
      </c>
      <c r="H65" s="676">
        <v>1</v>
      </c>
      <c r="I65" s="663"/>
      <c r="J65" s="663"/>
      <c r="K65" s="676">
        <v>0</v>
      </c>
      <c r="L65" s="663">
        <v>2</v>
      </c>
      <c r="M65" s="664">
        <v>154.86000000000001</v>
      </c>
    </row>
    <row r="66" spans="1:13" ht="14.4" customHeight="1" x14ac:dyDescent="0.3">
      <c r="A66" s="659" t="s">
        <v>572</v>
      </c>
      <c r="B66" s="660" t="s">
        <v>2683</v>
      </c>
      <c r="C66" s="660" t="s">
        <v>1129</v>
      </c>
      <c r="D66" s="660" t="s">
        <v>1074</v>
      </c>
      <c r="E66" s="660" t="s">
        <v>1130</v>
      </c>
      <c r="F66" s="663"/>
      <c r="G66" s="663"/>
      <c r="H66" s="676">
        <v>0</v>
      </c>
      <c r="I66" s="663">
        <v>40</v>
      </c>
      <c r="J66" s="663">
        <v>1834</v>
      </c>
      <c r="K66" s="676">
        <v>1</v>
      </c>
      <c r="L66" s="663">
        <v>40</v>
      </c>
      <c r="M66" s="664">
        <v>1834</v>
      </c>
    </row>
    <row r="67" spans="1:13" ht="14.4" customHeight="1" x14ac:dyDescent="0.3">
      <c r="A67" s="659" t="s">
        <v>572</v>
      </c>
      <c r="B67" s="660" t="s">
        <v>2684</v>
      </c>
      <c r="C67" s="660" t="s">
        <v>1061</v>
      </c>
      <c r="D67" s="660" t="s">
        <v>2685</v>
      </c>
      <c r="E67" s="660" t="s">
        <v>2686</v>
      </c>
      <c r="F67" s="663"/>
      <c r="G67" s="663"/>
      <c r="H67" s="676">
        <v>0</v>
      </c>
      <c r="I67" s="663">
        <v>3</v>
      </c>
      <c r="J67" s="663">
        <v>353.23014822847665</v>
      </c>
      <c r="K67" s="676">
        <v>1</v>
      </c>
      <c r="L67" s="663">
        <v>3</v>
      </c>
      <c r="M67" s="664">
        <v>353.23014822847665</v>
      </c>
    </row>
    <row r="68" spans="1:13" ht="14.4" customHeight="1" x14ac:dyDescent="0.3">
      <c r="A68" s="659" t="s">
        <v>572</v>
      </c>
      <c r="B68" s="660" t="s">
        <v>2684</v>
      </c>
      <c r="C68" s="660" t="s">
        <v>1077</v>
      </c>
      <c r="D68" s="660" t="s">
        <v>2687</v>
      </c>
      <c r="E68" s="660" t="s">
        <v>2688</v>
      </c>
      <c r="F68" s="663"/>
      <c r="G68" s="663"/>
      <c r="H68" s="676">
        <v>0</v>
      </c>
      <c r="I68" s="663">
        <v>3</v>
      </c>
      <c r="J68" s="663">
        <v>276</v>
      </c>
      <c r="K68" s="676">
        <v>1</v>
      </c>
      <c r="L68" s="663">
        <v>3</v>
      </c>
      <c r="M68" s="664">
        <v>276</v>
      </c>
    </row>
    <row r="69" spans="1:13" ht="14.4" customHeight="1" x14ac:dyDescent="0.3">
      <c r="A69" s="659" t="s">
        <v>572</v>
      </c>
      <c r="B69" s="660" t="s">
        <v>2684</v>
      </c>
      <c r="C69" s="660" t="s">
        <v>1085</v>
      </c>
      <c r="D69" s="660" t="s">
        <v>2689</v>
      </c>
      <c r="E69" s="660" t="s">
        <v>2690</v>
      </c>
      <c r="F69" s="663"/>
      <c r="G69" s="663"/>
      <c r="H69" s="676">
        <v>0</v>
      </c>
      <c r="I69" s="663">
        <v>2</v>
      </c>
      <c r="J69" s="663">
        <v>240.62935746373017</v>
      </c>
      <c r="K69" s="676">
        <v>1</v>
      </c>
      <c r="L69" s="663">
        <v>2</v>
      </c>
      <c r="M69" s="664">
        <v>240.62935746373017</v>
      </c>
    </row>
    <row r="70" spans="1:13" ht="14.4" customHeight="1" x14ac:dyDescent="0.3">
      <c r="A70" s="659" t="s">
        <v>572</v>
      </c>
      <c r="B70" s="660" t="s">
        <v>2691</v>
      </c>
      <c r="C70" s="660" t="s">
        <v>1132</v>
      </c>
      <c r="D70" s="660" t="s">
        <v>1133</v>
      </c>
      <c r="E70" s="660" t="s">
        <v>2692</v>
      </c>
      <c r="F70" s="663"/>
      <c r="G70" s="663"/>
      <c r="H70" s="676">
        <v>0</v>
      </c>
      <c r="I70" s="663">
        <v>4</v>
      </c>
      <c r="J70" s="663">
        <v>553.16999999999996</v>
      </c>
      <c r="K70" s="676">
        <v>1</v>
      </c>
      <c r="L70" s="663">
        <v>4</v>
      </c>
      <c r="M70" s="664">
        <v>553.16999999999996</v>
      </c>
    </row>
    <row r="71" spans="1:13" ht="14.4" customHeight="1" x14ac:dyDescent="0.3">
      <c r="A71" s="659" t="s">
        <v>572</v>
      </c>
      <c r="B71" s="660" t="s">
        <v>2691</v>
      </c>
      <c r="C71" s="660" t="s">
        <v>1139</v>
      </c>
      <c r="D71" s="660" t="s">
        <v>2693</v>
      </c>
      <c r="E71" s="660" t="s">
        <v>1130</v>
      </c>
      <c r="F71" s="663"/>
      <c r="G71" s="663"/>
      <c r="H71" s="676">
        <v>0</v>
      </c>
      <c r="I71" s="663">
        <v>494</v>
      </c>
      <c r="J71" s="663">
        <v>37159.449464802652</v>
      </c>
      <c r="K71" s="676">
        <v>1</v>
      </c>
      <c r="L71" s="663">
        <v>494</v>
      </c>
      <c r="M71" s="664">
        <v>37159.449464802652</v>
      </c>
    </row>
    <row r="72" spans="1:13" ht="14.4" customHeight="1" x14ac:dyDescent="0.3">
      <c r="A72" s="659" t="s">
        <v>572</v>
      </c>
      <c r="B72" s="660" t="s">
        <v>2738</v>
      </c>
      <c r="C72" s="660" t="s">
        <v>1705</v>
      </c>
      <c r="D72" s="660" t="s">
        <v>1706</v>
      </c>
      <c r="E72" s="660" t="s">
        <v>2739</v>
      </c>
      <c r="F72" s="663"/>
      <c r="G72" s="663"/>
      <c r="H72" s="676">
        <v>0</v>
      </c>
      <c r="I72" s="663">
        <v>1</v>
      </c>
      <c r="J72" s="663">
        <v>153.59036289145985</v>
      </c>
      <c r="K72" s="676">
        <v>1</v>
      </c>
      <c r="L72" s="663">
        <v>1</v>
      </c>
      <c r="M72" s="664">
        <v>153.59036289145985</v>
      </c>
    </row>
    <row r="73" spans="1:13" ht="14.4" customHeight="1" x14ac:dyDescent="0.3">
      <c r="A73" s="659" t="s">
        <v>572</v>
      </c>
      <c r="B73" s="660" t="s">
        <v>2694</v>
      </c>
      <c r="C73" s="660" t="s">
        <v>1709</v>
      </c>
      <c r="D73" s="660" t="s">
        <v>1710</v>
      </c>
      <c r="E73" s="660" t="s">
        <v>1711</v>
      </c>
      <c r="F73" s="663"/>
      <c r="G73" s="663"/>
      <c r="H73" s="676">
        <v>0</v>
      </c>
      <c r="I73" s="663">
        <v>6</v>
      </c>
      <c r="J73" s="663">
        <v>626.5199441844577</v>
      </c>
      <c r="K73" s="676">
        <v>1</v>
      </c>
      <c r="L73" s="663">
        <v>6</v>
      </c>
      <c r="M73" s="664">
        <v>626.5199441844577</v>
      </c>
    </row>
    <row r="74" spans="1:13" ht="14.4" customHeight="1" x14ac:dyDescent="0.3">
      <c r="A74" s="659" t="s">
        <v>572</v>
      </c>
      <c r="B74" s="660" t="s">
        <v>2694</v>
      </c>
      <c r="C74" s="660" t="s">
        <v>1143</v>
      </c>
      <c r="D74" s="660" t="s">
        <v>1718</v>
      </c>
      <c r="E74" s="660" t="s">
        <v>2695</v>
      </c>
      <c r="F74" s="663"/>
      <c r="G74" s="663"/>
      <c r="H74" s="676">
        <v>0</v>
      </c>
      <c r="I74" s="663">
        <v>19</v>
      </c>
      <c r="J74" s="663">
        <v>1406.0002236508576</v>
      </c>
      <c r="K74" s="676">
        <v>1</v>
      </c>
      <c r="L74" s="663">
        <v>19</v>
      </c>
      <c r="M74" s="664">
        <v>1406.0002236508576</v>
      </c>
    </row>
    <row r="75" spans="1:13" ht="14.4" customHeight="1" x14ac:dyDescent="0.3">
      <c r="A75" s="659" t="s">
        <v>572</v>
      </c>
      <c r="B75" s="660" t="s">
        <v>2694</v>
      </c>
      <c r="C75" s="660" t="s">
        <v>1125</v>
      </c>
      <c r="D75" s="660" t="s">
        <v>1718</v>
      </c>
      <c r="E75" s="660" t="s">
        <v>2696</v>
      </c>
      <c r="F75" s="663"/>
      <c r="G75" s="663"/>
      <c r="H75" s="676">
        <v>0</v>
      </c>
      <c r="I75" s="663">
        <v>92</v>
      </c>
      <c r="J75" s="663">
        <v>8149.5535060227712</v>
      </c>
      <c r="K75" s="676">
        <v>1</v>
      </c>
      <c r="L75" s="663">
        <v>92</v>
      </c>
      <c r="M75" s="664">
        <v>8149.5535060227712</v>
      </c>
    </row>
    <row r="76" spans="1:13" ht="14.4" customHeight="1" x14ac:dyDescent="0.3">
      <c r="A76" s="659" t="s">
        <v>572</v>
      </c>
      <c r="B76" s="660" t="s">
        <v>2694</v>
      </c>
      <c r="C76" s="660" t="s">
        <v>1717</v>
      </c>
      <c r="D76" s="660" t="s">
        <v>1718</v>
      </c>
      <c r="E76" s="660" t="s">
        <v>1719</v>
      </c>
      <c r="F76" s="663"/>
      <c r="G76" s="663"/>
      <c r="H76" s="676">
        <v>0</v>
      </c>
      <c r="I76" s="663">
        <v>9</v>
      </c>
      <c r="J76" s="663">
        <v>538.11</v>
      </c>
      <c r="K76" s="676">
        <v>1</v>
      </c>
      <c r="L76" s="663">
        <v>9</v>
      </c>
      <c r="M76" s="664">
        <v>538.11</v>
      </c>
    </row>
    <row r="77" spans="1:13" ht="14.4" customHeight="1" x14ac:dyDescent="0.3">
      <c r="A77" s="659" t="s">
        <v>572</v>
      </c>
      <c r="B77" s="660" t="s">
        <v>2740</v>
      </c>
      <c r="C77" s="660" t="s">
        <v>1713</v>
      </c>
      <c r="D77" s="660" t="s">
        <v>1714</v>
      </c>
      <c r="E77" s="660" t="s">
        <v>2741</v>
      </c>
      <c r="F77" s="663"/>
      <c r="G77" s="663"/>
      <c r="H77" s="676">
        <v>0</v>
      </c>
      <c r="I77" s="663">
        <v>5</v>
      </c>
      <c r="J77" s="663">
        <v>272.15099770715943</v>
      </c>
      <c r="K77" s="676">
        <v>1</v>
      </c>
      <c r="L77" s="663">
        <v>5</v>
      </c>
      <c r="M77" s="664">
        <v>272.15099770715943</v>
      </c>
    </row>
    <row r="78" spans="1:13" ht="14.4" customHeight="1" x14ac:dyDescent="0.3">
      <c r="A78" s="659" t="s">
        <v>572</v>
      </c>
      <c r="B78" s="660" t="s">
        <v>2697</v>
      </c>
      <c r="C78" s="660" t="s">
        <v>1136</v>
      </c>
      <c r="D78" s="660" t="s">
        <v>1137</v>
      </c>
      <c r="E78" s="660" t="s">
        <v>2692</v>
      </c>
      <c r="F78" s="663"/>
      <c r="G78" s="663"/>
      <c r="H78" s="676">
        <v>0</v>
      </c>
      <c r="I78" s="663">
        <v>1</v>
      </c>
      <c r="J78" s="663">
        <v>57.370000000000005</v>
      </c>
      <c r="K78" s="676">
        <v>1</v>
      </c>
      <c r="L78" s="663">
        <v>1</v>
      </c>
      <c r="M78" s="664">
        <v>57.370000000000005</v>
      </c>
    </row>
    <row r="79" spans="1:13" ht="14.4" customHeight="1" x14ac:dyDescent="0.3">
      <c r="A79" s="659" t="s">
        <v>572</v>
      </c>
      <c r="B79" s="660" t="s">
        <v>2742</v>
      </c>
      <c r="C79" s="660" t="s">
        <v>1726</v>
      </c>
      <c r="D79" s="660" t="s">
        <v>2743</v>
      </c>
      <c r="E79" s="660" t="s">
        <v>2744</v>
      </c>
      <c r="F79" s="663"/>
      <c r="G79" s="663"/>
      <c r="H79" s="676">
        <v>0</v>
      </c>
      <c r="I79" s="663">
        <v>7</v>
      </c>
      <c r="J79" s="663">
        <v>221.13</v>
      </c>
      <c r="K79" s="676">
        <v>1</v>
      </c>
      <c r="L79" s="663">
        <v>7</v>
      </c>
      <c r="M79" s="664">
        <v>221.13</v>
      </c>
    </row>
    <row r="80" spans="1:13" ht="14.4" customHeight="1" x14ac:dyDescent="0.3">
      <c r="A80" s="659" t="s">
        <v>572</v>
      </c>
      <c r="B80" s="660" t="s">
        <v>2745</v>
      </c>
      <c r="C80" s="660" t="s">
        <v>1669</v>
      </c>
      <c r="D80" s="660" t="s">
        <v>1670</v>
      </c>
      <c r="E80" s="660" t="s">
        <v>1671</v>
      </c>
      <c r="F80" s="663"/>
      <c r="G80" s="663"/>
      <c r="H80" s="676">
        <v>0</v>
      </c>
      <c r="I80" s="663">
        <v>1</v>
      </c>
      <c r="J80" s="663">
        <v>88.57</v>
      </c>
      <c r="K80" s="676">
        <v>1</v>
      </c>
      <c r="L80" s="663">
        <v>1</v>
      </c>
      <c r="M80" s="664">
        <v>88.57</v>
      </c>
    </row>
    <row r="81" spans="1:13" ht="14.4" customHeight="1" x14ac:dyDescent="0.3">
      <c r="A81" s="659" t="s">
        <v>572</v>
      </c>
      <c r="B81" s="660" t="s">
        <v>2698</v>
      </c>
      <c r="C81" s="660" t="s">
        <v>986</v>
      </c>
      <c r="D81" s="660" t="s">
        <v>987</v>
      </c>
      <c r="E81" s="660" t="s">
        <v>2700</v>
      </c>
      <c r="F81" s="663"/>
      <c r="G81" s="663"/>
      <c r="H81" s="676">
        <v>0</v>
      </c>
      <c r="I81" s="663">
        <v>1</v>
      </c>
      <c r="J81" s="663">
        <v>114.6</v>
      </c>
      <c r="K81" s="676">
        <v>1</v>
      </c>
      <c r="L81" s="663">
        <v>1</v>
      </c>
      <c r="M81" s="664">
        <v>114.6</v>
      </c>
    </row>
    <row r="82" spans="1:13" ht="14.4" customHeight="1" x14ac:dyDescent="0.3">
      <c r="A82" s="659" t="s">
        <v>572</v>
      </c>
      <c r="B82" s="660" t="s">
        <v>2746</v>
      </c>
      <c r="C82" s="660" t="s">
        <v>1298</v>
      </c>
      <c r="D82" s="660" t="s">
        <v>1299</v>
      </c>
      <c r="E82" s="660" t="s">
        <v>1300</v>
      </c>
      <c r="F82" s="663"/>
      <c r="G82" s="663"/>
      <c r="H82" s="676">
        <v>0</v>
      </c>
      <c r="I82" s="663">
        <v>1</v>
      </c>
      <c r="J82" s="663">
        <v>71.67</v>
      </c>
      <c r="K82" s="676">
        <v>1</v>
      </c>
      <c r="L82" s="663">
        <v>1</v>
      </c>
      <c r="M82" s="664">
        <v>71.67</v>
      </c>
    </row>
    <row r="83" spans="1:13" ht="14.4" customHeight="1" x14ac:dyDescent="0.3">
      <c r="A83" s="659" t="s">
        <v>572</v>
      </c>
      <c r="B83" s="660" t="s">
        <v>2701</v>
      </c>
      <c r="C83" s="660" t="s">
        <v>994</v>
      </c>
      <c r="D83" s="660" t="s">
        <v>995</v>
      </c>
      <c r="E83" s="660" t="s">
        <v>996</v>
      </c>
      <c r="F83" s="663"/>
      <c r="G83" s="663"/>
      <c r="H83" s="676">
        <v>0</v>
      </c>
      <c r="I83" s="663">
        <v>39</v>
      </c>
      <c r="J83" s="663">
        <v>2394.0768411712538</v>
      </c>
      <c r="K83" s="676">
        <v>1</v>
      </c>
      <c r="L83" s="663">
        <v>39</v>
      </c>
      <c r="M83" s="664">
        <v>2394.0768411712538</v>
      </c>
    </row>
    <row r="84" spans="1:13" ht="14.4" customHeight="1" x14ac:dyDescent="0.3">
      <c r="A84" s="659" t="s">
        <v>572</v>
      </c>
      <c r="B84" s="660" t="s">
        <v>2701</v>
      </c>
      <c r="C84" s="660" t="s">
        <v>1010</v>
      </c>
      <c r="D84" s="660" t="s">
        <v>1007</v>
      </c>
      <c r="E84" s="660" t="s">
        <v>2703</v>
      </c>
      <c r="F84" s="663"/>
      <c r="G84" s="663"/>
      <c r="H84" s="676">
        <v>0</v>
      </c>
      <c r="I84" s="663">
        <v>5</v>
      </c>
      <c r="J84" s="663">
        <v>485.13</v>
      </c>
      <c r="K84" s="676">
        <v>1</v>
      </c>
      <c r="L84" s="663">
        <v>5</v>
      </c>
      <c r="M84" s="664">
        <v>485.13</v>
      </c>
    </row>
    <row r="85" spans="1:13" ht="14.4" customHeight="1" x14ac:dyDescent="0.3">
      <c r="A85" s="659" t="s">
        <v>572</v>
      </c>
      <c r="B85" s="660" t="s">
        <v>2701</v>
      </c>
      <c r="C85" s="660" t="s">
        <v>1596</v>
      </c>
      <c r="D85" s="660" t="s">
        <v>1007</v>
      </c>
      <c r="E85" s="660" t="s">
        <v>2747</v>
      </c>
      <c r="F85" s="663"/>
      <c r="G85" s="663"/>
      <c r="H85" s="676">
        <v>0</v>
      </c>
      <c r="I85" s="663">
        <v>1</v>
      </c>
      <c r="J85" s="663">
        <v>122.970193582131</v>
      </c>
      <c r="K85" s="676">
        <v>1</v>
      </c>
      <c r="L85" s="663">
        <v>1</v>
      </c>
      <c r="M85" s="664">
        <v>122.970193582131</v>
      </c>
    </row>
    <row r="86" spans="1:13" ht="14.4" customHeight="1" x14ac:dyDescent="0.3">
      <c r="A86" s="659" t="s">
        <v>572</v>
      </c>
      <c r="B86" s="660" t="s">
        <v>2748</v>
      </c>
      <c r="C86" s="660" t="s">
        <v>1662</v>
      </c>
      <c r="D86" s="660" t="s">
        <v>2749</v>
      </c>
      <c r="E86" s="660" t="s">
        <v>2750</v>
      </c>
      <c r="F86" s="663"/>
      <c r="G86" s="663"/>
      <c r="H86" s="676">
        <v>0</v>
      </c>
      <c r="I86" s="663">
        <v>2</v>
      </c>
      <c r="J86" s="663">
        <v>747.86041575906256</v>
      </c>
      <c r="K86" s="676">
        <v>1</v>
      </c>
      <c r="L86" s="663">
        <v>2</v>
      </c>
      <c r="M86" s="664">
        <v>747.86041575906256</v>
      </c>
    </row>
    <row r="87" spans="1:13" ht="14.4" customHeight="1" x14ac:dyDescent="0.3">
      <c r="A87" s="659" t="s">
        <v>572</v>
      </c>
      <c r="B87" s="660" t="s">
        <v>2751</v>
      </c>
      <c r="C87" s="660" t="s">
        <v>1658</v>
      </c>
      <c r="D87" s="660" t="s">
        <v>2752</v>
      </c>
      <c r="E87" s="660" t="s">
        <v>2753</v>
      </c>
      <c r="F87" s="663"/>
      <c r="G87" s="663"/>
      <c r="H87" s="676">
        <v>0</v>
      </c>
      <c r="I87" s="663">
        <v>1</v>
      </c>
      <c r="J87" s="663">
        <v>84.350000000000009</v>
      </c>
      <c r="K87" s="676">
        <v>1</v>
      </c>
      <c r="L87" s="663">
        <v>1</v>
      </c>
      <c r="M87" s="664">
        <v>84.350000000000009</v>
      </c>
    </row>
    <row r="88" spans="1:13" ht="14.4" customHeight="1" x14ac:dyDescent="0.3">
      <c r="A88" s="659" t="s">
        <v>572</v>
      </c>
      <c r="B88" s="660" t="s">
        <v>2751</v>
      </c>
      <c r="C88" s="660" t="s">
        <v>1606</v>
      </c>
      <c r="D88" s="660" t="s">
        <v>2754</v>
      </c>
      <c r="E88" s="660" t="s">
        <v>2755</v>
      </c>
      <c r="F88" s="663"/>
      <c r="G88" s="663"/>
      <c r="H88" s="676">
        <v>0</v>
      </c>
      <c r="I88" s="663">
        <v>2</v>
      </c>
      <c r="J88" s="663">
        <v>674.95435476769876</v>
      </c>
      <c r="K88" s="676">
        <v>1</v>
      </c>
      <c r="L88" s="663">
        <v>2</v>
      </c>
      <c r="M88" s="664">
        <v>674.95435476769876</v>
      </c>
    </row>
    <row r="89" spans="1:13" ht="14.4" customHeight="1" x14ac:dyDescent="0.3">
      <c r="A89" s="659" t="s">
        <v>572</v>
      </c>
      <c r="B89" s="660" t="s">
        <v>2756</v>
      </c>
      <c r="C89" s="660" t="s">
        <v>1672</v>
      </c>
      <c r="D89" s="660" t="s">
        <v>1673</v>
      </c>
      <c r="E89" s="660" t="s">
        <v>1674</v>
      </c>
      <c r="F89" s="663"/>
      <c r="G89" s="663"/>
      <c r="H89" s="676">
        <v>0</v>
      </c>
      <c r="I89" s="663">
        <v>1</v>
      </c>
      <c r="J89" s="663">
        <v>997.44</v>
      </c>
      <c r="K89" s="676">
        <v>1</v>
      </c>
      <c r="L89" s="663">
        <v>1</v>
      </c>
      <c r="M89" s="664">
        <v>997.44</v>
      </c>
    </row>
    <row r="90" spans="1:13" ht="14.4" customHeight="1" x14ac:dyDescent="0.3">
      <c r="A90" s="659" t="s">
        <v>572</v>
      </c>
      <c r="B90" s="660" t="s">
        <v>2757</v>
      </c>
      <c r="C90" s="660" t="s">
        <v>1636</v>
      </c>
      <c r="D90" s="660" t="s">
        <v>1637</v>
      </c>
      <c r="E90" s="660" t="s">
        <v>2758</v>
      </c>
      <c r="F90" s="663"/>
      <c r="G90" s="663"/>
      <c r="H90" s="676">
        <v>0</v>
      </c>
      <c r="I90" s="663">
        <v>1</v>
      </c>
      <c r="J90" s="663">
        <v>250.11</v>
      </c>
      <c r="K90" s="676">
        <v>1</v>
      </c>
      <c r="L90" s="663">
        <v>1</v>
      </c>
      <c r="M90" s="664">
        <v>250.11</v>
      </c>
    </row>
    <row r="91" spans="1:13" ht="14.4" customHeight="1" x14ac:dyDescent="0.3">
      <c r="A91" s="659" t="s">
        <v>572</v>
      </c>
      <c r="B91" s="660" t="s">
        <v>2704</v>
      </c>
      <c r="C91" s="660" t="s">
        <v>1020</v>
      </c>
      <c r="D91" s="660" t="s">
        <v>2705</v>
      </c>
      <c r="E91" s="660" t="s">
        <v>2706</v>
      </c>
      <c r="F91" s="663"/>
      <c r="G91" s="663"/>
      <c r="H91" s="676">
        <v>0</v>
      </c>
      <c r="I91" s="663">
        <v>2</v>
      </c>
      <c r="J91" s="663">
        <v>94.480065688704528</v>
      </c>
      <c r="K91" s="676">
        <v>1</v>
      </c>
      <c r="L91" s="663">
        <v>2</v>
      </c>
      <c r="M91" s="664">
        <v>94.480065688704528</v>
      </c>
    </row>
    <row r="92" spans="1:13" ht="14.4" customHeight="1" x14ac:dyDescent="0.3">
      <c r="A92" s="659" t="s">
        <v>572</v>
      </c>
      <c r="B92" s="660" t="s">
        <v>2704</v>
      </c>
      <c r="C92" s="660" t="s">
        <v>1616</v>
      </c>
      <c r="D92" s="660" t="s">
        <v>2759</v>
      </c>
      <c r="E92" s="660" t="s">
        <v>2760</v>
      </c>
      <c r="F92" s="663"/>
      <c r="G92" s="663"/>
      <c r="H92" s="676">
        <v>0</v>
      </c>
      <c r="I92" s="663">
        <v>1</v>
      </c>
      <c r="J92" s="663">
        <v>105.71000000000004</v>
      </c>
      <c r="K92" s="676">
        <v>1</v>
      </c>
      <c r="L92" s="663">
        <v>1</v>
      </c>
      <c r="M92" s="664">
        <v>105.71000000000004</v>
      </c>
    </row>
    <row r="93" spans="1:13" ht="14.4" customHeight="1" x14ac:dyDescent="0.3">
      <c r="A93" s="659" t="s">
        <v>572</v>
      </c>
      <c r="B93" s="660" t="s">
        <v>2707</v>
      </c>
      <c r="C93" s="660" t="s">
        <v>1034</v>
      </c>
      <c r="D93" s="660" t="s">
        <v>1035</v>
      </c>
      <c r="E93" s="660" t="s">
        <v>2708</v>
      </c>
      <c r="F93" s="663"/>
      <c r="G93" s="663"/>
      <c r="H93" s="676">
        <v>0</v>
      </c>
      <c r="I93" s="663">
        <v>2</v>
      </c>
      <c r="J93" s="663">
        <v>103.62</v>
      </c>
      <c r="K93" s="676">
        <v>1</v>
      </c>
      <c r="L93" s="663">
        <v>2</v>
      </c>
      <c r="M93" s="664">
        <v>103.62</v>
      </c>
    </row>
    <row r="94" spans="1:13" ht="14.4" customHeight="1" x14ac:dyDescent="0.3">
      <c r="A94" s="659" t="s">
        <v>572</v>
      </c>
      <c r="B94" s="660" t="s">
        <v>2707</v>
      </c>
      <c r="C94" s="660" t="s">
        <v>1654</v>
      </c>
      <c r="D94" s="660" t="s">
        <v>1655</v>
      </c>
      <c r="E94" s="660" t="s">
        <v>2761</v>
      </c>
      <c r="F94" s="663"/>
      <c r="G94" s="663"/>
      <c r="H94" s="676">
        <v>0</v>
      </c>
      <c r="I94" s="663">
        <v>2</v>
      </c>
      <c r="J94" s="663">
        <v>324.07920082638208</v>
      </c>
      <c r="K94" s="676">
        <v>1</v>
      </c>
      <c r="L94" s="663">
        <v>2</v>
      </c>
      <c r="M94" s="664">
        <v>324.07920082638208</v>
      </c>
    </row>
    <row r="95" spans="1:13" ht="14.4" customHeight="1" x14ac:dyDescent="0.3">
      <c r="A95" s="659" t="s">
        <v>572</v>
      </c>
      <c r="B95" s="660" t="s">
        <v>2762</v>
      </c>
      <c r="C95" s="660" t="s">
        <v>1650</v>
      </c>
      <c r="D95" s="660" t="s">
        <v>2763</v>
      </c>
      <c r="E95" s="660" t="s">
        <v>2764</v>
      </c>
      <c r="F95" s="663"/>
      <c r="G95" s="663"/>
      <c r="H95" s="676">
        <v>0</v>
      </c>
      <c r="I95" s="663">
        <v>1</v>
      </c>
      <c r="J95" s="663">
        <v>202.78</v>
      </c>
      <c r="K95" s="676">
        <v>1</v>
      </c>
      <c r="L95" s="663">
        <v>1</v>
      </c>
      <c r="M95" s="664">
        <v>202.78</v>
      </c>
    </row>
    <row r="96" spans="1:13" ht="14.4" customHeight="1" x14ac:dyDescent="0.3">
      <c r="A96" s="659" t="s">
        <v>572</v>
      </c>
      <c r="B96" s="660" t="s">
        <v>2765</v>
      </c>
      <c r="C96" s="660" t="s">
        <v>1647</v>
      </c>
      <c r="D96" s="660" t="s">
        <v>1648</v>
      </c>
      <c r="E96" s="660" t="s">
        <v>1223</v>
      </c>
      <c r="F96" s="663"/>
      <c r="G96" s="663"/>
      <c r="H96" s="676">
        <v>0</v>
      </c>
      <c r="I96" s="663">
        <v>1</v>
      </c>
      <c r="J96" s="663">
        <v>103.44017235161732</v>
      </c>
      <c r="K96" s="676">
        <v>1</v>
      </c>
      <c r="L96" s="663">
        <v>1</v>
      </c>
      <c r="M96" s="664">
        <v>103.44017235161732</v>
      </c>
    </row>
    <row r="97" spans="1:13" ht="14.4" customHeight="1" x14ac:dyDescent="0.3">
      <c r="A97" s="659" t="s">
        <v>572</v>
      </c>
      <c r="B97" s="660" t="s">
        <v>2766</v>
      </c>
      <c r="C97" s="660" t="s">
        <v>1556</v>
      </c>
      <c r="D97" s="660" t="s">
        <v>1557</v>
      </c>
      <c r="E97" s="660" t="s">
        <v>2767</v>
      </c>
      <c r="F97" s="663"/>
      <c r="G97" s="663"/>
      <c r="H97" s="676">
        <v>0</v>
      </c>
      <c r="I97" s="663">
        <v>1</v>
      </c>
      <c r="J97" s="663">
        <v>106.84922116190425</v>
      </c>
      <c r="K97" s="676">
        <v>1</v>
      </c>
      <c r="L97" s="663">
        <v>1</v>
      </c>
      <c r="M97" s="664">
        <v>106.84922116190425</v>
      </c>
    </row>
    <row r="98" spans="1:13" ht="14.4" customHeight="1" x14ac:dyDescent="0.3">
      <c r="A98" s="659" t="s">
        <v>572</v>
      </c>
      <c r="B98" s="660" t="s">
        <v>2768</v>
      </c>
      <c r="C98" s="660" t="s">
        <v>857</v>
      </c>
      <c r="D98" s="660" t="s">
        <v>1640</v>
      </c>
      <c r="E98" s="660" t="s">
        <v>1641</v>
      </c>
      <c r="F98" s="663"/>
      <c r="G98" s="663"/>
      <c r="H98" s="676">
        <v>0</v>
      </c>
      <c r="I98" s="663">
        <v>1</v>
      </c>
      <c r="J98" s="663">
        <v>101.43999999999997</v>
      </c>
      <c r="K98" s="676">
        <v>1</v>
      </c>
      <c r="L98" s="663">
        <v>1</v>
      </c>
      <c r="M98" s="664">
        <v>101.43999999999997</v>
      </c>
    </row>
    <row r="99" spans="1:13" ht="14.4" customHeight="1" x14ac:dyDescent="0.3">
      <c r="A99" s="659" t="s">
        <v>572</v>
      </c>
      <c r="B99" s="660" t="s">
        <v>2709</v>
      </c>
      <c r="C99" s="660" t="s">
        <v>1038</v>
      </c>
      <c r="D99" s="660" t="s">
        <v>1039</v>
      </c>
      <c r="E99" s="660" t="s">
        <v>2710</v>
      </c>
      <c r="F99" s="663"/>
      <c r="G99" s="663"/>
      <c r="H99" s="676">
        <v>0</v>
      </c>
      <c r="I99" s="663">
        <v>1</v>
      </c>
      <c r="J99" s="663">
        <v>52.81</v>
      </c>
      <c r="K99" s="676">
        <v>1</v>
      </c>
      <c r="L99" s="663">
        <v>1</v>
      </c>
      <c r="M99" s="664">
        <v>52.81</v>
      </c>
    </row>
    <row r="100" spans="1:13" ht="14.4" customHeight="1" x14ac:dyDescent="0.3">
      <c r="A100" s="659" t="s">
        <v>572</v>
      </c>
      <c r="B100" s="660" t="s">
        <v>2711</v>
      </c>
      <c r="C100" s="660" t="s">
        <v>1017</v>
      </c>
      <c r="D100" s="660" t="s">
        <v>1014</v>
      </c>
      <c r="E100" s="660" t="s">
        <v>1223</v>
      </c>
      <c r="F100" s="663"/>
      <c r="G100" s="663"/>
      <c r="H100" s="676">
        <v>0</v>
      </c>
      <c r="I100" s="663">
        <v>1</v>
      </c>
      <c r="J100" s="663">
        <v>103.51980250352349</v>
      </c>
      <c r="K100" s="676">
        <v>1</v>
      </c>
      <c r="L100" s="663">
        <v>1</v>
      </c>
      <c r="M100" s="664">
        <v>103.51980250352349</v>
      </c>
    </row>
    <row r="101" spans="1:13" ht="14.4" customHeight="1" x14ac:dyDescent="0.3">
      <c r="A101" s="659" t="s">
        <v>572</v>
      </c>
      <c r="B101" s="660" t="s">
        <v>2769</v>
      </c>
      <c r="C101" s="660" t="s">
        <v>1534</v>
      </c>
      <c r="D101" s="660" t="s">
        <v>1535</v>
      </c>
      <c r="E101" s="660" t="s">
        <v>2770</v>
      </c>
      <c r="F101" s="663"/>
      <c r="G101" s="663"/>
      <c r="H101" s="676">
        <v>0</v>
      </c>
      <c r="I101" s="663">
        <v>1</v>
      </c>
      <c r="J101" s="663">
        <v>230.24000000000012</v>
      </c>
      <c r="K101" s="676">
        <v>1</v>
      </c>
      <c r="L101" s="663">
        <v>1</v>
      </c>
      <c r="M101" s="664">
        <v>230.24000000000012</v>
      </c>
    </row>
    <row r="102" spans="1:13" ht="14.4" customHeight="1" x14ac:dyDescent="0.3">
      <c r="A102" s="659" t="s">
        <v>578</v>
      </c>
      <c r="B102" s="660" t="s">
        <v>2771</v>
      </c>
      <c r="C102" s="660" t="s">
        <v>1854</v>
      </c>
      <c r="D102" s="660" t="s">
        <v>1855</v>
      </c>
      <c r="E102" s="660" t="s">
        <v>1856</v>
      </c>
      <c r="F102" s="663"/>
      <c r="G102" s="663"/>
      <c r="H102" s="676">
        <v>0</v>
      </c>
      <c r="I102" s="663">
        <v>19</v>
      </c>
      <c r="J102" s="663">
        <v>3188.6736852214813</v>
      </c>
      <c r="K102" s="676">
        <v>1</v>
      </c>
      <c r="L102" s="663">
        <v>19</v>
      </c>
      <c r="M102" s="664">
        <v>3188.6736852214813</v>
      </c>
    </row>
    <row r="103" spans="1:13" ht="14.4" customHeight="1" x14ac:dyDescent="0.3">
      <c r="A103" s="659" t="s">
        <v>578</v>
      </c>
      <c r="B103" s="660" t="s">
        <v>2677</v>
      </c>
      <c r="C103" s="660" t="s">
        <v>2283</v>
      </c>
      <c r="D103" s="660" t="s">
        <v>979</v>
      </c>
      <c r="E103" s="660" t="s">
        <v>2772</v>
      </c>
      <c r="F103" s="663"/>
      <c r="G103" s="663"/>
      <c r="H103" s="676">
        <v>0</v>
      </c>
      <c r="I103" s="663">
        <v>1</v>
      </c>
      <c r="J103" s="663">
        <v>36.780086901151719</v>
      </c>
      <c r="K103" s="676">
        <v>1</v>
      </c>
      <c r="L103" s="663">
        <v>1</v>
      </c>
      <c r="M103" s="664">
        <v>36.780086901151719</v>
      </c>
    </row>
    <row r="104" spans="1:13" ht="14.4" customHeight="1" x14ac:dyDescent="0.3">
      <c r="A104" s="659" t="s">
        <v>578</v>
      </c>
      <c r="B104" s="660" t="s">
        <v>2677</v>
      </c>
      <c r="C104" s="660" t="s">
        <v>978</v>
      </c>
      <c r="D104" s="660" t="s">
        <v>979</v>
      </c>
      <c r="E104" s="660" t="s">
        <v>980</v>
      </c>
      <c r="F104" s="663"/>
      <c r="G104" s="663"/>
      <c r="H104" s="676">
        <v>0</v>
      </c>
      <c r="I104" s="663">
        <v>1</v>
      </c>
      <c r="J104" s="663">
        <v>128.24999999999994</v>
      </c>
      <c r="K104" s="676">
        <v>1</v>
      </c>
      <c r="L104" s="663">
        <v>1</v>
      </c>
      <c r="M104" s="664">
        <v>128.24999999999994</v>
      </c>
    </row>
    <row r="105" spans="1:13" ht="14.4" customHeight="1" x14ac:dyDescent="0.3">
      <c r="A105" s="659" t="s">
        <v>578</v>
      </c>
      <c r="B105" s="660" t="s">
        <v>2677</v>
      </c>
      <c r="C105" s="660" t="s">
        <v>1042</v>
      </c>
      <c r="D105" s="660" t="s">
        <v>1043</v>
      </c>
      <c r="E105" s="660" t="s">
        <v>1044</v>
      </c>
      <c r="F105" s="663"/>
      <c r="G105" s="663"/>
      <c r="H105" s="676">
        <v>0</v>
      </c>
      <c r="I105" s="663">
        <v>1580</v>
      </c>
      <c r="J105" s="663">
        <v>112110.0126706912</v>
      </c>
      <c r="K105" s="676">
        <v>1</v>
      </c>
      <c r="L105" s="663">
        <v>1580</v>
      </c>
      <c r="M105" s="664">
        <v>112110.0126706912</v>
      </c>
    </row>
    <row r="106" spans="1:13" ht="14.4" customHeight="1" x14ac:dyDescent="0.3">
      <c r="A106" s="659" t="s">
        <v>578</v>
      </c>
      <c r="B106" s="660" t="s">
        <v>2773</v>
      </c>
      <c r="C106" s="660" t="s">
        <v>2325</v>
      </c>
      <c r="D106" s="660" t="s">
        <v>2326</v>
      </c>
      <c r="E106" s="660" t="s">
        <v>2327</v>
      </c>
      <c r="F106" s="663"/>
      <c r="G106" s="663"/>
      <c r="H106" s="676">
        <v>0</v>
      </c>
      <c r="I106" s="663">
        <v>6</v>
      </c>
      <c r="J106" s="663">
        <v>1122.4199999999998</v>
      </c>
      <c r="K106" s="676">
        <v>1</v>
      </c>
      <c r="L106" s="663">
        <v>6</v>
      </c>
      <c r="M106" s="664">
        <v>1122.4199999999998</v>
      </c>
    </row>
    <row r="107" spans="1:13" ht="14.4" customHeight="1" x14ac:dyDescent="0.3">
      <c r="A107" s="659" t="s">
        <v>578</v>
      </c>
      <c r="B107" s="660" t="s">
        <v>2773</v>
      </c>
      <c r="C107" s="660" t="s">
        <v>2329</v>
      </c>
      <c r="D107" s="660" t="s">
        <v>2326</v>
      </c>
      <c r="E107" s="660" t="s">
        <v>2330</v>
      </c>
      <c r="F107" s="663"/>
      <c r="G107" s="663"/>
      <c r="H107" s="676">
        <v>0</v>
      </c>
      <c r="I107" s="663">
        <v>7</v>
      </c>
      <c r="J107" s="663">
        <v>2663.6399999999994</v>
      </c>
      <c r="K107" s="676">
        <v>1</v>
      </c>
      <c r="L107" s="663">
        <v>7</v>
      </c>
      <c r="M107" s="664">
        <v>2663.6399999999994</v>
      </c>
    </row>
    <row r="108" spans="1:13" ht="14.4" customHeight="1" x14ac:dyDescent="0.3">
      <c r="A108" s="659" t="s">
        <v>578</v>
      </c>
      <c r="B108" s="660" t="s">
        <v>2714</v>
      </c>
      <c r="C108" s="660" t="s">
        <v>1750</v>
      </c>
      <c r="D108" s="660" t="s">
        <v>1751</v>
      </c>
      <c r="E108" s="660" t="s">
        <v>2774</v>
      </c>
      <c r="F108" s="663">
        <v>1</v>
      </c>
      <c r="G108" s="663">
        <v>109.84000000000003</v>
      </c>
      <c r="H108" s="676">
        <v>1</v>
      </c>
      <c r="I108" s="663"/>
      <c r="J108" s="663"/>
      <c r="K108" s="676">
        <v>0</v>
      </c>
      <c r="L108" s="663">
        <v>1</v>
      </c>
      <c r="M108" s="664">
        <v>109.84000000000003</v>
      </c>
    </row>
    <row r="109" spans="1:13" ht="14.4" customHeight="1" x14ac:dyDescent="0.3">
      <c r="A109" s="659" t="s">
        <v>578</v>
      </c>
      <c r="B109" s="660" t="s">
        <v>2714</v>
      </c>
      <c r="C109" s="660" t="s">
        <v>1574</v>
      </c>
      <c r="D109" s="660" t="s">
        <v>1575</v>
      </c>
      <c r="E109" s="660" t="s">
        <v>1576</v>
      </c>
      <c r="F109" s="663"/>
      <c r="G109" s="663"/>
      <c r="H109" s="676">
        <v>0</v>
      </c>
      <c r="I109" s="663">
        <v>2</v>
      </c>
      <c r="J109" s="663">
        <v>226.05999999999997</v>
      </c>
      <c r="K109" s="676">
        <v>1</v>
      </c>
      <c r="L109" s="663">
        <v>2</v>
      </c>
      <c r="M109" s="664">
        <v>226.05999999999997</v>
      </c>
    </row>
    <row r="110" spans="1:13" ht="14.4" customHeight="1" x14ac:dyDescent="0.3">
      <c r="A110" s="659" t="s">
        <v>578</v>
      </c>
      <c r="B110" s="660" t="s">
        <v>2715</v>
      </c>
      <c r="C110" s="660" t="s">
        <v>1666</v>
      </c>
      <c r="D110" s="660" t="s">
        <v>1667</v>
      </c>
      <c r="E110" s="660" t="s">
        <v>2274</v>
      </c>
      <c r="F110" s="663"/>
      <c r="G110" s="663"/>
      <c r="H110" s="676">
        <v>0</v>
      </c>
      <c r="I110" s="663">
        <v>9</v>
      </c>
      <c r="J110" s="663">
        <v>748.38183090037671</v>
      </c>
      <c r="K110" s="676">
        <v>1</v>
      </c>
      <c r="L110" s="663">
        <v>9</v>
      </c>
      <c r="M110" s="664">
        <v>748.38183090037671</v>
      </c>
    </row>
    <row r="111" spans="1:13" ht="14.4" customHeight="1" x14ac:dyDescent="0.3">
      <c r="A111" s="659" t="s">
        <v>578</v>
      </c>
      <c r="B111" s="660" t="s">
        <v>2678</v>
      </c>
      <c r="C111" s="660" t="s">
        <v>1046</v>
      </c>
      <c r="D111" s="660" t="s">
        <v>1047</v>
      </c>
      <c r="E111" s="660" t="s">
        <v>1048</v>
      </c>
      <c r="F111" s="663"/>
      <c r="G111" s="663"/>
      <c r="H111" s="676">
        <v>0</v>
      </c>
      <c r="I111" s="663">
        <v>4</v>
      </c>
      <c r="J111" s="663">
        <v>1425.9989713571958</v>
      </c>
      <c r="K111" s="676">
        <v>1</v>
      </c>
      <c r="L111" s="663">
        <v>4</v>
      </c>
      <c r="M111" s="664">
        <v>1425.9989713571958</v>
      </c>
    </row>
    <row r="112" spans="1:13" ht="14.4" customHeight="1" x14ac:dyDescent="0.3">
      <c r="A112" s="659" t="s">
        <v>578</v>
      </c>
      <c r="B112" s="660" t="s">
        <v>2678</v>
      </c>
      <c r="C112" s="660" t="s">
        <v>1050</v>
      </c>
      <c r="D112" s="660" t="s">
        <v>1047</v>
      </c>
      <c r="E112" s="660" t="s">
        <v>1051</v>
      </c>
      <c r="F112" s="663"/>
      <c r="G112" s="663"/>
      <c r="H112" s="676">
        <v>0</v>
      </c>
      <c r="I112" s="663">
        <v>2</v>
      </c>
      <c r="J112" s="663">
        <v>828.00000000000023</v>
      </c>
      <c r="K112" s="676">
        <v>1</v>
      </c>
      <c r="L112" s="663">
        <v>2</v>
      </c>
      <c r="M112" s="664">
        <v>828.00000000000023</v>
      </c>
    </row>
    <row r="113" spans="1:13" ht="14.4" customHeight="1" x14ac:dyDescent="0.3">
      <c r="A113" s="659" t="s">
        <v>578</v>
      </c>
      <c r="B113" s="660" t="s">
        <v>2678</v>
      </c>
      <c r="C113" s="660" t="s">
        <v>1002</v>
      </c>
      <c r="D113" s="660" t="s">
        <v>1003</v>
      </c>
      <c r="E113" s="660" t="s">
        <v>2679</v>
      </c>
      <c r="F113" s="663"/>
      <c r="G113" s="663"/>
      <c r="H113" s="676">
        <v>0</v>
      </c>
      <c r="I113" s="663">
        <v>14</v>
      </c>
      <c r="J113" s="663">
        <v>52245.940342636677</v>
      </c>
      <c r="K113" s="676">
        <v>1</v>
      </c>
      <c r="L113" s="663">
        <v>14</v>
      </c>
      <c r="M113" s="664">
        <v>52245.940342636677</v>
      </c>
    </row>
    <row r="114" spans="1:13" ht="14.4" customHeight="1" x14ac:dyDescent="0.3">
      <c r="A114" s="659" t="s">
        <v>578</v>
      </c>
      <c r="B114" s="660" t="s">
        <v>2717</v>
      </c>
      <c r="C114" s="660" t="s">
        <v>1747</v>
      </c>
      <c r="D114" s="660" t="s">
        <v>1748</v>
      </c>
      <c r="E114" s="660" t="s">
        <v>1151</v>
      </c>
      <c r="F114" s="663"/>
      <c r="G114" s="663"/>
      <c r="H114" s="676">
        <v>0</v>
      </c>
      <c r="I114" s="663">
        <v>1</v>
      </c>
      <c r="J114" s="663">
        <v>101.06999999999998</v>
      </c>
      <c r="K114" s="676">
        <v>1</v>
      </c>
      <c r="L114" s="663">
        <v>1</v>
      </c>
      <c r="M114" s="664">
        <v>101.06999999999998</v>
      </c>
    </row>
    <row r="115" spans="1:13" ht="14.4" customHeight="1" x14ac:dyDescent="0.3">
      <c r="A115" s="659" t="s">
        <v>578</v>
      </c>
      <c r="B115" s="660" t="s">
        <v>2775</v>
      </c>
      <c r="C115" s="660" t="s">
        <v>2296</v>
      </c>
      <c r="D115" s="660" t="s">
        <v>2297</v>
      </c>
      <c r="E115" s="660" t="s">
        <v>2298</v>
      </c>
      <c r="F115" s="663"/>
      <c r="G115" s="663"/>
      <c r="H115" s="676">
        <v>0</v>
      </c>
      <c r="I115" s="663">
        <v>9</v>
      </c>
      <c r="J115" s="663">
        <v>1218.97</v>
      </c>
      <c r="K115" s="676">
        <v>1</v>
      </c>
      <c r="L115" s="663">
        <v>9</v>
      </c>
      <c r="M115" s="664">
        <v>1218.97</v>
      </c>
    </row>
    <row r="116" spans="1:13" ht="14.4" customHeight="1" x14ac:dyDescent="0.3">
      <c r="A116" s="659" t="s">
        <v>578</v>
      </c>
      <c r="B116" s="660" t="s">
        <v>2718</v>
      </c>
      <c r="C116" s="660" t="s">
        <v>1585</v>
      </c>
      <c r="D116" s="660" t="s">
        <v>1586</v>
      </c>
      <c r="E116" s="660" t="s">
        <v>1587</v>
      </c>
      <c r="F116" s="663"/>
      <c r="G116" s="663"/>
      <c r="H116" s="676">
        <v>0</v>
      </c>
      <c r="I116" s="663">
        <v>4</v>
      </c>
      <c r="J116" s="663">
        <v>319.32</v>
      </c>
      <c r="K116" s="676">
        <v>1</v>
      </c>
      <c r="L116" s="663">
        <v>4</v>
      </c>
      <c r="M116" s="664">
        <v>319.32</v>
      </c>
    </row>
    <row r="117" spans="1:13" ht="14.4" customHeight="1" x14ac:dyDescent="0.3">
      <c r="A117" s="659" t="s">
        <v>578</v>
      </c>
      <c r="B117" s="660" t="s">
        <v>2719</v>
      </c>
      <c r="C117" s="660" t="s">
        <v>2280</v>
      </c>
      <c r="D117" s="660" t="s">
        <v>2281</v>
      </c>
      <c r="E117" s="660" t="s">
        <v>767</v>
      </c>
      <c r="F117" s="663"/>
      <c r="G117" s="663"/>
      <c r="H117" s="676">
        <v>0</v>
      </c>
      <c r="I117" s="663">
        <v>3</v>
      </c>
      <c r="J117" s="663">
        <v>136.65000000000003</v>
      </c>
      <c r="K117" s="676">
        <v>1</v>
      </c>
      <c r="L117" s="663">
        <v>3</v>
      </c>
      <c r="M117" s="664">
        <v>136.65000000000003</v>
      </c>
    </row>
    <row r="118" spans="1:13" ht="14.4" customHeight="1" x14ac:dyDescent="0.3">
      <c r="A118" s="659" t="s">
        <v>578</v>
      </c>
      <c r="B118" s="660" t="s">
        <v>2722</v>
      </c>
      <c r="C118" s="660" t="s">
        <v>2272</v>
      </c>
      <c r="D118" s="660" t="s">
        <v>2273</v>
      </c>
      <c r="E118" s="660" t="s">
        <v>2274</v>
      </c>
      <c r="F118" s="663"/>
      <c r="G118" s="663"/>
      <c r="H118" s="676">
        <v>0</v>
      </c>
      <c r="I118" s="663">
        <v>2</v>
      </c>
      <c r="J118" s="663">
        <v>48.699814314201753</v>
      </c>
      <c r="K118" s="676">
        <v>1</v>
      </c>
      <c r="L118" s="663">
        <v>2</v>
      </c>
      <c r="M118" s="664">
        <v>48.699814314201753</v>
      </c>
    </row>
    <row r="119" spans="1:13" ht="14.4" customHeight="1" x14ac:dyDescent="0.3">
      <c r="A119" s="659" t="s">
        <v>578</v>
      </c>
      <c r="B119" s="660" t="s">
        <v>2722</v>
      </c>
      <c r="C119" s="660" t="s">
        <v>1589</v>
      </c>
      <c r="D119" s="660" t="s">
        <v>2723</v>
      </c>
      <c r="E119" s="660" t="s">
        <v>936</v>
      </c>
      <c r="F119" s="663"/>
      <c r="G119" s="663"/>
      <c r="H119" s="676">
        <v>0</v>
      </c>
      <c r="I119" s="663">
        <v>3</v>
      </c>
      <c r="J119" s="663">
        <v>125.32000000000002</v>
      </c>
      <c r="K119" s="676">
        <v>1</v>
      </c>
      <c r="L119" s="663">
        <v>3</v>
      </c>
      <c r="M119" s="664">
        <v>125.32000000000002</v>
      </c>
    </row>
    <row r="120" spans="1:13" ht="14.4" customHeight="1" x14ac:dyDescent="0.3">
      <c r="A120" s="659" t="s">
        <v>578</v>
      </c>
      <c r="B120" s="660" t="s">
        <v>2776</v>
      </c>
      <c r="C120" s="660" t="s">
        <v>2368</v>
      </c>
      <c r="D120" s="660" t="s">
        <v>2369</v>
      </c>
      <c r="E120" s="660" t="s">
        <v>856</v>
      </c>
      <c r="F120" s="663"/>
      <c r="G120" s="663"/>
      <c r="H120" s="676">
        <v>0</v>
      </c>
      <c r="I120" s="663">
        <v>1</v>
      </c>
      <c r="J120" s="663">
        <v>101.83979048417304</v>
      </c>
      <c r="K120" s="676">
        <v>1</v>
      </c>
      <c r="L120" s="663">
        <v>1</v>
      </c>
      <c r="M120" s="664">
        <v>101.83979048417304</v>
      </c>
    </row>
    <row r="121" spans="1:13" ht="14.4" customHeight="1" x14ac:dyDescent="0.3">
      <c r="A121" s="659" t="s">
        <v>578</v>
      </c>
      <c r="B121" s="660" t="s">
        <v>2725</v>
      </c>
      <c r="C121" s="660" t="s">
        <v>1618</v>
      </c>
      <c r="D121" s="660" t="s">
        <v>1619</v>
      </c>
      <c r="E121" s="660" t="s">
        <v>1620</v>
      </c>
      <c r="F121" s="663"/>
      <c r="G121" s="663"/>
      <c r="H121" s="676">
        <v>0</v>
      </c>
      <c r="I121" s="663">
        <v>3</v>
      </c>
      <c r="J121" s="663">
        <v>307.64946700692309</v>
      </c>
      <c r="K121" s="676">
        <v>1</v>
      </c>
      <c r="L121" s="663">
        <v>3</v>
      </c>
      <c r="M121" s="664">
        <v>307.64946700692309</v>
      </c>
    </row>
    <row r="122" spans="1:13" ht="14.4" customHeight="1" x14ac:dyDescent="0.3">
      <c r="A122" s="659" t="s">
        <v>578</v>
      </c>
      <c r="B122" s="660" t="s">
        <v>2728</v>
      </c>
      <c r="C122" s="660" t="s">
        <v>2357</v>
      </c>
      <c r="D122" s="660" t="s">
        <v>1565</v>
      </c>
      <c r="E122" s="660" t="s">
        <v>2358</v>
      </c>
      <c r="F122" s="663"/>
      <c r="G122" s="663"/>
      <c r="H122" s="676">
        <v>0</v>
      </c>
      <c r="I122" s="663">
        <v>1</v>
      </c>
      <c r="J122" s="663">
        <v>135.17999566260534</v>
      </c>
      <c r="K122" s="676">
        <v>1</v>
      </c>
      <c r="L122" s="663">
        <v>1</v>
      </c>
      <c r="M122" s="664">
        <v>135.17999566260534</v>
      </c>
    </row>
    <row r="123" spans="1:13" ht="14.4" customHeight="1" x14ac:dyDescent="0.3">
      <c r="A123" s="659" t="s">
        <v>578</v>
      </c>
      <c r="B123" s="660" t="s">
        <v>2730</v>
      </c>
      <c r="C123" s="660" t="s">
        <v>2300</v>
      </c>
      <c r="D123" s="660" t="s">
        <v>2301</v>
      </c>
      <c r="E123" s="660" t="s">
        <v>2302</v>
      </c>
      <c r="F123" s="663"/>
      <c r="G123" s="663"/>
      <c r="H123" s="676">
        <v>0</v>
      </c>
      <c r="I123" s="663">
        <v>1</v>
      </c>
      <c r="J123" s="663">
        <v>236.46999999999991</v>
      </c>
      <c r="K123" s="676">
        <v>1</v>
      </c>
      <c r="L123" s="663">
        <v>1</v>
      </c>
      <c r="M123" s="664">
        <v>236.46999999999991</v>
      </c>
    </row>
    <row r="124" spans="1:13" ht="14.4" customHeight="1" x14ac:dyDescent="0.3">
      <c r="A124" s="659" t="s">
        <v>578</v>
      </c>
      <c r="B124" s="660" t="s">
        <v>2730</v>
      </c>
      <c r="C124" s="660" t="s">
        <v>2293</v>
      </c>
      <c r="D124" s="660" t="s">
        <v>2777</v>
      </c>
      <c r="E124" s="660" t="s">
        <v>1223</v>
      </c>
      <c r="F124" s="663"/>
      <c r="G124" s="663"/>
      <c r="H124" s="676">
        <v>0</v>
      </c>
      <c r="I124" s="663">
        <v>1</v>
      </c>
      <c r="J124" s="663">
        <v>49.05</v>
      </c>
      <c r="K124" s="676">
        <v>1</v>
      </c>
      <c r="L124" s="663">
        <v>1</v>
      </c>
      <c r="M124" s="664">
        <v>49.05</v>
      </c>
    </row>
    <row r="125" spans="1:13" ht="14.4" customHeight="1" x14ac:dyDescent="0.3">
      <c r="A125" s="659" t="s">
        <v>578</v>
      </c>
      <c r="B125" s="660" t="s">
        <v>2680</v>
      </c>
      <c r="C125" s="660" t="s">
        <v>1570</v>
      </c>
      <c r="D125" s="660" t="s">
        <v>1571</v>
      </c>
      <c r="E125" s="660" t="s">
        <v>1631</v>
      </c>
      <c r="F125" s="663"/>
      <c r="G125" s="663"/>
      <c r="H125" s="676">
        <v>0</v>
      </c>
      <c r="I125" s="663">
        <v>2</v>
      </c>
      <c r="J125" s="663">
        <v>98.080392018189002</v>
      </c>
      <c r="K125" s="676">
        <v>1</v>
      </c>
      <c r="L125" s="663">
        <v>2</v>
      </c>
      <c r="M125" s="664">
        <v>98.080392018189002</v>
      </c>
    </row>
    <row r="126" spans="1:13" ht="14.4" customHeight="1" x14ac:dyDescent="0.3">
      <c r="A126" s="659" t="s">
        <v>578</v>
      </c>
      <c r="B126" s="660" t="s">
        <v>2680</v>
      </c>
      <c r="C126" s="660" t="s">
        <v>2276</v>
      </c>
      <c r="D126" s="660" t="s">
        <v>2277</v>
      </c>
      <c r="E126" s="660" t="s">
        <v>2778</v>
      </c>
      <c r="F126" s="663"/>
      <c r="G126" s="663"/>
      <c r="H126" s="676">
        <v>0</v>
      </c>
      <c r="I126" s="663">
        <v>1</v>
      </c>
      <c r="J126" s="663">
        <v>218.52160133899261</v>
      </c>
      <c r="K126" s="676">
        <v>1</v>
      </c>
      <c r="L126" s="663">
        <v>1</v>
      </c>
      <c r="M126" s="664">
        <v>218.52160133899261</v>
      </c>
    </row>
    <row r="127" spans="1:13" ht="14.4" customHeight="1" x14ac:dyDescent="0.3">
      <c r="A127" s="659" t="s">
        <v>578</v>
      </c>
      <c r="B127" s="660" t="s">
        <v>2680</v>
      </c>
      <c r="C127" s="660" t="s">
        <v>2318</v>
      </c>
      <c r="D127" s="660" t="s">
        <v>2779</v>
      </c>
      <c r="E127" s="660" t="s">
        <v>2780</v>
      </c>
      <c r="F127" s="663"/>
      <c r="G127" s="663"/>
      <c r="H127" s="676">
        <v>0</v>
      </c>
      <c r="I127" s="663">
        <v>60</v>
      </c>
      <c r="J127" s="663">
        <v>7848.4956470009383</v>
      </c>
      <c r="K127" s="676">
        <v>1</v>
      </c>
      <c r="L127" s="663">
        <v>60</v>
      </c>
      <c r="M127" s="664">
        <v>7848.4956470009383</v>
      </c>
    </row>
    <row r="128" spans="1:13" ht="14.4" customHeight="1" x14ac:dyDescent="0.3">
      <c r="A128" s="659" t="s">
        <v>578</v>
      </c>
      <c r="B128" s="660" t="s">
        <v>2680</v>
      </c>
      <c r="C128" s="660" t="s">
        <v>982</v>
      </c>
      <c r="D128" s="660" t="s">
        <v>2681</v>
      </c>
      <c r="E128" s="660" t="s">
        <v>2682</v>
      </c>
      <c r="F128" s="663"/>
      <c r="G128" s="663"/>
      <c r="H128" s="676">
        <v>0</v>
      </c>
      <c r="I128" s="663">
        <v>10</v>
      </c>
      <c r="J128" s="663">
        <v>363.36820067312146</v>
      </c>
      <c r="K128" s="676">
        <v>1</v>
      </c>
      <c r="L128" s="663">
        <v>10</v>
      </c>
      <c r="M128" s="664">
        <v>363.36820067312146</v>
      </c>
    </row>
    <row r="129" spans="1:13" ht="14.4" customHeight="1" x14ac:dyDescent="0.3">
      <c r="A129" s="659" t="s">
        <v>578</v>
      </c>
      <c r="B129" s="660" t="s">
        <v>2680</v>
      </c>
      <c r="C129" s="660" t="s">
        <v>2339</v>
      </c>
      <c r="D129" s="660" t="s">
        <v>2779</v>
      </c>
      <c r="E129" s="660" t="s">
        <v>2781</v>
      </c>
      <c r="F129" s="663"/>
      <c r="G129" s="663"/>
      <c r="H129" s="676">
        <v>0</v>
      </c>
      <c r="I129" s="663">
        <v>20</v>
      </c>
      <c r="J129" s="663">
        <v>1340.1994266511474</v>
      </c>
      <c r="K129" s="676">
        <v>1</v>
      </c>
      <c r="L129" s="663">
        <v>20</v>
      </c>
      <c r="M129" s="664">
        <v>1340.1994266511474</v>
      </c>
    </row>
    <row r="130" spans="1:13" ht="14.4" customHeight="1" x14ac:dyDescent="0.3">
      <c r="A130" s="659" t="s">
        <v>578</v>
      </c>
      <c r="B130" s="660" t="s">
        <v>2680</v>
      </c>
      <c r="C130" s="660" t="s">
        <v>2315</v>
      </c>
      <c r="D130" s="660" t="s">
        <v>2779</v>
      </c>
      <c r="E130" s="660" t="s">
        <v>2782</v>
      </c>
      <c r="F130" s="663"/>
      <c r="G130" s="663"/>
      <c r="H130" s="676">
        <v>0</v>
      </c>
      <c r="I130" s="663">
        <v>90</v>
      </c>
      <c r="J130" s="663">
        <v>20201.393862565274</v>
      </c>
      <c r="K130" s="676">
        <v>1</v>
      </c>
      <c r="L130" s="663">
        <v>90</v>
      </c>
      <c r="M130" s="664">
        <v>20201.393862565274</v>
      </c>
    </row>
    <row r="131" spans="1:13" ht="14.4" customHeight="1" x14ac:dyDescent="0.3">
      <c r="A131" s="659" t="s">
        <v>578</v>
      </c>
      <c r="B131" s="660" t="s">
        <v>2680</v>
      </c>
      <c r="C131" s="660" t="s">
        <v>2342</v>
      </c>
      <c r="D131" s="660" t="s">
        <v>2779</v>
      </c>
      <c r="E131" s="660" t="s">
        <v>2783</v>
      </c>
      <c r="F131" s="663"/>
      <c r="G131" s="663"/>
      <c r="H131" s="676">
        <v>0</v>
      </c>
      <c r="I131" s="663">
        <v>150</v>
      </c>
      <c r="J131" s="663">
        <v>55740.92449127807</v>
      </c>
      <c r="K131" s="676">
        <v>1</v>
      </c>
      <c r="L131" s="663">
        <v>150</v>
      </c>
      <c r="M131" s="664">
        <v>55740.92449127807</v>
      </c>
    </row>
    <row r="132" spans="1:13" ht="14.4" customHeight="1" x14ac:dyDescent="0.3">
      <c r="A132" s="659" t="s">
        <v>578</v>
      </c>
      <c r="B132" s="660" t="s">
        <v>2683</v>
      </c>
      <c r="C132" s="660" t="s">
        <v>1129</v>
      </c>
      <c r="D132" s="660" t="s">
        <v>1074</v>
      </c>
      <c r="E132" s="660" t="s">
        <v>1130</v>
      </c>
      <c r="F132" s="663"/>
      <c r="G132" s="663"/>
      <c r="H132" s="676">
        <v>0</v>
      </c>
      <c r="I132" s="663">
        <v>550</v>
      </c>
      <c r="J132" s="663">
        <v>25216.724974181627</v>
      </c>
      <c r="K132" s="676">
        <v>1</v>
      </c>
      <c r="L132" s="663">
        <v>550</v>
      </c>
      <c r="M132" s="664">
        <v>25216.724974181627</v>
      </c>
    </row>
    <row r="133" spans="1:13" ht="14.4" customHeight="1" x14ac:dyDescent="0.3">
      <c r="A133" s="659" t="s">
        <v>578</v>
      </c>
      <c r="B133" s="660" t="s">
        <v>2684</v>
      </c>
      <c r="C133" s="660" t="s">
        <v>1119</v>
      </c>
      <c r="D133" s="660" t="s">
        <v>1120</v>
      </c>
      <c r="E133" s="660" t="s">
        <v>1121</v>
      </c>
      <c r="F133" s="663">
        <v>1</v>
      </c>
      <c r="G133" s="663">
        <v>171.59</v>
      </c>
      <c r="H133" s="676">
        <v>1</v>
      </c>
      <c r="I133" s="663"/>
      <c r="J133" s="663"/>
      <c r="K133" s="676">
        <v>0</v>
      </c>
      <c r="L133" s="663">
        <v>1</v>
      </c>
      <c r="M133" s="664">
        <v>171.59</v>
      </c>
    </row>
    <row r="134" spans="1:13" ht="14.4" customHeight="1" x14ac:dyDescent="0.3">
      <c r="A134" s="659" t="s">
        <v>578</v>
      </c>
      <c r="B134" s="660" t="s">
        <v>2684</v>
      </c>
      <c r="C134" s="660" t="s">
        <v>1061</v>
      </c>
      <c r="D134" s="660" t="s">
        <v>2685</v>
      </c>
      <c r="E134" s="660" t="s">
        <v>2686</v>
      </c>
      <c r="F134" s="663"/>
      <c r="G134" s="663"/>
      <c r="H134" s="676">
        <v>0</v>
      </c>
      <c r="I134" s="663">
        <v>1</v>
      </c>
      <c r="J134" s="663">
        <v>169.96000000000004</v>
      </c>
      <c r="K134" s="676">
        <v>1</v>
      </c>
      <c r="L134" s="663">
        <v>1</v>
      </c>
      <c r="M134" s="664">
        <v>169.96000000000004</v>
      </c>
    </row>
    <row r="135" spans="1:13" ht="14.4" customHeight="1" x14ac:dyDescent="0.3">
      <c r="A135" s="659" t="s">
        <v>578</v>
      </c>
      <c r="B135" s="660" t="s">
        <v>2684</v>
      </c>
      <c r="C135" s="660" t="s">
        <v>1077</v>
      </c>
      <c r="D135" s="660" t="s">
        <v>2687</v>
      </c>
      <c r="E135" s="660" t="s">
        <v>2688</v>
      </c>
      <c r="F135" s="663"/>
      <c r="G135" s="663"/>
      <c r="H135" s="676">
        <v>0</v>
      </c>
      <c r="I135" s="663">
        <v>130.19999999999999</v>
      </c>
      <c r="J135" s="663">
        <v>13008.879660911774</v>
      </c>
      <c r="K135" s="676">
        <v>1</v>
      </c>
      <c r="L135" s="663">
        <v>130.19999999999999</v>
      </c>
      <c r="M135" s="664">
        <v>13008.879660911774</v>
      </c>
    </row>
    <row r="136" spans="1:13" ht="14.4" customHeight="1" x14ac:dyDescent="0.3">
      <c r="A136" s="659" t="s">
        <v>578</v>
      </c>
      <c r="B136" s="660" t="s">
        <v>2691</v>
      </c>
      <c r="C136" s="660" t="s">
        <v>1132</v>
      </c>
      <c r="D136" s="660" t="s">
        <v>1133</v>
      </c>
      <c r="E136" s="660" t="s">
        <v>2692</v>
      </c>
      <c r="F136" s="663"/>
      <c r="G136" s="663"/>
      <c r="H136" s="676">
        <v>0</v>
      </c>
      <c r="I136" s="663">
        <v>2</v>
      </c>
      <c r="J136" s="663">
        <v>276.44927666910763</v>
      </c>
      <c r="K136" s="676">
        <v>1</v>
      </c>
      <c r="L136" s="663">
        <v>2</v>
      </c>
      <c r="M136" s="664">
        <v>276.44927666910763</v>
      </c>
    </row>
    <row r="137" spans="1:13" ht="14.4" customHeight="1" x14ac:dyDescent="0.3">
      <c r="A137" s="659" t="s">
        <v>578</v>
      </c>
      <c r="B137" s="660" t="s">
        <v>2691</v>
      </c>
      <c r="C137" s="660" t="s">
        <v>1139</v>
      </c>
      <c r="D137" s="660" t="s">
        <v>2693</v>
      </c>
      <c r="E137" s="660" t="s">
        <v>1130</v>
      </c>
      <c r="F137" s="663"/>
      <c r="G137" s="663"/>
      <c r="H137" s="676">
        <v>0</v>
      </c>
      <c r="I137" s="663">
        <v>729</v>
      </c>
      <c r="J137" s="663">
        <v>54836.407204359995</v>
      </c>
      <c r="K137" s="676">
        <v>1</v>
      </c>
      <c r="L137" s="663">
        <v>729</v>
      </c>
      <c r="M137" s="664">
        <v>54836.407204359995</v>
      </c>
    </row>
    <row r="138" spans="1:13" ht="14.4" customHeight="1" x14ac:dyDescent="0.3">
      <c r="A138" s="659" t="s">
        <v>578</v>
      </c>
      <c r="B138" s="660" t="s">
        <v>2784</v>
      </c>
      <c r="C138" s="660" t="s">
        <v>2480</v>
      </c>
      <c r="D138" s="660" t="s">
        <v>1117</v>
      </c>
      <c r="E138" s="660" t="s">
        <v>1118</v>
      </c>
      <c r="F138" s="663">
        <v>6</v>
      </c>
      <c r="G138" s="663">
        <v>211.56</v>
      </c>
      <c r="H138" s="676">
        <v>1</v>
      </c>
      <c r="I138" s="663"/>
      <c r="J138" s="663"/>
      <c r="K138" s="676">
        <v>0</v>
      </c>
      <c r="L138" s="663">
        <v>6</v>
      </c>
      <c r="M138" s="664">
        <v>211.56</v>
      </c>
    </row>
    <row r="139" spans="1:13" ht="14.4" customHeight="1" x14ac:dyDescent="0.3">
      <c r="A139" s="659" t="s">
        <v>578</v>
      </c>
      <c r="B139" s="660" t="s">
        <v>2694</v>
      </c>
      <c r="C139" s="660" t="s">
        <v>1143</v>
      </c>
      <c r="D139" s="660" t="s">
        <v>1718</v>
      </c>
      <c r="E139" s="660" t="s">
        <v>2695</v>
      </c>
      <c r="F139" s="663"/>
      <c r="G139" s="663"/>
      <c r="H139" s="676">
        <v>0</v>
      </c>
      <c r="I139" s="663">
        <v>15</v>
      </c>
      <c r="J139" s="663">
        <v>1109.9996020161645</v>
      </c>
      <c r="K139" s="676">
        <v>1</v>
      </c>
      <c r="L139" s="663">
        <v>15</v>
      </c>
      <c r="M139" s="664">
        <v>1109.9996020161645</v>
      </c>
    </row>
    <row r="140" spans="1:13" ht="14.4" customHeight="1" x14ac:dyDescent="0.3">
      <c r="A140" s="659" t="s">
        <v>578</v>
      </c>
      <c r="B140" s="660" t="s">
        <v>2694</v>
      </c>
      <c r="C140" s="660" t="s">
        <v>1125</v>
      </c>
      <c r="D140" s="660" t="s">
        <v>1718</v>
      </c>
      <c r="E140" s="660" t="s">
        <v>2696</v>
      </c>
      <c r="F140" s="663"/>
      <c r="G140" s="663"/>
      <c r="H140" s="676">
        <v>0</v>
      </c>
      <c r="I140" s="663">
        <v>71</v>
      </c>
      <c r="J140" s="663">
        <v>6290.6048548446015</v>
      </c>
      <c r="K140" s="676">
        <v>1</v>
      </c>
      <c r="L140" s="663">
        <v>71</v>
      </c>
      <c r="M140" s="664">
        <v>6290.6048548446015</v>
      </c>
    </row>
    <row r="141" spans="1:13" ht="14.4" customHeight="1" x14ac:dyDescent="0.3">
      <c r="A141" s="659" t="s">
        <v>578</v>
      </c>
      <c r="B141" s="660" t="s">
        <v>2740</v>
      </c>
      <c r="C141" s="660" t="s">
        <v>1713</v>
      </c>
      <c r="D141" s="660" t="s">
        <v>1714</v>
      </c>
      <c r="E141" s="660" t="s">
        <v>2741</v>
      </c>
      <c r="F141" s="663"/>
      <c r="G141" s="663"/>
      <c r="H141" s="676">
        <v>0</v>
      </c>
      <c r="I141" s="663">
        <v>125</v>
      </c>
      <c r="J141" s="663">
        <v>6803.7372876805748</v>
      </c>
      <c r="K141" s="676">
        <v>1</v>
      </c>
      <c r="L141" s="663">
        <v>125</v>
      </c>
      <c r="M141" s="664">
        <v>6803.7372876805748</v>
      </c>
    </row>
    <row r="142" spans="1:13" ht="14.4" customHeight="1" x14ac:dyDescent="0.3">
      <c r="A142" s="659" t="s">
        <v>578</v>
      </c>
      <c r="B142" s="660" t="s">
        <v>2697</v>
      </c>
      <c r="C142" s="660" t="s">
        <v>2531</v>
      </c>
      <c r="D142" s="660" t="s">
        <v>2785</v>
      </c>
      <c r="E142" s="660" t="s">
        <v>2741</v>
      </c>
      <c r="F142" s="663"/>
      <c r="G142" s="663"/>
      <c r="H142" s="676">
        <v>0</v>
      </c>
      <c r="I142" s="663">
        <v>100</v>
      </c>
      <c r="J142" s="663">
        <v>7470.0091676285592</v>
      </c>
      <c r="K142" s="676">
        <v>1</v>
      </c>
      <c r="L142" s="663">
        <v>100</v>
      </c>
      <c r="M142" s="664">
        <v>7470.0091676285592</v>
      </c>
    </row>
    <row r="143" spans="1:13" ht="14.4" customHeight="1" x14ac:dyDescent="0.3">
      <c r="A143" s="659" t="s">
        <v>578</v>
      </c>
      <c r="B143" s="660" t="s">
        <v>2786</v>
      </c>
      <c r="C143" s="660" t="s">
        <v>2534</v>
      </c>
      <c r="D143" s="660" t="s">
        <v>2787</v>
      </c>
      <c r="E143" s="660" t="s">
        <v>2788</v>
      </c>
      <c r="F143" s="663"/>
      <c r="G143" s="663"/>
      <c r="H143" s="676">
        <v>0</v>
      </c>
      <c r="I143" s="663">
        <v>7</v>
      </c>
      <c r="J143" s="663">
        <v>6210.8831519548949</v>
      </c>
      <c r="K143" s="676">
        <v>1</v>
      </c>
      <c r="L143" s="663">
        <v>7</v>
      </c>
      <c r="M143" s="664">
        <v>6210.8831519548949</v>
      </c>
    </row>
    <row r="144" spans="1:13" ht="14.4" customHeight="1" x14ac:dyDescent="0.3">
      <c r="A144" s="659" t="s">
        <v>578</v>
      </c>
      <c r="B144" s="660" t="s">
        <v>2742</v>
      </c>
      <c r="C144" s="660" t="s">
        <v>1726</v>
      </c>
      <c r="D144" s="660" t="s">
        <v>2743</v>
      </c>
      <c r="E144" s="660" t="s">
        <v>2744</v>
      </c>
      <c r="F144" s="663"/>
      <c r="G144" s="663"/>
      <c r="H144" s="676">
        <v>0</v>
      </c>
      <c r="I144" s="663">
        <v>128</v>
      </c>
      <c r="J144" s="663">
        <v>6027.4778439491047</v>
      </c>
      <c r="K144" s="676">
        <v>1</v>
      </c>
      <c r="L144" s="663">
        <v>128</v>
      </c>
      <c r="M144" s="664">
        <v>6027.4778439491047</v>
      </c>
    </row>
    <row r="145" spans="1:13" ht="14.4" customHeight="1" x14ac:dyDescent="0.3">
      <c r="A145" s="659" t="s">
        <v>578</v>
      </c>
      <c r="B145" s="660" t="s">
        <v>2742</v>
      </c>
      <c r="C145" s="660" t="s">
        <v>2538</v>
      </c>
      <c r="D145" s="660" t="s">
        <v>2539</v>
      </c>
      <c r="E145" s="660" t="s">
        <v>2789</v>
      </c>
      <c r="F145" s="663"/>
      <c r="G145" s="663"/>
      <c r="H145" s="676">
        <v>0</v>
      </c>
      <c r="I145" s="663">
        <v>1</v>
      </c>
      <c r="J145" s="663">
        <v>1834.9099999999999</v>
      </c>
      <c r="K145" s="676">
        <v>1</v>
      </c>
      <c r="L145" s="663">
        <v>1</v>
      </c>
      <c r="M145" s="664">
        <v>1834.9099999999999</v>
      </c>
    </row>
    <row r="146" spans="1:13" ht="14.4" customHeight="1" x14ac:dyDescent="0.3">
      <c r="A146" s="659" t="s">
        <v>578</v>
      </c>
      <c r="B146" s="660" t="s">
        <v>2790</v>
      </c>
      <c r="C146" s="660" t="s">
        <v>2542</v>
      </c>
      <c r="D146" s="660" t="s">
        <v>2543</v>
      </c>
      <c r="E146" s="660" t="s">
        <v>2544</v>
      </c>
      <c r="F146" s="663"/>
      <c r="G146" s="663"/>
      <c r="H146" s="676">
        <v>0</v>
      </c>
      <c r="I146" s="663">
        <v>5</v>
      </c>
      <c r="J146" s="663">
        <v>14710.138775523912</v>
      </c>
      <c r="K146" s="676">
        <v>1</v>
      </c>
      <c r="L146" s="663">
        <v>5</v>
      </c>
      <c r="M146" s="664">
        <v>14710.138775523912</v>
      </c>
    </row>
    <row r="147" spans="1:13" ht="14.4" customHeight="1" x14ac:dyDescent="0.3">
      <c r="A147" s="659" t="s">
        <v>578</v>
      </c>
      <c r="B147" s="660" t="s">
        <v>2698</v>
      </c>
      <c r="C147" s="660" t="s">
        <v>986</v>
      </c>
      <c r="D147" s="660" t="s">
        <v>987</v>
      </c>
      <c r="E147" s="660" t="s">
        <v>2700</v>
      </c>
      <c r="F147" s="663"/>
      <c r="G147" s="663"/>
      <c r="H147" s="676">
        <v>0</v>
      </c>
      <c r="I147" s="663">
        <v>9</v>
      </c>
      <c r="J147" s="663">
        <v>1074.9000000000001</v>
      </c>
      <c r="K147" s="676">
        <v>1</v>
      </c>
      <c r="L147" s="663">
        <v>9</v>
      </c>
      <c r="M147" s="664">
        <v>1074.9000000000001</v>
      </c>
    </row>
    <row r="148" spans="1:13" ht="14.4" customHeight="1" x14ac:dyDescent="0.3">
      <c r="A148" s="659" t="s">
        <v>578</v>
      </c>
      <c r="B148" s="660" t="s">
        <v>2791</v>
      </c>
      <c r="C148" s="660" t="s">
        <v>2349</v>
      </c>
      <c r="D148" s="660" t="s">
        <v>2350</v>
      </c>
      <c r="E148" s="660" t="s">
        <v>2351</v>
      </c>
      <c r="F148" s="663"/>
      <c r="G148" s="663"/>
      <c r="H148" s="676">
        <v>0</v>
      </c>
      <c r="I148" s="663">
        <v>4</v>
      </c>
      <c r="J148" s="663">
        <v>6877.8800000000019</v>
      </c>
      <c r="K148" s="676">
        <v>1</v>
      </c>
      <c r="L148" s="663">
        <v>4</v>
      </c>
      <c r="M148" s="664">
        <v>6877.8800000000019</v>
      </c>
    </row>
    <row r="149" spans="1:13" ht="14.4" customHeight="1" x14ac:dyDescent="0.3">
      <c r="A149" s="659" t="s">
        <v>578</v>
      </c>
      <c r="B149" s="660" t="s">
        <v>2792</v>
      </c>
      <c r="C149" s="660" t="s">
        <v>2360</v>
      </c>
      <c r="D149" s="660" t="s">
        <v>2361</v>
      </c>
      <c r="E149" s="660" t="s">
        <v>2362</v>
      </c>
      <c r="F149" s="663"/>
      <c r="G149" s="663"/>
      <c r="H149" s="676">
        <v>0</v>
      </c>
      <c r="I149" s="663">
        <v>194</v>
      </c>
      <c r="J149" s="663">
        <v>140238.51317526118</v>
      </c>
      <c r="K149" s="676">
        <v>1</v>
      </c>
      <c r="L149" s="663">
        <v>194</v>
      </c>
      <c r="M149" s="664">
        <v>140238.51317526118</v>
      </c>
    </row>
    <row r="150" spans="1:13" ht="14.4" customHeight="1" x14ac:dyDescent="0.3">
      <c r="A150" s="659" t="s">
        <v>578</v>
      </c>
      <c r="B150" s="660" t="s">
        <v>2793</v>
      </c>
      <c r="C150" s="660" t="s">
        <v>2304</v>
      </c>
      <c r="D150" s="660" t="s">
        <v>2305</v>
      </c>
      <c r="E150" s="660" t="s">
        <v>2306</v>
      </c>
      <c r="F150" s="663"/>
      <c r="G150" s="663"/>
      <c r="H150" s="676">
        <v>0</v>
      </c>
      <c r="I150" s="663">
        <v>19</v>
      </c>
      <c r="J150" s="663">
        <v>5060.6494516893181</v>
      </c>
      <c r="K150" s="676">
        <v>1</v>
      </c>
      <c r="L150" s="663">
        <v>19</v>
      </c>
      <c r="M150" s="664">
        <v>5060.6494516893181</v>
      </c>
    </row>
    <row r="151" spans="1:13" ht="14.4" customHeight="1" x14ac:dyDescent="0.3">
      <c r="A151" s="659" t="s">
        <v>578</v>
      </c>
      <c r="B151" s="660" t="s">
        <v>2793</v>
      </c>
      <c r="C151" s="660" t="s">
        <v>2308</v>
      </c>
      <c r="D151" s="660" t="s">
        <v>2305</v>
      </c>
      <c r="E151" s="660" t="s">
        <v>2309</v>
      </c>
      <c r="F151" s="663"/>
      <c r="G151" s="663"/>
      <c r="H151" s="676">
        <v>0</v>
      </c>
      <c r="I151" s="663">
        <v>55</v>
      </c>
      <c r="J151" s="663">
        <v>48955.478716341328</v>
      </c>
      <c r="K151" s="676">
        <v>1</v>
      </c>
      <c r="L151" s="663">
        <v>55</v>
      </c>
      <c r="M151" s="664">
        <v>48955.478716341328</v>
      </c>
    </row>
    <row r="152" spans="1:13" ht="14.4" customHeight="1" x14ac:dyDescent="0.3">
      <c r="A152" s="659" t="s">
        <v>578</v>
      </c>
      <c r="B152" s="660" t="s">
        <v>2793</v>
      </c>
      <c r="C152" s="660" t="s">
        <v>1753</v>
      </c>
      <c r="D152" s="660" t="s">
        <v>2794</v>
      </c>
      <c r="E152" s="660" t="s">
        <v>1755</v>
      </c>
      <c r="F152" s="663">
        <v>21</v>
      </c>
      <c r="G152" s="663">
        <v>2294.25</v>
      </c>
      <c r="H152" s="676">
        <v>1</v>
      </c>
      <c r="I152" s="663"/>
      <c r="J152" s="663"/>
      <c r="K152" s="676">
        <v>0</v>
      </c>
      <c r="L152" s="663">
        <v>21</v>
      </c>
      <c r="M152" s="664">
        <v>2294.25</v>
      </c>
    </row>
    <row r="153" spans="1:13" ht="14.4" customHeight="1" x14ac:dyDescent="0.3">
      <c r="A153" s="659" t="s">
        <v>578</v>
      </c>
      <c r="B153" s="660" t="s">
        <v>2701</v>
      </c>
      <c r="C153" s="660" t="s">
        <v>994</v>
      </c>
      <c r="D153" s="660" t="s">
        <v>995</v>
      </c>
      <c r="E153" s="660" t="s">
        <v>996</v>
      </c>
      <c r="F153" s="663"/>
      <c r="G153" s="663"/>
      <c r="H153" s="676">
        <v>0</v>
      </c>
      <c r="I153" s="663">
        <v>2</v>
      </c>
      <c r="J153" s="663">
        <v>122.94000000000001</v>
      </c>
      <c r="K153" s="676">
        <v>1</v>
      </c>
      <c r="L153" s="663">
        <v>2</v>
      </c>
      <c r="M153" s="664">
        <v>122.94000000000001</v>
      </c>
    </row>
    <row r="154" spans="1:13" ht="14.4" customHeight="1" x14ac:dyDescent="0.3">
      <c r="A154" s="659" t="s">
        <v>578</v>
      </c>
      <c r="B154" s="660" t="s">
        <v>2748</v>
      </c>
      <c r="C154" s="660" t="s">
        <v>2364</v>
      </c>
      <c r="D154" s="660" t="s">
        <v>2365</v>
      </c>
      <c r="E154" s="660" t="s">
        <v>2366</v>
      </c>
      <c r="F154" s="663"/>
      <c r="G154" s="663"/>
      <c r="H154" s="676">
        <v>0</v>
      </c>
      <c r="I154" s="663">
        <v>171</v>
      </c>
      <c r="J154" s="663">
        <v>171741.72659290509</v>
      </c>
      <c r="K154" s="676">
        <v>1</v>
      </c>
      <c r="L154" s="663">
        <v>171</v>
      </c>
      <c r="M154" s="664">
        <v>171741.72659290509</v>
      </c>
    </row>
    <row r="155" spans="1:13" ht="14.4" customHeight="1" x14ac:dyDescent="0.3">
      <c r="A155" s="659" t="s">
        <v>578</v>
      </c>
      <c r="B155" s="660" t="s">
        <v>2795</v>
      </c>
      <c r="C155" s="660" t="s">
        <v>2335</v>
      </c>
      <c r="D155" s="660" t="s">
        <v>2336</v>
      </c>
      <c r="E155" s="660" t="s">
        <v>2337</v>
      </c>
      <c r="F155" s="663"/>
      <c r="G155" s="663"/>
      <c r="H155" s="676">
        <v>0</v>
      </c>
      <c r="I155" s="663">
        <v>1</v>
      </c>
      <c r="J155" s="663">
        <v>182.55000000000004</v>
      </c>
      <c r="K155" s="676">
        <v>1</v>
      </c>
      <c r="L155" s="663">
        <v>1</v>
      </c>
      <c r="M155" s="664">
        <v>182.55000000000004</v>
      </c>
    </row>
    <row r="156" spans="1:13" ht="14.4" customHeight="1" x14ac:dyDescent="0.3">
      <c r="A156" s="659" t="s">
        <v>578</v>
      </c>
      <c r="B156" s="660" t="s">
        <v>2751</v>
      </c>
      <c r="C156" s="660" t="s">
        <v>2290</v>
      </c>
      <c r="D156" s="660" t="s">
        <v>2752</v>
      </c>
      <c r="E156" s="660" t="s">
        <v>2796</v>
      </c>
      <c r="F156" s="663"/>
      <c r="G156" s="663"/>
      <c r="H156" s="676">
        <v>0</v>
      </c>
      <c r="I156" s="663">
        <v>1</v>
      </c>
      <c r="J156" s="663">
        <v>346.9199999999999</v>
      </c>
      <c r="K156" s="676">
        <v>1</v>
      </c>
      <c r="L156" s="663">
        <v>1</v>
      </c>
      <c r="M156" s="664">
        <v>346.9199999999999</v>
      </c>
    </row>
    <row r="157" spans="1:13" ht="14.4" customHeight="1" x14ac:dyDescent="0.3">
      <c r="A157" s="659" t="s">
        <v>578</v>
      </c>
      <c r="B157" s="660" t="s">
        <v>2751</v>
      </c>
      <c r="C157" s="660" t="s">
        <v>1606</v>
      </c>
      <c r="D157" s="660" t="s">
        <v>2754</v>
      </c>
      <c r="E157" s="660" t="s">
        <v>2755</v>
      </c>
      <c r="F157" s="663"/>
      <c r="G157" s="663"/>
      <c r="H157" s="676">
        <v>0</v>
      </c>
      <c r="I157" s="663">
        <v>1</v>
      </c>
      <c r="J157" s="663">
        <v>337.80000000000007</v>
      </c>
      <c r="K157" s="676">
        <v>1</v>
      </c>
      <c r="L157" s="663">
        <v>1</v>
      </c>
      <c r="M157" s="664">
        <v>337.80000000000007</v>
      </c>
    </row>
    <row r="158" spans="1:13" ht="14.4" customHeight="1" x14ac:dyDescent="0.3">
      <c r="A158" s="659" t="s">
        <v>578</v>
      </c>
      <c r="B158" s="660" t="s">
        <v>2704</v>
      </c>
      <c r="C158" s="660" t="s">
        <v>2332</v>
      </c>
      <c r="D158" s="660" t="s">
        <v>2797</v>
      </c>
      <c r="E158" s="660" t="s">
        <v>2798</v>
      </c>
      <c r="F158" s="663"/>
      <c r="G158" s="663"/>
      <c r="H158" s="676">
        <v>0</v>
      </c>
      <c r="I158" s="663">
        <v>3</v>
      </c>
      <c r="J158" s="663">
        <v>186.03000000000006</v>
      </c>
      <c r="K158" s="676">
        <v>1</v>
      </c>
      <c r="L158" s="663">
        <v>3</v>
      </c>
      <c r="M158" s="664">
        <v>186.03000000000006</v>
      </c>
    </row>
    <row r="159" spans="1:13" ht="14.4" customHeight="1" x14ac:dyDescent="0.3">
      <c r="A159" s="659" t="s">
        <v>578</v>
      </c>
      <c r="B159" s="660" t="s">
        <v>2799</v>
      </c>
      <c r="C159" s="660" t="s">
        <v>1757</v>
      </c>
      <c r="D159" s="660" t="s">
        <v>2800</v>
      </c>
      <c r="E159" s="660" t="s">
        <v>2801</v>
      </c>
      <c r="F159" s="663">
        <v>1</v>
      </c>
      <c r="G159" s="663">
        <v>0</v>
      </c>
      <c r="H159" s="676"/>
      <c r="I159" s="663"/>
      <c r="J159" s="663"/>
      <c r="K159" s="676"/>
      <c r="L159" s="663">
        <v>1</v>
      </c>
      <c r="M159" s="664">
        <v>0</v>
      </c>
    </row>
    <row r="160" spans="1:13" ht="14.4" customHeight="1" x14ac:dyDescent="0.3">
      <c r="A160" s="659" t="s">
        <v>578</v>
      </c>
      <c r="B160" s="660" t="s">
        <v>2799</v>
      </c>
      <c r="C160" s="660" t="s">
        <v>2311</v>
      </c>
      <c r="D160" s="660" t="s">
        <v>2312</v>
      </c>
      <c r="E160" s="660" t="s">
        <v>2313</v>
      </c>
      <c r="F160" s="663"/>
      <c r="G160" s="663"/>
      <c r="H160" s="676">
        <v>0</v>
      </c>
      <c r="I160" s="663">
        <v>452</v>
      </c>
      <c r="J160" s="663">
        <v>66638.335280081141</v>
      </c>
      <c r="K160" s="676">
        <v>1</v>
      </c>
      <c r="L160" s="663">
        <v>452</v>
      </c>
      <c r="M160" s="664">
        <v>66638.335280081141</v>
      </c>
    </row>
    <row r="161" spans="1:13" ht="14.4" customHeight="1" x14ac:dyDescent="0.3">
      <c r="A161" s="659" t="s">
        <v>578</v>
      </c>
      <c r="B161" s="660" t="s">
        <v>2707</v>
      </c>
      <c r="C161" s="660" t="s">
        <v>1034</v>
      </c>
      <c r="D161" s="660" t="s">
        <v>1035</v>
      </c>
      <c r="E161" s="660" t="s">
        <v>2708</v>
      </c>
      <c r="F161" s="663"/>
      <c r="G161" s="663"/>
      <c r="H161" s="676">
        <v>0</v>
      </c>
      <c r="I161" s="663">
        <v>2</v>
      </c>
      <c r="J161" s="663">
        <v>243.07999999999996</v>
      </c>
      <c r="K161" s="676">
        <v>1</v>
      </c>
      <c r="L161" s="663">
        <v>2</v>
      </c>
      <c r="M161" s="664">
        <v>243.07999999999996</v>
      </c>
    </row>
    <row r="162" spans="1:13" ht="14.4" customHeight="1" x14ac:dyDescent="0.3">
      <c r="A162" s="659" t="s">
        <v>578</v>
      </c>
      <c r="B162" s="660" t="s">
        <v>2762</v>
      </c>
      <c r="C162" s="660" t="s">
        <v>2345</v>
      </c>
      <c r="D162" s="660" t="s">
        <v>2802</v>
      </c>
      <c r="E162" s="660" t="s">
        <v>2803</v>
      </c>
      <c r="F162" s="663"/>
      <c r="G162" s="663"/>
      <c r="H162" s="676">
        <v>0</v>
      </c>
      <c r="I162" s="663">
        <v>1</v>
      </c>
      <c r="J162" s="663">
        <v>128.65000000000003</v>
      </c>
      <c r="K162" s="676">
        <v>1</v>
      </c>
      <c r="L162" s="663">
        <v>1</v>
      </c>
      <c r="M162" s="664">
        <v>128.65000000000003</v>
      </c>
    </row>
    <row r="163" spans="1:13" ht="14.4" customHeight="1" x14ac:dyDescent="0.3">
      <c r="A163" s="659" t="s">
        <v>578</v>
      </c>
      <c r="B163" s="660" t="s">
        <v>2804</v>
      </c>
      <c r="C163" s="660" t="s">
        <v>2353</v>
      </c>
      <c r="D163" s="660" t="s">
        <v>2805</v>
      </c>
      <c r="E163" s="660" t="s">
        <v>2355</v>
      </c>
      <c r="F163" s="663"/>
      <c r="G163" s="663"/>
      <c r="H163" s="676">
        <v>0</v>
      </c>
      <c r="I163" s="663">
        <v>1</v>
      </c>
      <c r="J163" s="663">
        <v>135.69</v>
      </c>
      <c r="K163" s="676">
        <v>1</v>
      </c>
      <c r="L163" s="663">
        <v>1</v>
      </c>
      <c r="M163" s="664">
        <v>135.69</v>
      </c>
    </row>
    <row r="164" spans="1:13" ht="14.4" customHeight="1" x14ac:dyDescent="0.3">
      <c r="A164" s="659" t="s">
        <v>578</v>
      </c>
      <c r="B164" s="660" t="s">
        <v>2709</v>
      </c>
      <c r="C164" s="660" t="s">
        <v>1038</v>
      </c>
      <c r="D164" s="660" t="s">
        <v>1039</v>
      </c>
      <c r="E164" s="660" t="s">
        <v>2710</v>
      </c>
      <c r="F164" s="663"/>
      <c r="G164" s="663"/>
      <c r="H164" s="676">
        <v>0</v>
      </c>
      <c r="I164" s="663">
        <v>1</v>
      </c>
      <c r="J164" s="663">
        <v>52.809928827822112</v>
      </c>
      <c r="K164" s="676">
        <v>1</v>
      </c>
      <c r="L164" s="663">
        <v>1</v>
      </c>
      <c r="M164" s="664">
        <v>52.809928827822112</v>
      </c>
    </row>
    <row r="165" spans="1:13" ht="14.4" customHeight="1" x14ac:dyDescent="0.3">
      <c r="A165" s="659" t="s">
        <v>578</v>
      </c>
      <c r="B165" s="660" t="s">
        <v>2709</v>
      </c>
      <c r="C165" s="660" t="s">
        <v>2286</v>
      </c>
      <c r="D165" s="660" t="s">
        <v>2287</v>
      </c>
      <c r="E165" s="660" t="s">
        <v>2288</v>
      </c>
      <c r="F165" s="663"/>
      <c r="G165" s="663"/>
      <c r="H165" s="676">
        <v>0</v>
      </c>
      <c r="I165" s="663">
        <v>30</v>
      </c>
      <c r="J165" s="663">
        <v>2567.2925358414659</v>
      </c>
      <c r="K165" s="676">
        <v>1</v>
      </c>
      <c r="L165" s="663">
        <v>30</v>
      </c>
      <c r="M165" s="664">
        <v>2567.2925358414659</v>
      </c>
    </row>
    <row r="166" spans="1:13" ht="14.4" customHeight="1" x14ac:dyDescent="0.3">
      <c r="A166" s="659" t="s">
        <v>578</v>
      </c>
      <c r="B166" s="660" t="s">
        <v>2806</v>
      </c>
      <c r="C166" s="660" t="s">
        <v>2321</v>
      </c>
      <c r="D166" s="660" t="s">
        <v>2322</v>
      </c>
      <c r="E166" s="660" t="s">
        <v>2323</v>
      </c>
      <c r="F166" s="663"/>
      <c r="G166" s="663"/>
      <c r="H166" s="676">
        <v>0</v>
      </c>
      <c r="I166" s="663">
        <v>1</v>
      </c>
      <c r="J166" s="663">
        <v>269.93000000000006</v>
      </c>
      <c r="K166" s="676">
        <v>1</v>
      </c>
      <c r="L166" s="663">
        <v>1</v>
      </c>
      <c r="M166" s="664">
        <v>269.93000000000006</v>
      </c>
    </row>
    <row r="167" spans="1:13" ht="14.4" customHeight="1" x14ac:dyDescent="0.3">
      <c r="A167" s="659" t="s">
        <v>578</v>
      </c>
      <c r="B167" s="660" t="s">
        <v>2807</v>
      </c>
      <c r="C167" s="660" t="s">
        <v>2435</v>
      </c>
      <c r="D167" s="660" t="s">
        <v>2808</v>
      </c>
      <c r="E167" s="660" t="s">
        <v>2809</v>
      </c>
      <c r="F167" s="663"/>
      <c r="G167" s="663"/>
      <c r="H167" s="676">
        <v>0</v>
      </c>
      <c r="I167" s="663">
        <v>48</v>
      </c>
      <c r="J167" s="663">
        <v>10378.559890889379</v>
      </c>
      <c r="K167" s="676">
        <v>1</v>
      </c>
      <c r="L167" s="663">
        <v>48</v>
      </c>
      <c r="M167" s="664">
        <v>10378.559890889379</v>
      </c>
    </row>
    <row r="168" spans="1:13" ht="14.4" customHeight="1" x14ac:dyDescent="0.3">
      <c r="A168" s="659" t="s">
        <v>578</v>
      </c>
      <c r="B168" s="660" t="s">
        <v>2807</v>
      </c>
      <c r="C168" s="660" t="s">
        <v>2439</v>
      </c>
      <c r="D168" s="660" t="s">
        <v>2440</v>
      </c>
      <c r="E168" s="660" t="s">
        <v>2441</v>
      </c>
      <c r="F168" s="663"/>
      <c r="G168" s="663"/>
      <c r="H168" s="676">
        <v>0</v>
      </c>
      <c r="I168" s="663">
        <v>4</v>
      </c>
      <c r="J168" s="663">
        <v>793.04068893633621</v>
      </c>
      <c r="K168" s="676">
        <v>1</v>
      </c>
      <c r="L168" s="663">
        <v>4</v>
      </c>
      <c r="M168" s="664">
        <v>793.04068893633621</v>
      </c>
    </row>
    <row r="169" spans="1:13" ht="14.4" customHeight="1" x14ac:dyDescent="0.3">
      <c r="A169" s="659" t="s">
        <v>578</v>
      </c>
      <c r="B169" s="660" t="s">
        <v>2807</v>
      </c>
      <c r="C169" s="660" t="s">
        <v>2452</v>
      </c>
      <c r="D169" s="660" t="s">
        <v>2810</v>
      </c>
      <c r="E169" s="660" t="s">
        <v>2410</v>
      </c>
      <c r="F169" s="663"/>
      <c r="G169" s="663"/>
      <c r="H169" s="676">
        <v>0</v>
      </c>
      <c r="I169" s="663">
        <v>34</v>
      </c>
      <c r="J169" s="663">
        <v>1379.377901606508</v>
      </c>
      <c r="K169" s="676">
        <v>1</v>
      </c>
      <c r="L169" s="663">
        <v>34</v>
      </c>
      <c r="M169" s="664">
        <v>1379.377901606508</v>
      </c>
    </row>
    <row r="170" spans="1:13" ht="14.4" customHeight="1" x14ac:dyDescent="0.3">
      <c r="A170" s="659" t="s">
        <v>578</v>
      </c>
      <c r="B170" s="660" t="s">
        <v>2807</v>
      </c>
      <c r="C170" s="660" t="s">
        <v>2455</v>
      </c>
      <c r="D170" s="660" t="s">
        <v>2811</v>
      </c>
      <c r="E170" s="660" t="s">
        <v>2410</v>
      </c>
      <c r="F170" s="663"/>
      <c r="G170" s="663"/>
      <c r="H170" s="676">
        <v>0</v>
      </c>
      <c r="I170" s="663">
        <v>2</v>
      </c>
      <c r="J170" s="663">
        <v>81.139999999999986</v>
      </c>
      <c r="K170" s="676">
        <v>1</v>
      </c>
      <c r="L170" s="663">
        <v>2</v>
      </c>
      <c r="M170" s="664">
        <v>81.139999999999986</v>
      </c>
    </row>
    <row r="171" spans="1:13" ht="14.4" customHeight="1" x14ac:dyDescent="0.3">
      <c r="A171" s="659" t="s">
        <v>578</v>
      </c>
      <c r="B171" s="660" t="s">
        <v>2807</v>
      </c>
      <c r="C171" s="660" t="s">
        <v>2408</v>
      </c>
      <c r="D171" s="660" t="s">
        <v>2812</v>
      </c>
      <c r="E171" s="660" t="s">
        <v>2410</v>
      </c>
      <c r="F171" s="663"/>
      <c r="G171" s="663"/>
      <c r="H171" s="676">
        <v>0</v>
      </c>
      <c r="I171" s="663">
        <v>5</v>
      </c>
      <c r="J171" s="663">
        <v>202.84813608681586</v>
      </c>
      <c r="K171" s="676">
        <v>1</v>
      </c>
      <c r="L171" s="663">
        <v>5</v>
      </c>
      <c r="M171" s="664">
        <v>202.84813608681586</v>
      </c>
    </row>
    <row r="172" spans="1:13" ht="14.4" customHeight="1" x14ac:dyDescent="0.3">
      <c r="A172" s="659" t="s">
        <v>578</v>
      </c>
      <c r="B172" s="660" t="s">
        <v>2807</v>
      </c>
      <c r="C172" s="660" t="s">
        <v>2412</v>
      </c>
      <c r="D172" s="660" t="s">
        <v>2813</v>
      </c>
      <c r="E172" s="660" t="s">
        <v>2410</v>
      </c>
      <c r="F172" s="663"/>
      <c r="G172" s="663"/>
      <c r="H172" s="676">
        <v>0</v>
      </c>
      <c r="I172" s="663">
        <v>2</v>
      </c>
      <c r="J172" s="663">
        <v>85.960011697447115</v>
      </c>
      <c r="K172" s="676">
        <v>1</v>
      </c>
      <c r="L172" s="663">
        <v>2</v>
      </c>
      <c r="M172" s="664">
        <v>85.960011697447115</v>
      </c>
    </row>
    <row r="173" spans="1:13" ht="14.4" customHeight="1" x14ac:dyDescent="0.3">
      <c r="A173" s="659" t="s">
        <v>578</v>
      </c>
      <c r="B173" s="660" t="s">
        <v>2807</v>
      </c>
      <c r="C173" s="660" t="s">
        <v>2461</v>
      </c>
      <c r="D173" s="660" t="s">
        <v>2814</v>
      </c>
      <c r="E173" s="660" t="s">
        <v>2410</v>
      </c>
      <c r="F173" s="663"/>
      <c r="G173" s="663"/>
      <c r="H173" s="676">
        <v>0</v>
      </c>
      <c r="I173" s="663">
        <v>7</v>
      </c>
      <c r="J173" s="663">
        <v>313.45994966847741</v>
      </c>
      <c r="K173" s="676">
        <v>1</v>
      </c>
      <c r="L173" s="663">
        <v>7</v>
      </c>
      <c r="M173" s="664">
        <v>313.45994966847741</v>
      </c>
    </row>
    <row r="174" spans="1:13" ht="14.4" customHeight="1" x14ac:dyDescent="0.3">
      <c r="A174" s="659" t="s">
        <v>578</v>
      </c>
      <c r="B174" s="660" t="s">
        <v>2807</v>
      </c>
      <c r="C174" s="660" t="s">
        <v>2415</v>
      </c>
      <c r="D174" s="660" t="s">
        <v>2815</v>
      </c>
      <c r="E174" s="660" t="s">
        <v>2410</v>
      </c>
      <c r="F174" s="663"/>
      <c r="G174" s="663"/>
      <c r="H174" s="676">
        <v>0</v>
      </c>
      <c r="I174" s="663">
        <v>17</v>
      </c>
      <c r="J174" s="663">
        <v>850.62974038858363</v>
      </c>
      <c r="K174" s="676">
        <v>1</v>
      </c>
      <c r="L174" s="663">
        <v>17</v>
      </c>
      <c r="M174" s="664">
        <v>850.62974038858363</v>
      </c>
    </row>
    <row r="175" spans="1:13" ht="14.4" customHeight="1" x14ac:dyDescent="0.3">
      <c r="A175" s="659" t="s">
        <v>578</v>
      </c>
      <c r="B175" s="660" t="s">
        <v>2807</v>
      </c>
      <c r="C175" s="660" t="s">
        <v>2443</v>
      </c>
      <c r="D175" s="660" t="s">
        <v>2816</v>
      </c>
      <c r="E175" s="660" t="s">
        <v>2817</v>
      </c>
      <c r="F175" s="663"/>
      <c r="G175" s="663"/>
      <c r="H175" s="676">
        <v>0</v>
      </c>
      <c r="I175" s="663">
        <v>84</v>
      </c>
      <c r="J175" s="663">
        <v>18269.999027228067</v>
      </c>
      <c r="K175" s="676">
        <v>1</v>
      </c>
      <c r="L175" s="663">
        <v>84</v>
      </c>
      <c r="M175" s="664">
        <v>18269.999027228067</v>
      </c>
    </row>
    <row r="176" spans="1:13" ht="14.4" customHeight="1" x14ac:dyDescent="0.3">
      <c r="A176" s="659" t="s">
        <v>578</v>
      </c>
      <c r="B176" s="660" t="s">
        <v>2807</v>
      </c>
      <c r="C176" s="660" t="s">
        <v>2418</v>
      </c>
      <c r="D176" s="660" t="s">
        <v>2419</v>
      </c>
      <c r="E176" s="660" t="s">
        <v>2410</v>
      </c>
      <c r="F176" s="663"/>
      <c r="G176" s="663"/>
      <c r="H176" s="676">
        <v>0</v>
      </c>
      <c r="I176" s="663">
        <v>8</v>
      </c>
      <c r="J176" s="663">
        <v>286.94</v>
      </c>
      <c r="K176" s="676">
        <v>1</v>
      </c>
      <c r="L176" s="663">
        <v>8</v>
      </c>
      <c r="M176" s="664">
        <v>286.94</v>
      </c>
    </row>
    <row r="177" spans="1:13" ht="14.4" customHeight="1" x14ac:dyDescent="0.3">
      <c r="A177" s="659" t="s">
        <v>578</v>
      </c>
      <c r="B177" s="660" t="s">
        <v>2807</v>
      </c>
      <c r="C177" s="660" t="s">
        <v>2458</v>
      </c>
      <c r="D177" s="660" t="s">
        <v>2459</v>
      </c>
      <c r="E177" s="660" t="s">
        <v>2410</v>
      </c>
      <c r="F177" s="663"/>
      <c r="G177" s="663"/>
      <c r="H177" s="676">
        <v>0</v>
      </c>
      <c r="I177" s="663">
        <v>8</v>
      </c>
      <c r="J177" s="663">
        <v>394</v>
      </c>
      <c r="K177" s="676">
        <v>1</v>
      </c>
      <c r="L177" s="663">
        <v>8</v>
      </c>
      <c r="M177" s="664">
        <v>394</v>
      </c>
    </row>
    <row r="178" spans="1:13" ht="14.4" customHeight="1" x14ac:dyDescent="0.3">
      <c r="A178" s="659" t="s">
        <v>578</v>
      </c>
      <c r="B178" s="660" t="s">
        <v>2807</v>
      </c>
      <c r="C178" s="660" t="s">
        <v>2471</v>
      </c>
      <c r="D178" s="660" t="s">
        <v>2472</v>
      </c>
      <c r="E178" s="660" t="s">
        <v>2410</v>
      </c>
      <c r="F178" s="663"/>
      <c r="G178" s="663"/>
      <c r="H178" s="676">
        <v>0</v>
      </c>
      <c r="I178" s="663">
        <v>6</v>
      </c>
      <c r="J178" s="663">
        <v>295.5000425704913</v>
      </c>
      <c r="K178" s="676">
        <v>1</v>
      </c>
      <c r="L178" s="663">
        <v>6</v>
      </c>
      <c r="M178" s="664">
        <v>295.5000425704913</v>
      </c>
    </row>
    <row r="179" spans="1:13" ht="14.4" customHeight="1" x14ac:dyDescent="0.3">
      <c r="A179" s="659" t="s">
        <v>578</v>
      </c>
      <c r="B179" s="660" t="s">
        <v>2807</v>
      </c>
      <c r="C179" s="660" t="s">
        <v>2474</v>
      </c>
      <c r="D179" s="660" t="s">
        <v>2475</v>
      </c>
      <c r="E179" s="660" t="s">
        <v>2410</v>
      </c>
      <c r="F179" s="663"/>
      <c r="G179" s="663"/>
      <c r="H179" s="676">
        <v>0</v>
      </c>
      <c r="I179" s="663">
        <v>3</v>
      </c>
      <c r="J179" s="663">
        <v>147.75</v>
      </c>
      <c r="K179" s="676">
        <v>1</v>
      </c>
      <c r="L179" s="663">
        <v>3</v>
      </c>
      <c r="M179" s="664">
        <v>147.75</v>
      </c>
    </row>
    <row r="180" spans="1:13" ht="14.4" customHeight="1" x14ac:dyDescent="0.3">
      <c r="A180" s="659" t="s">
        <v>578</v>
      </c>
      <c r="B180" s="660" t="s">
        <v>2807</v>
      </c>
      <c r="C180" s="660" t="s">
        <v>2431</v>
      </c>
      <c r="D180" s="660" t="s">
        <v>2432</v>
      </c>
      <c r="E180" s="660" t="s">
        <v>2817</v>
      </c>
      <c r="F180" s="663"/>
      <c r="G180" s="663"/>
      <c r="H180" s="676">
        <v>0</v>
      </c>
      <c r="I180" s="663">
        <v>280</v>
      </c>
      <c r="J180" s="663">
        <v>57959.984419971544</v>
      </c>
      <c r="K180" s="676">
        <v>1</v>
      </c>
      <c r="L180" s="663">
        <v>280</v>
      </c>
      <c r="M180" s="664">
        <v>57959.984419971544</v>
      </c>
    </row>
    <row r="181" spans="1:13" ht="14.4" customHeight="1" x14ac:dyDescent="0.3">
      <c r="A181" s="659" t="s">
        <v>578</v>
      </c>
      <c r="B181" s="660" t="s">
        <v>2807</v>
      </c>
      <c r="C181" s="660" t="s">
        <v>2421</v>
      </c>
      <c r="D181" s="660" t="s">
        <v>2818</v>
      </c>
      <c r="E181" s="660" t="s">
        <v>2410</v>
      </c>
      <c r="F181" s="663"/>
      <c r="G181" s="663"/>
      <c r="H181" s="676">
        <v>0</v>
      </c>
      <c r="I181" s="663">
        <v>2</v>
      </c>
      <c r="J181" s="663">
        <v>95.620000000000019</v>
      </c>
      <c r="K181" s="676">
        <v>1</v>
      </c>
      <c r="L181" s="663">
        <v>2</v>
      </c>
      <c r="M181" s="664">
        <v>95.620000000000019</v>
      </c>
    </row>
    <row r="182" spans="1:13" ht="14.4" customHeight="1" x14ac:dyDescent="0.3">
      <c r="A182" s="659" t="s">
        <v>578</v>
      </c>
      <c r="B182" s="660" t="s">
        <v>2807</v>
      </c>
      <c r="C182" s="660" t="s">
        <v>2468</v>
      </c>
      <c r="D182" s="660" t="s">
        <v>2819</v>
      </c>
      <c r="E182" s="660" t="s">
        <v>2410</v>
      </c>
      <c r="F182" s="663"/>
      <c r="G182" s="663"/>
      <c r="H182" s="676">
        <v>0</v>
      </c>
      <c r="I182" s="663">
        <v>19</v>
      </c>
      <c r="J182" s="663">
        <v>770.82985770470964</v>
      </c>
      <c r="K182" s="676">
        <v>1</v>
      </c>
      <c r="L182" s="663">
        <v>19</v>
      </c>
      <c r="M182" s="664">
        <v>770.82985770470964</v>
      </c>
    </row>
    <row r="183" spans="1:13" ht="14.4" customHeight="1" x14ac:dyDescent="0.3">
      <c r="A183" s="659" t="s">
        <v>578</v>
      </c>
      <c r="B183" s="660" t="s">
        <v>2807</v>
      </c>
      <c r="C183" s="660" t="s">
        <v>2423</v>
      </c>
      <c r="D183" s="660" t="s">
        <v>2424</v>
      </c>
      <c r="E183" s="660" t="s">
        <v>2425</v>
      </c>
      <c r="F183" s="663"/>
      <c r="G183" s="663"/>
      <c r="H183" s="676">
        <v>0</v>
      </c>
      <c r="I183" s="663">
        <v>2</v>
      </c>
      <c r="J183" s="663">
        <v>270.72058423748382</v>
      </c>
      <c r="K183" s="676">
        <v>1</v>
      </c>
      <c r="L183" s="663">
        <v>2</v>
      </c>
      <c r="M183" s="664">
        <v>270.72058423748382</v>
      </c>
    </row>
    <row r="184" spans="1:13" ht="14.4" customHeight="1" x14ac:dyDescent="0.3">
      <c r="A184" s="659" t="s">
        <v>578</v>
      </c>
      <c r="B184" s="660" t="s">
        <v>2807</v>
      </c>
      <c r="C184" s="660" t="s">
        <v>2426</v>
      </c>
      <c r="D184" s="660" t="s">
        <v>2427</v>
      </c>
      <c r="E184" s="660" t="s">
        <v>2425</v>
      </c>
      <c r="F184" s="663"/>
      <c r="G184" s="663"/>
      <c r="H184" s="676">
        <v>0</v>
      </c>
      <c r="I184" s="663">
        <v>1</v>
      </c>
      <c r="J184" s="663">
        <v>135.35999999999999</v>
      </c>
      <c r="K184" s="676">
        <v>1</v>
      </c>
      <c r="L184" s="663">
        <v>1</v>
      </c>
      <c r="M184" s="664">
        <v>135.35999999999999</v>
      </c>
    </row>
    <row r="185" spans="1:13" ht="14.4" customHeight="1" x14ac:dyDescent="0.3">
      <c r="A185" s="659" t="s">
        <v>578</v>
      </c>
      <c r="B185" s="660" t="s">
        <v>2807</v>
      </c>
      <c r="C185" s="660" t="s">
        <v>2428</v>
      </c>
      <c r="D185" s="660" t="s">
        <v>2429</v>
      </c>
      <c r="E185" s="660" t="s">
        <v>2425</v>
      </c>
      <c r="F185" s="663"/>
      <c r="G185" s="663"/>
      <c r="H185" s="676">
        <v>0</v>
      </c>
      <c r="I185" s="663">
        <v>1</v>
      </c>
      <c r="J185" s="663">
        <v>135.36000000000001</v>
      </c>
      <c r="K185" s="676">
        <v>1</v>
      </c>
      <c r="L185" s="663">
        <v>1</v>
      </c>
      <c r="M185" s="664">
        <v>135.36000000000001</v>
      </c>
    </row>
    <row r="186" spans="1:13" ht="14.4" customHeight="1" x14ac:dyDescent="0.3">
      <c r="A186" s="659" t="s">
        <v>578</v>
      </c>
      <c r="B186" s="660" t="s">
        <v>2807</v>
      </c>
      <c r="C186" s="660" t="s">
        <v>2477</v>
      </c>
      <c r="D186" s="660" t="s">
        <v>2478</v>
      </c>
      <c r="E186" s="660" t="s">
        <v>2448</v>
      </c>
      <c r="F186" s="663"/>
      <c r="G186" s="663"/>
      <c r="H186" s="676">
        <v>0</v>
      </c>
      <c r="I186" s="663">
        <v>4</v>
      </c>
      <c r="J186" s="663">
        <v>528.63999999999987</v>
      </c>
      <c r="K186" s="676">
        <v>1</v>
      </c>
      <c r="L186" s="663">
        <v>4</v>
      </c>
      <c r="M186" s="664">
        <v>528.63999999999987</v>
      </c>
    </row>
    <row r="187" spans="1:13" ht="14.4" customHeight="1" x14ac:dyDescent="0.3">
      <c r="A187" s="659" t="s">
        <v>578</v>
      </c>
      <c r="B187" s="660" t="s">
        <v>2807</v>
      </c>
      <c r="C187" s="660" t="s">
        <v>2446</v>
      </c>
      <c r="D187" s="660" t="s">
        <v>2447</v>
      </c>
      <c r="E187" s="660" t="s">
        <v>2448</v>
      </c>
      <c r="F187" s="663"/>
      <c r="G187" s="663"/>
      <c r="H187" s="676">
        <v>0</v>
      </c>
      <c r="I187" s="663">
        <v>7</v>
      </c>
      <c r="J187" s="663">
        <v>909.20997832744956</v>
      </c>
      <c r="K187" s="676">
        <v>1</v>
      </c>
      <c r="L187" s="663">
        <v>7</v>
      </c>
      <c r="M187" s="664">
        <v>909.20997832744956</v>
      </c>
    </row>
    <row r="188" spans="1:13" ht="14.4" customHeight="1" x14ac:dyDescent="0.3">
      <c r="A188" s="659" t="s">
        <v>578</v>
      </c>
      <c r="B188" s="660" t="s">
        <v>2807</v>
      </c>
      <c r="C188" s="660" t="s">
        <v>2449</v>
      </c>
      <c r="D188" s="660" t="s">
        <v>2450</v>
      </c>
      <c r="E188" s="660" t="s">
        <v>2448</v>
      </c>
      <c r="F188" s="663"/>
      <c r="G188" s="663"/>
      <c r="H188" s="676">
        <v>0</v>
      </c>
      <c r="I188" s="663">
        <v>8</v>
      </c>
      <c r="J188" s="663">
        <v>1025.4599167866397</v>
      </c>
      <c r="K188" s="676">
        <v>1</v>
      </c>
      <c r="L188" s="663">
        <v>8</v>
      </c>
      <c r="M188" s="664">
        <v>1025.4599167866397</v>
      </c>
    </row>
    <row r="189" spans="1:13" ht="14.4" customHeight="1" thickBot="1" x14ac:dyDescent="0.35">
      <c r="A189" s="665" t="s">
        <v>578</v>
      </c>
      <c r="B189" s="666" t="s">
        <v>2807</v>
      </c>
      <c r="C189" s="666" t="s">
        <v>2464</v>
      </c>
      <c r="D189" s="666" t="s">
        <v>2820</v>
      </c>
      <c r="E189" s="666" t="s">
        <v>2448</v>
      </c>
      <c r="F189" s="669"/>
      <c r="G189" s="669"/>
      <c r="H189" s="677">
        <v>0</v>
      </c>
      <c r="I189" s="669">
        <v>5</v>
      </c>
      <c r="J189" s="669">
        <v>676.70999999999992</v>
      </c>
      <c r="K189" s="677">
        <v>1</v>
      </c>
      <c r="L189" s="669">
        <v>5</v>
      </c>
      <c r="M189" s="670">
        <v>676.70999999999992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320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334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3109</v>
      </c>
      <c r="C3" s="460">
        <f>SUM(C6:C1048576)</f>
        <v>1376</v>
      </c>
      <c r="D3" s="460">
        <f>SUM(D6:D1048576)</f>
        <v>1217</v>
      </c>
      <c r="E3" s="461">
        <f>SUM(E6:E1048576)</f>
        <v>0</v>
      </c>
      <c r="F3" s="458">
        <f>IF(SUM($B3:$E3)=0,"",B3/SUM($B3:$E3))</f>
        <v>0.54524728165555947</v>
      </c>
      <c r="G3" s="456">
        <f t="shared" ref="G3:I3" si="0">IF(SUM($B3:$E3)=0,"",C3/SUM($B3:$E3))</f>
        <v>0.24131883549631708</v>
      </c>
      <c r="H3" s="456">
        <f t="shared" si="0"/>
        <v>0.21343388284812345</v>
      </c>
      <c r="I3" s="457">
        <f t="shared" si="0"/>
        <v>0</v>
      </c>
      <c r="J3" s="460">
        <f>SUM(J6:J1048576)</f>
        <v>413</v>
      </c>
      <c r="K3" s="460">
        <f>SUM(K6:K1048576)</f>
        <v>556</v>
      </c>
      <c r="L3" s="460">
        <f>SUM(L6:L1048576)</f>
        <v>1217</v>
      </c>
      <c r="M3" s="461">
        <f>SUM(M6:M1048576)</f>
        <v>0</v>
      </c>
      <c r="N3" s="458">
        <f>IF(SUM($J3:$M3)=0,"",J3/SUM($J3:$M3))</f>
        <v>0.18892955169258921</v>
      </c>
      <c r="O3" s="456">
        <f t="shared" ref="O3:Q3" si="1">IF(SUM($J3:$M3)=0,"",K3/SUM($J3:$M3))</f>
        <v>0.25434583714547115</v>
      </c>
      <c r="P3" s="456">
        <f t="shared" si="1"/>
        <v>0.55672461116193961</v>
      </c>
      <c r="Q3" s="457">
        <f t="shared" si="1"/>
        <v>0</v>
      </c>
    </row>
    <row r="4" spans="1:17" ht="14.4" customHeight="1" thickBot="1" x14ac:dyDescent="0.35">
      <c r="A4" s="454"/>
      <c r="B4" s="529" t="s">
        <v>322</v>
      </c>
      <c r="C4" s="530"/>
      <c r="D4" s="530"/>
      <c r="E4" s="531"/>
      <c r="F4" s="526" t="s">
        <v>327</v>
      </c>
      <c r="G4" s="527"/>
      <c r="H4" s="527"/>
      <c r="I4" s="528"/>
      <c r="J4" s="529" t="s">
        <v>328</v>
      </c>
      <c r="K4" s="530"/>
      <c r="L4" s="530"/>
      <c r="M4" s="531"/>
      <c r="N4" s="526" t="s">
        <v>329</v>
      </c>
      <c r="O4" s="527"/>
      <c r="P4" s="527"/>
      <c r="Q4" s="528"/>
    </row>
    <row r="5" spans="1:17" ht="14.4" customHeight="1" thickBot="1" x14ac:dyDescent="0.35">
      <c r="A5" s="692" t="s">
        <v>321</v>
      </c>
      <c r="B5" s="693" t="s">
        <v>323</v>
      </c>
      <c r="C5" s="693" t="s">
        <v>324</v>
      </c>
      <c r="D5" s="693" t="s">
        <v>325</v>
      </c>
      <c r="E5" s="694" t="s">
        <v>326</v>
      </c>
      <c r="F5" s="695" t="s">
        <v>323</v>
      </c>
      <c r="G5" s="696" t="s">
        <v>324</v>
      </c>
      <c r="H5" s="696" t="s">
        <v>325</v>
      </c>
      <c r="I5" s="697" t="s">
        <v>326</v>
      </c>
      <c r="J5" s="693" t="s">
        <v>323</v>
      </c>
      <c r="K5" s="693" t="s">
        <v>324</v>
      </c>
      <c r="L5" s="693" t="s">
        <v>325</v>
      </c>
      <c r="M5" s="694" t="s">
        <v>326</v>
      </c>
      <c r="N5" s="695" t="s">
        <v>323</v>
      </c>
      <c r="O5" s="696" t="s">
        <v>324</v>
      </c>
      <c r="P5" s="696" t="s">
        <v>325</v>
      </c>
      <c r="Q5" s="697" t="s">
        <v>326</v>
      </c>
    </row>
    <row r="6" spans="1:17" ht="14.4" customHeight="1" x14ac:dyDescent="0.3">
      <c r="A6" s="701" t="s">
        <v>2822</v>
      </c>
      <c r="B6" s="707"/>
      <c r="C6" s="657"/>
      <c r="D6" s="657"/>
      <c r="E6" s="658"/>
      <c r="F6" s="704"/>
      <c r="G6" s="675"/>
      <c r="H6" s="675"/>
      <c r="I6" s="710"/>
      <c r="J6" s="707"/>
      <c r="K6" s="657"/>
      <c r="L6" s="657"/>
      <c r="M6" s="658"/>
      <c r="N6" s="704"/>
      <c r="O6" s="675"/>
      <c r="P6" s="675"/>
      <c r="Q6" s="698"/>
    </row>
    <row r="7" spans="1:17" ht="14.4" customHeight="1" x14ac:dyDescent="0.3">
      <c r="A7" s="702" t="s">
        <v>2823</v>
      </c>
      <c r="B7" s="708">
        <v>405</v>
      </c>
      <c r="C7" s="663">
        <v>354</v>
      </c>
      <c r="D7" s="663">
        <v>421</v>
      </c>
      <c r="E7" s="664"/>
      <c r="F7" s="705">
        <v>0.34322033898305082</v>
      </c>
      <c r="G7" s="676">
        <v>0.3</v>
      </c>
      <c r="H7" s="676">
        <v>0.35677966101694913</v>
      </c>
      <c r="I7" s="711">
        <v>0</v>
      </c>
      <c r="J7" s="708">
        <v>67</v>
      </c>
      <c r="K7" s="663">
        <v>131</v>
      </c>
      <c r="L7" s="663">
        <v>421</v>
      </c>
      <c r="M7" s="664"/>
      <c r="N7" s="705">
        <v>0.10823909531502424</v>
      </c>
      <c r="O7" s="676">
        <v>0.21163166397415187</v>
      </c>
      <c r="P7" s="676">
        <v>0.68012924071082392</v>
      </c>
      <c r="Q7" s="699">
        <v>0</v>
      </c>
    </row>
    <row r="8" spans="1:17" ht="14.4" customHeight="1" x14ac:dyDescent="0.3">
      <c r="A8" s="702" t="s">
        <v>2824</v>
      </c>
      <c r="B8" s="708">
        <v>46</v>
      </c>
      <c r="C8" s="663">
        <v>7</v>
      </c>
      <c r="D8" s="663"/>
      <c r="E8" s="664"/>
      <c r="F8" s="705">
        <v>0.86792452830188682</v>
      </c>
      <c r="G8" s="676">
        <v>0.13207547169811321</v>
      </c>
      <c r="H8" s="676">
        <v>0</v>
      </c>
      <c r="I8" s="711">
        <v>0</v>
      </c>
      <c r="J8" s="708">
        <v>16</v>
      </c>
      <c r="K8" s="663">
        <v>4</v>
      </c>
      <c r="L8" s="663"/>
      <c r="M8" s="664"/>
      <c r="N8" s="705">
        <v>0.8</v>
      </c>
      <c r="O8" s="676">
        <v>0.2</v>
      </c>
      <c r="P8" s="676">
        <v>0</v>
      </c>
      <c r="Q8" s="699">
        <v>0</v>
      </c>
    </row>
    <row r="9" spans="1:17" ht="14.4" customHeight="1" x14ac:dyDescent="0.3">
      <c r="A9" s="702" t="s">
        <v>2825</v>
      </c>
      <c r="B9" s="708">
        <v>1661</v>
      </c>
      <c r="C9" s="663">
        <v>545</v>
      </c>
      <c r="D9" s="663">
        <v>471</v>
      </c>
      <c r="E9" s="664"/>
      <c r="F9" s="705">
        <v>0.62047067612999629</v>
      </c>
      <c r="G9" s="676">
        <v>0.2035861038475906</v>
      </c>
      <c r="H9" s="676">
        <v>0.17594322002241314</v>
      </c>
      <c r="I9" s="711">
        <v>0</v>
      </c>
      <c r="J9" s="708">
        <v>154</v>
      </c>
      <c r="K9" s="663">
        <v>252</v>
      </c>
      <c r="L9" s="663">
        <v>471</v>
      </c>
      <c r="M9" s="664"/>
      <c r="N9" s="705">
        <v>0.17559863169897377</v>
      </c>
      <c r="O9" s="676">
        <v>0.28734321550741165</v>
      </c>
      <c r="P9" s="676">
        <v>0.53705815279361457</v>
      </c>
      <c r="Q9" s="699">
        <v>0</v>
      </c>
    </row>
    <row r="10" spans="1:17" ht="14.4" customHeight="1" x14ac:dyDescent="0.3">
      <c r="A10" s="702" t="s">
        <v>2826</v>
      </c>
      <c r="B10" s="708">
        <v>705</v>
      </c>
      <c r="C10" s="663"/>
      <c r="D10" s="663"/>
      <c r="E10" s="664"/>
      <c r="F10" s="705">
        <v>1</v>
      </c>
      <c r="G10" s="676">
        <v>0</v>
      </c>
      <c r="H10" s="676">
        <v>0</v>
      </c>
      <c r="I10" s="711">
        <v>0</v>
      </c>
      <c r="J10" s="708">
        <v>118</v>
      </c>
      <c r="K10" s="663"/>
      <c r="L10" s="663"/>
      <c r="M10" s="664"/>
      <c r="N10" s="705">
        <v>1</v>
      </c>
      <c r="O10" s="676">
        <v>0</v>
      </c>
      <c r="P10" s="676">
        <v>0</v>
      </c>
      <c r="Q10" s="699">
        <v>0</v>
      </c>
    </row>
    <row r="11" spans="1:17" ht="14.4" customHeight="1" thickBot="1" x14ac:dyDescent="0.35">
      <c r="A11" s="703" t="s">
        <v>2827</v>
      </c>
      <c r="B11" s="709">
        <v>292</v>
      </c>
      <c r="C11" s="669">
        <v>470</v>
      </c>
      <c r="D11" s="669">
        <v>325</v>
      </c>
      <c r="E11" s="670"/>
      <c r="F11" s="706">
        <v>0.26862925482980682</v>
      </c>
      <c r="G11" s="677">
        <v>0.43238270469181234</v>
      </c>
      <c r="H11" s="677">
        <v>0.29898804047838085</v>
      </c>
      <c r="I11" s="712">
        <v>0</v>
      </c>
      <c r="J11" s="709">
        <v>58</v>
      </c>
      <c r="K11" s="669">
        <v>169</v>
      </c>
      <c r="L11" s="669">
        <v>325</v>
      </c>
      <c r="M11" s="670"/>
      <c r="N11" s="706">
        <v>0.10507246376811594</v>
      </c>
      <c r="O11" s="677">
        <v>0.3061594202898551</v>
      </c>
      <c r="P11" s="677">
        <v>0.58876811594202894</v>
      </c>
      <c r="Q11" s="70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178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334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191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3">
        <v>6</v>
      </c>
      <c r="B5" s="644" t="s">
        <v>562</v>
      </c>
      <c r="C5" s="647">
        <v>628020.90000000014</v>
      </c>
      <c r="D5" s="647">
        <v>481</v>
      </c>
      <c r="E5" s="647">
        <v>560887.5900000002</v>
      </c>
      <c r="F5" s="713">
        <v>0.89310338238743336</v>
      </c>
      <c r="G5" s="647">
        <v>402</v>
      </c>
      <c r="H5" s="713">
        <v>0.83575883575883581</v>
      </c>
      <c r="I5" s="647">
        <v>67133.31</v>
      </c>
      <c r="J5" s="713">
        <v>0.10689661761256669</v>
      </c>
      <c r="K5" s="647">
        <v>79</v>
      </c>
      <c r="L5" s="713">
        <v>0.16424116424116425</v>
      </c>
      <c r="M5" s="647" t="s">
        <v>74</v>
      </c>
      <c r="N5" s="277"/>
    </row>
    <row r="6" spans="1:14" ht="14.4" customHeight="1" x14ac:dyDescent="0.3">
      <c r="A6" s="643">
        <v>6</v>
      </c>
      <c r="B6" s="644" t="s">
        <v>2828</v>
      </c>
      <c r="C6" s="647">
        <v>21135.27</v>
      </c>
      <c r="D6" s="647">
        <v>61</v>
      </c>
      <c r="E6" s="647">
        <v>4987.16</v>
      </c>
      <c r="F6" s="713">
        <v>0.23596386514106513</v>
      </c>
      <c r="G6" s="647">
        <v>28</v>
      </c>
      <c r="H6" s="713">
        <v>0.45901639344262296</v>
      </c>
      <c r="I6" s="647">
        <v>16148.11</v>
      </c>
      <c r="J6" s="713">
        <v>0.76403613485893485</v>
      </c>
      <c r="K6" s="647">
        <v>33</v>
      </c>
      <c r="L6" s="713">
        <v>0.54098360655737709</v>
      </c>
      <c r="M6" s="647" t="s">
        <v>1</v>
      </c>
      <c r="N6" s="277"/>
    </row>
    <row r="7" spans="1:14" ht="14.4" customHeight="1" x14ac:dyDescent="0.3">
      <c r="A7" s="643">
        <v>6</v>
      </c>
      <c r="B7" s="644" t="s">
        <v>2829</v>
      </c>
      <c r="C7" s="647">
        <v>606885.63000000012</v>
      </c>
      <c r="D7" s="647">
        <v>420</v>
      </c>
      <c r="E7" s="647">
        <v>555900.43000000017</v>
      </c>
      <c r="F7" s="713">
        <v>0.91598878358678559</v>
      </c>
      <c r="G7" s="647">
        <v>374</v>
      </c>
      <c r="H7" s="713">
        <v>0.89047619047619042</v>
      </c>
      <c r="I7" s="647">
        <v>50985.2</v>
      </c>
      <c r="J7" s="713">
        <v>8.4011216413214448E-2</v>
      </c>
      <c r="K7" s="647">
        <v>46</v>
      </c>
      <c r="L7" s="713">
        <v>0.10952380952380952</v>
      </c>
      <c r="M7" s="647" t="s">
        <v>1</v>
      </c>
      <c r="N7" s="277"/>
    </row>
    <row r="8" spans="1:14" ht="14.4" customHeight="1" x14ac:dyDescent="0.3">
      <c r="A8" s="643" t="s">
        <v>2830</v>
      </c>
      <c r="B8" s="644" t="s">
        <v>3</v>
      </c>
      <c r="C8" s="647">
        <v>628020.90000000014</v>
      </c>
      <c r="D8" s="647">
        <v>481</v>
      </c>
      <c r="E8" s="647">
        <v>560887.5900000002</v>
      </c>
      <c r="F8" s="713">
        <v>0.89310338238743336</v>
      </c>
      <c r="G8" s="647">
        <v>402</v>
      </c>
      <c r="H8" s="713">
        <v>0.83575883575883581</v>
      </c>
      <c r="I8" s="647">
        <v>67133.31</v>
      </c>
      <c r="J8" s="713">
        <v>0.10689661761256669</v>
      </c>
      <c r="K8" s="647">
        <v>79</v>
      </c>
      <c r="L8" s="713">
        <v>0.16424116424116425</v>
      </c>
      <c r="M8" s="647" t="s">
        <v>566</v>
      </c>
      <c r="N8" s="277"/>
    </row>
    <row r="10" spans="1:14" ht="14.4" customHeight="1" x14ac:dyDescent="0.3">
      <c r="A10" s="643">
        <v>6</v>
      </c>
      <c r="B10" s="644" t="s">
        <v>562</v>
      </c>
      <c r="C10" s="647" t="s">
        <v>563</v>
      </c>
      <c r="D10" s="647" t="s">
        <v>563</v>
      </c>
      <c r="E10" s="647" t="s">
        <v>563</v>
      </c>
      <c r="F10" s="713" t="s">
        <v>563</v>
      </c>
      <c r="G10" s="647" t="s">
        <v>563</v>
      </c>
      <c r="H10" s="713" t="s">
        <v>563</v>
      </c>
      <c r="I10" s="647" t="s">
        <v>563</v>
      </c>
      <c r="J10" s="713" t="s">
        <v>563</v>
      </c>
      <c r="K10" s="647" t="s">
        <v>563</v>
      </c>
      <c r="L10" s="713" t="s">
        <v>563</v>
      </c>
      <c r="M10" s="647" t="s">
        <v>74</v>
      </c>
      <c r="N10" s="277"/>
    </row>
    <row r="11" spans="1:14" ht="14.4" customHeight="1" x14ac:dyDescent="0.3">
      <c r="A11" s="643">
        <v>89301061</v>
      </c>
      <c r="B11" s="644" t="s">
        <v>2828</v>
      </c>
      <c r="C11" s="647">
        <v>9582.85</v>
      </c>
      <c r="D11" s="647">
        <v>3</v>
      </c>
      <c r="E11" s="647" t="s">
        <v>563</v>
      </c>
      <c r="F11" s="713">
        <v>0</v>
      </c>
      <c r="G11" s="647" t="s">
        <v>563</v>
      </c>
      <c r="H11" s="713">
        <v>0</v>
      </c>
      <c r="I11" s="647">
        <v>9582.85</v>
      </c>
      <c r="J11" s="713">
        <v>1</v>
      </c>
      <c r="K11" s="647">
        <v>3</v>
      </c>
      <c r="L11" s="713">
        <v>1</v>
      </c>
      <c r="M11" s="647" t="s">
        <v>1</v>
      </c>
      <c r="N11" s="277"/>
    </row>
    <row r="12" spans="1:14" ht="14.4" customHeight="1" x14ac:dyDescent="0.3">
      <c r="A12" s="643">
        <v>89301061</v>
      </c>
      <c r="B12" s="644" t="s">
        <v>2829</v>
      </c>
      <c r="C12" s="647">
        <v>2843.33</v>
      </c>
      <c r="D12" s="647">
        <v>2</v>
      </c>
      <c r="E12" s="647">
        <v>2843.33</v>
      </c>
      <c r="F12" s="713">
        <v>1</v>
      </c>
      <c r="G12" s="647">
        <v>2</v>
      </c>
      <c r="H12" s="713">
        <v>1</v>
      </c>
      <c r="I12" s="647" t="s">
        <v>563</v>
      </c>
      <c r="J12" s="713">
        <v>0</v>
      </c>
      <c r="K12" s="647" t="s">
        <v>563</v>
      </c>
      <c r="L12" s="713">
        <v>0</v>
      </c>
      <c r="M12" s="647" t="s">
        <v>1</v>
      </c>
      <c r="N12" s="277"/>
    </row>
    <row r="13" spans="1:14" ht="14.4" customHeight="1" x14ac:dyDescent="0.3">
      <c r="A13" s="643" t="s">
        <v>2831</v>
      </c>
      <c r="B13" s="644" t="s">
        <v>2832</v>
      </c>
      <c r="C13" s="647">
        <v>12426.18</v>
      </c>
      <c r="D13" s="647">
        <v>5</v>
      </c>
      <c r="E13" s="647">
        <v>2843.33</v>
      </c>
      <c r="F13" s="713">
        <v>0.22881770584363012</v>
      </c>
      <c r="G13" s="647">
        <v>2</v>
      </c>
      <c r="H13" s="713">
        <v>0.4</v>
      </c>
      <c r="I13" s="647">
        <v>9582.85</v>
      </c>
      <c r="J13" s="713">
        <v>0.77118229415636985</v>
      </c>
      <c r="K13" s="647">
        <v>3</v>
      </c>
      <c r="L13" s="713">
        <v>0.6</v>
      </c>
      <c r="M13" s="647" t="s">
        <v>570</v>
      </c>
      <c r="N13" s="277"/>
    </row>
    <row r="14" spans="1:14" ht="14.4" customHeight="1" x14ac:dyDescent="0.3">
      <c r="A14" s="643" t="s">
        <v>563</v>
      </c>
      <c r="B14" s="644" t="s">
        <v>563</v>
      </c>
      <c r="C14" s="647" t="s">
        <v>563</v>
      </c>
      <c r="D14" s="647" t="s">
        <v>563</v>
      </c>
      <c r="E14" s="647" t="s">
        <v>563</v>
      </c>
      <c r="F14" s="713" t="s">
        <v>563</v>
      </c>
      <c r="G14" s="647" t="s">
        <v>563</v>
      </c>
      <c r="H14" s="713" t="s">
        <v>563</v>
      </c>
      <c r="I14" s="647" t="s">
        <v>563</v>
      </c>
      <c r="J14" s="713" t="s">
        <v>563</v>
      </c>
      <c r="K14" s="647" t="s">
        <v>563</v>
      </c>
      <c r="L14" s="713" t="s">
        <v>563</v>
      </c>
      <c r="M14" s="647" t="s">
        <v>571</v>
      </c>
      <c r="N14" s="277"/>
    </row>
    <row r="15" spans="1:14" ht="14.4" customHeight="1" x14ac:dyDescent="0.3">
      <c r="A15" s="643">
        <v>89301062</v>
      </c>
      <c r="B15" s="644" t="s">
        <v>2828</v>
      </c>
      <c r="C15" s="647">
        <v>11552.42</v>
      </c>
      <c r="D15" s="647">
        <v>58</v>
      </c>
      <c r="E15" s="647">
        <v>4987.16</v>
      </c>
      <c r="F15" s="713">
        <v>0.43169829351772182</v>
      </c>
      <c r="G15" s="647">
        <v>28</v>
      </c>
      <c r="H15" s="713">
        <v>0.48275862068965519</v>
      </c>
      <c r="I15" s="647">
        <v>6565.26</v>
      </c>
      <c r="J15" s="713">
        <v>0.56830170648227818</v>
      </c>
      <c r="K15" s="647">
        <v>30</v>
      </c>
      <c r="L15" s="713">
        <v>0.51724137931034486</v>
      </c>
      <c r="M15" s="647" t="s">
        <v>1</v>
      </c>
      <c r="N15" s="277"/>
    </row>
    <row r="16" spans="1:14" ht="14.4" customHeight="1" x14ac:dyDescent="0.3">
      <c r="A16" s="643">
        <v>89301062</v>
      </c>
      <c r="B16" s="644" t="s">
        <v>2829</v>
      </c>
      <c r="C16" s="647">
        <v>604042.30000000016</v>
      </c>
      <c r="D16" s="647">
        <v>418</v>
      </c>
      <c r="E16" s="647">
        <v>553057.10000000021</v>
      </c>
      <c r="F16" s="713">
        <v>0.91559332848047237</v>
      </c>
      <c r="G16" s="647">
        <v>372</v>
      </c>
      <c r="H16" s="713">
        <v>0.88995215311004783</v>
      </c>
      <c r="I16" s="647">
        <v>50985.2</v>
      </c>
      <c r="J16" s="713">
        <v>8.440667151952766E-2</v>
      </c>
      <c r="K16" s="647">
        <v>46</v>
      </c>
      <c r="L16" s="713">
        <v>0.11004784688995216</v>
      </c>
      <c r="M16" s="647" t="s">
        <v>1</v>
      </c>
      <c r="N16" s="277"/>
    </row>
    <row r="17" spans="1:14" ht="14.4" customHeight="1" x14ac:dyDescent="0.3">
      <c r="A17" s="643" t="s">
        <v>2833</v>
      </c>
      <c r="B17" s="644" t="s">
        <v>2834</v>
      </c>
      <c r="C17" s="647">
        <v>615594.7200000002</v>
      </c>
      <c r="D17" s="647">
        <v>476</v>
      </c>
      <c r="E17" s="647">
        <v>558044.26000000024</v>
      </c>
      <c r="F17" s="713">
        <v>0.90651242102921226</v>
      </c>
      <c r="G17" s="647">
        <v>400</v>
      </c>
      <c r="H17" s="713">
        <v>0.84033613445378152</v>
      </c>
      <c r="I17" s="647">
        <v>57550.46</v>
      </c>
      <c r="J17" s="713">
        <v>9.3487578970787757E-2</v>
      </c>
      <c r="K17" s="647">
        <v>76</v>
      </c>
      <c r="L17" s="713">
        <v>0.15966386554621848</v>
      </c>
      <c r="M17" s="647" t="s">
        <v>570</v>
      </c>
      <c r="N17" s="277"/>
    </row>
    <row r="18" spans="1:14" ht="14.4" customHeight="1" x14ac:dyDescent="0.3">
      <c r="A18" s="643" t="s">
        <v>563</v>
      </c>
      <c r="B18" s="644" t="s">
        <v>563</v>
      </c>
      <c r="C18" s="647" t="s">
        <v>563</v>
      </c>
      <c r="D18" s="647" t="s">
        <v>563</v>
      </c>
      <c r="E18" s="647" t="s">
        <v>563</v>
      </c>
      <c r="F18" s="713" t="s">
        <v>563</v>
      </c>
      <c r="G18" s="647" t="s">
        <v>563</v>
      </c>
      <c r="H18" s="713" t="s">
        <v>563</v>
      </c>
      <c r="I18" s="647" t="s">
        <v>563</v>
      </c>
      <c r="J18" s="713" t="s">
        <v>563</v>
      </c>
      <c r="K18" s="647" t="s">
        <v>563</v>
      </c>
      <c r="L18" s="713" t="s">
        <v>563</v>
      </c>
      <c r="M18" s="647" t="s">
        <v>571</v>
      </c>
      <c r="N18" s="277"/>
    </row>
    <row r="19" spans="1:14" ht="14.4" customHeight="1" x14ac:dyDescent="0.3">
      <c r="A19" s="643" t="s">
        <v>2830</v>
      </c>
      <c r="B19" s="644" t="s">
        <v>565</v>
      </c>
      <c r="C19" s="647">
        <v>628020.90000000014</v>
      </c>
      <c r="D19" s="647">
        <v>481</v>
      </c>
      <c r="E19" s="647">
        <v>560887.5900000002</v>
      </c>
      <c r="F19" s="713">
        <v>0.89310338238743336</v>
      </c>
      <c r="G19" s="647">
        <v>402</v>
      </c>
      <c r="H19" s="713">
        <v>0.83575883575883581</v>
      </c>
      <c r="I19" s="647">
        <v>67133.31</v>
      </c>
      <c r="J19" s="713">
        <v>0.10689661761256669</v>
      </c>
      <c r="K19" s="647">
        <v>79</v>
      </c>
      <c r="L19" s="713">
        <v>0.16424116424116425</v>
      </c>
      <c r="M19" s="647" t="s">
        <v>566</v>
      </c>
      <c r="N19" s="277"/>
    </row>
  </sheetData>
  <autoFilter ref="A4:M4"/>
  <mergeCells count="4">
    <mergeCell ref="E3:H3"/>
    <mergeCell ref="C3:D3"/>
    <mergeCell ref="I3:L3"/>
    <mergeCell ref="A1:L1"/>
  </mergeCells>
  <conditionalFormatting sqref="F4 F9 F20:F1048576">
    <cfRule type="cellIs" dxfId="53" priority="15" stopIfTrue="1" operator="lessThan">
      <formula>0.6</formula>
    </cfRule>
  </conditionalFormatting>
  <conditionalFormatting sqref="B5:B8">
    <cfRule type="expression" dxfId="52" priority="10">
      <formula>AND(LEFT(M5,6)&lt;&gt;"mezera",M5&lt;&gt;"")</formula>
    </cfRule>
  </conditionalFormatting>
  <conditionalFormatting sqref="A5:A8">
    <cfRule type="expression" dxfId="51" priority="8">
      <formula>AND(M5&lt;&gt;"",M5&lt;&gt;"mezeraKL")</formula>
    </cfRule>
  </conditionalFormatting>
  <conditionalFormatting sqref="F5:F8">
    <cfRule type="cellIs" dxfId="50" priority="7" operator="lessThan">
      <formula>0.6</formula>
    </cfRule>
  </conditionalFormatting>
  <conditionalFormatting sqref="B5:L8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8">
    <cfRule type="expression" dxfId="47" priority="12">
      <formula>$M5&lt;&gt;""</formula>
    </cfRule>
  </conditionalFormatting>
  <conditionalFormatting sqref="B10:B19">
    <cfRule type="expression" dxfId="46" priority="4">
      <formula>AND(LEFT(M10,6)&lt;&gt;"mezera",M10&lt;&gt;"")</formula>
    </cfRule>
  </conditionalFormatting>
  <conditionalFormatting sqref="A10:A19">
    <cfRule type="expression" dxfId="45" priority="2">
      <formula>AND(M10&lt;&gt;"",M10&lt;&gt;"mezeraKL")</formula>
    </cfRule>
  </conditionalFormatting>
  <conditionalFormatting sqref="F10:F19">
    <cfRule type="cellIs" dxfId="44" priority="1" operator="lessThan">
      <formula>0.6</formula>
    </cfRule>
  </conditionalFormatting>
  <conditionalFormatting sqref="B10:L19">
    <cfRule type="expression" dxfId="43" priority="3">
      <formula>OR($M10="KL",$M10="SumaKL")</formula>
    </cfRule>
    <cfRule type="expression" dxfId="42" priority="5">
      <formula>$M10="SumaNS"</formula>
    </cfRule>
  </conditionalFormatting>
  <conditionalFormatting sqref="A10:L19">
    <cfRule type="expression" dxfId="4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192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334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191</v>
      </c>
      <c r="K3" s="532"/>
      <c r="L3" s="532"/>
      <c r="M3" s="534"/>
    </row>
    <row r="4" spans="1:13" ht="14.4" customHeight="1" thickBot="1" x14ac:dyDescent="0.35">
      <c r="A4" s="692" t="s">
        <v>168</v>
      </c>
      <c r="B4" s="693" t="s">
        <v>19</v>
      </c>
      <c r="C4" s="717"/>
      <c r="D4" s="693" t="s">
        <v>20</v>
      </c>
      <c r="E4" s="717"/>
      <c r="F4" s="693" t="s">
        <v>19</v>
      </c>
      <c r="G4" s="696" t="s">
        <v>2</v>
      </c>
      <c r="H4" s="693" t="s">
        <v>20</v>
      </c>
      <c r="I4" s="696" t="s">
        <v>2</v>
      </c>
      <c r="J4" s="693" t="s">
        <v>19</v>
      </c>
      <c r="K4" s="696" t="s">
        <v>2</v>
      </c>
      <c r="L4" s="693" t="s">
        <v>20</v>
      </c>
      <c r="M4" s="697" t="s">
        <v>2</v>
      </c>
    </row>
    <row r="5" spans="1:13" ht="14.4" customHeight="1" x14ac:dyDescent="0.3">
      <c r="A5" s="714" t="s">
        <v>2835</v>
      </c>
      <c r="B5" s="707">
        <v>8040.42</v>
      </c>
      <c r="C5" s="654">
        <v>1</v>
      </c>
      <c r="D5" s="718">
        <v>6</v>
      </c>
      <c r="E5" s="721" t="s">
        <v>2835</v>
      </c>
      <c r="F5" s="707">
        <v>6031.7</v>
      </c>
      <c r="G5" s="675">
        <v>0.75017225468321302</v>
      </c>
      <c r="H5" s="657">
        <v>5</v>
      </c>
      <c r="I5" s="698">
        <v>0.83333333333333337</v>
      </c>
      <c r="J5" s="724">
        <v>2008.72</v>
      </c>
      <c r="K5" s="675">
        <v>0.24982774531678695</v>
      </c>
      <c r="L5" s="657">
        <v>1</v>
      </c>
      <c r="M5" s="698">
        <v>0.16666666666666666</v>
      </c>
    </row>
    <row r="6" spans="1:13" ht="14.4" customHeight="1" x14ac:dyDescent="0.3">
      <c r="A6" s="715" t="s">
        <v>2836</v>
      </c>
      <c r="B6" s="708">
        <v>327.8</v>
      </c>
      <c r="C6" s="660">
        <v>1</v>
      </c>
      <c r="D6" s="719">
        <v>2</v>
      </c>
      <c r="E6" s="722" t="s">
        <v>2836</v>
      </c>
      <c r="F6" s="708">
        <v>327.8</v>
      </c>
      <c r="G6" s="676">
        <v>1</v>
      </c>
      <c r="H6" s="663">
        <v>1</v>
      </c>
      <c r="I6" s="699">
        <v>0.5</v>
      </c>
      <c r="J6" s="725">
        <v>0</v>
      </c>
      <c r="K6" s="676">
        <v>0</v>
      </c>
      <c r="L6" s="663">
        <v>1</v>
      </c>
      <c r="M6" s="699">
        <v>0.5</v>
      </c>
    </row>
    <row r="7" spans="1:13" ht="14.4" customHeight="1" x14ac:dyDescent="0.3">
      <c r="A7" s="715" t="s">
        <v>2837</v>
      </c>
      <c r="B7" s="708">
        <v>221596.78000000012</v>
      </c>
      <c r="C7" s="660">
        <v>1</v>
      </c>
      <c r="D7" s="719">
        <v>165</v>
      </c>
      <c r="E7" s="722" t="s">
        <v>2837</v>
      </c>
      <c r="F7" s="708">
        <v>201612.50000000012</v>
      </c>
      <c r="G7" s="676">
        <v>0.90981692062492969</v>
      </c>
      <c r="H7" s="663">
        <v>147</v>
      </c>
      <c r="I7" s="699">
        <v>0.89090909090909087</v>
      </c>
      <c r="J7" s="725">
        <v>19984.28</v>
      </c>
      <c r="K7" s="676">
        <v>9.0183079375070294E-2</v>
      </c>
      <c r="L7" s="663">
        <v>18</v>
      </c>
      <c r="M7" s="699">
        <v>0.10909090909090909</v>
      </c>
    </row>
    <row r="8" spans="1:13" ht="14.4" customHeight="1" x14ac:dyDescent="0.3">
      <c r="A8" s="715" t="s">
        <v>2838</v>
      </c>
      <c r="B8" s="708">
        <v>128474.46000000004</v>
      </c>
      <c r="C8" s="660">
        <v>1</v>
      </c>
      <c r="D8" s="719">
        <v>112</v>
      </c>
      <c r="E8" s="722" t="s">
        <v>2838</v>
      </c>
      <c r="F8" s="708">
        <v>115863.01000000004</v>
      </c>
      <c r="G8" s="676">
        <v>0.90183690984184717</v>
      </c>
      <c r="H8" s="663">
        <v>89</v>
      </c>
      <c r="I8" s="699">
        <v>0.7946428571428571</v>
      </c>
      <c r="J8" s="725">
        <v>12611.45</v>
      </c>
      <c r="K8" s="676">
        <v>9.8163090158152819E-2</v>
      </c>
      <c r="L8" s="663">
        <v>23</v>
      </c>
      <c r="M8" s="699">
        <v>0.20535714285714285</v>
      </c>
    </row>
    <row r="9" spans="1:13" ht="14.4" customHeight="1" x14ac:dyDescent="0.3">
      <c r="A9" s="715" t="s">
        <v>2839</v>
      </c>
      <c r="B9" s="708">
        <v>47096.78</v>
      </c>
      <c r="C9" s="660">
        <v>1</v>
      </c>
      <c r="D9" s="719">
        <v>32</v>
      </c>
      <c r="E9" s="722" t="s">
        <v>2839</v>
      </c>
      <c r="F9" s="708">
        <v>32690.659999999996</v>
      </c>
      <c r="G9" s="676">
        <v>0.69411666784862991</v>
      </c>
      <c r="H9" s="663">
        <v>23</v>
      </c>
      <c r="I9" s="699">
        <v>0.71875</v>
      </c>
      <c r="J9" s="725">
        <v>14406.120000000003</v>
      </c>
      <c r="K9" s="676">
        <v>0.30588333215137009</v>
      </c>
      <c r="L9" s="663">
        <v>9</v>
      </c>
      <c r="M9" s="699">
        <v>0.28125</v>
      </c>
    </row>
    <row r="10" spans="1:13" ht="14.4" customHeight="1" x14ac:dyDescent="0.3">
      <c r="A10" s="715" t="s">
        <v>2840</v>
      </c>
      <c r="B10" s="708">
        <v>350.94</v>
      </c>
      <c r="C10" s="660">
        <v>1</v>
      </c>
      <c r="D10" s="719">
        <v>1</v>
      </c>
      <c r="E10" s="722" t="s">
        <v>2840</v>
      </c>
      <c r="F10" s="708"/>
      <c r="G10" s="676">
        <v>0</v>
      </c>
      <c r="H10" s="663"/>
      <c r="I10" s="699">
        <v>0</v>
      </c>
      <c r="J10" s="725">
        <v>350.94</v>
      </c>
      <c r="K10" s="676">
        <v>1</v>
      </c>
      <c r="L10" s="663">
        <v>1</v>
      </c>
      <c r="M10" s="699">
        <v>1</v>
      </c>
    </row>
    <row r="11" spans="1:13" ht="14.4" customHeight="1" x14ac:dyDescent="0.3">
      <c r="A11" s="715" t="s">
        <v>2841</v>
      </c>
      <c r="B11" s="708">
        <v>114207.62000000002</v>
      </c>
      <c r="C11" s="660">
        <v>1</v>
      </c>
      <c r="D11" s="719">
        <v>89</v>
      </c>
      <c r="E11" s="722" t="s">
        <v>2841</v>
      </c>
      <c r="F11" s="708">
        <v>105817.19000000003</v>
      </c>
      <c r="G11" s="676">
        <v>0.92653353602850674</v>
      </c>
      <c r="H11" s="663">
        <v>74</v>
      </c>
      <c r="I11" s="699">
        <v>0.8314606741573034</v>
      </c>
      <c r="J11" s="725">
        <v>8390.43</v>
      </c>
      <c r="K11" s="676">
        <v>7.3466463971493312E-2</v>
      </c>
      <c r="L11" s="663">
        <v>15</v>
      </c>
      <c r="M11" s="699">
        <v>0.16853932584269662</v>
      </c>
    </row>
    <row r="12" spans="1:13" ht="14.4" customHeight="1" x14ac:dyDescent="0.3">
      <c r="A12" s="715" t="s">
        <v>2842</v>
      </c>
      <c r="B12" s="708">
        <v>2446.08</v>
      </c>
      <c r="C12" s="660">
        <v>1</v>
      </c>
      <c r="D12" s="719">
        <v>3</v>
      </c>
      <c r="E12" s="722" t="s">
        <v>2842</v>
      </c>
      <c r="F12" s="708">
        <v>589.38</v>
      </c>
      <c r="G12" s="676">
        <v>0.24094878335949765</v>
      </c>
      <c r="H12" s="663">
        <v>1</v>
      </c>
      <c r="I12" s="699">
        <v>0.33333333333333331</v>
      </c>
      <c r="J12" s="725">
        <v>1856.6999999999998</v>
      </c>
      <c r="K12" s="676">
        <v>0.75905121664050235</v>
      </c>
      <c r="L12" s="663">
        <v>2</v>
      </c>
      <c r="M12" s="699">
        <v>0.66666666666666663</v>
      </c>
    </row>
    <row r="13" spans="1:13" ht="14.4" customHeight="1" x14ac:dyDescent="0.3">
      <c r="A13" s="715" t="s">
        <v>2843</v>
      </c>
      <c r="B13" s="708">
        <v>55940.960000000006</v>
      </c>
      <c r="C13" s="660">
        <v>1</v>
      </c>
      <c r="D13" s="719">
        <v>40</v>
      </c>
      <c r="E13" s="722" t="s">
        <v>2843</v>
      </c>
      <c r="F13" s="708">
        <v>51118.69000000001</v>
      </c>
      <c r="G13" s="676">
        <v>0.91379715328446287</v>
      </c>
      <c r="H13" s="663">
        <v>35</v>
      </c>
      <c r="I13" s="699">
        <v>0.875</v>
      </c>
      <c r="J13" s="725">
        <v>4822.2700000000004</v>
      </c>
      <c r="K13" s="676">
        <v>8.620284671553724E-2</v>
      </c>
      <c r="L13" s="663">
        <v>5</v>
      </c>
      <c r="M13" s="699">
        <v>0.125</v>
      </c>
    </row>
    <row r="14" spans="1:13" ht="14.4" customHeight="1" x14ac:dyDescent="0.3">
      <c r="A14" s="715" t="s">
        <v>2844</v>
      </c>
      <c r="B14" s="708">
        <v>46836.660000000011</v>
      </c>
      <c r="C14" s="660">
        <v>1</v>
      </c>
      <c r="D14" s="719">
        <v>28</v>
      </c>
      <c r="E14" s="722" t="s">
        <v>2844</v>
      </c>
      <c r="F14" s="708">
        <v>44857.720000000008</v>
      </c>
      <c r="G14" s="676">
        <v>0.95774805462216983</v>
      </c>
      <c r="H14" s="663">
        <v>26</v>
      </c>
      <c r="I14" s="699">
        <v>0.9285714285714286</v>
      </c>
      <c r="J14" s="725">
        <v>1978.94</v>
      </c>
      <c r="K14" s="676">
        <v>4.2251945377830093E-2</v>
      </c>
      <c r="L14" s="663">
        <v>2</v>
      </c>
      <c r="M14" s="699">
        <v>7.1428571428571425E-2</v>
      </c>
    </row>
    <row r="15" spans="1:13" ht="14.4" customHeight="1" thickBot="1" x14ac:dyDescent="0.35">
      <c r="A15" s="716" t="s">
        <v>2845</v>
      </c>
      <c r="B15" s="709">
        <v>2702.4</v>
      </c>
      <c r="C15" s="666">
        <v>1</v>
      </c>
      <c r="D15" s="720">
        <v>3</v>
      </c>
      <c r="E15" s="723" t="s">
        <v>2845</v>
      </c>
      <c r="F15" s="709">
        <v>1978.94</v>
      </c>
      <c r="G15" s="677">
        <v>0.73228981645944347</v>
      </c>
      <c r="H15" s="669">
        <v>1</v>
      </c>
      <c r="I15" s="700">
        <v>0.33333333333333331</v>
      </c>
      <c r="J15" s="726">
        <v>723.46</v>
      </c>
      <c r="K15" s="677">
        <v>0.26771018354055653</v>
      </c>
      <c r="L15" s="669">
        <v>2</v>
      </c>
      <c r="M15" s="700">
        <v>0.66666666666666663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8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3066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334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160</v>
      </c>
      <c r="L3" s="542"/>
      <c r="M3" s="70">
        <f>SUBTOTAL(9,M7:M1048576)</f>
        <v>628020.90000000014</v>
      </c>
      <c r="N3" s="70">
        <f>SUBTOTAL(9,N7:N1048576)</f>
        <v>527</v>
      </c>
      <c r="O3" s="70">
        <f>SUBTOTAL(9,O7:O1048576)</f>
        <v>481</v>
      </c>
      <c r="P3" s="70">
        <f>SUBTOTAL(9,P7:P1048576)</f>
        <v>560887.59000000008</v>
      </c>
      <c r="Q3" s="71">
        <f>IF(M3=0,0,P3/M3)</f>
        <v>0.89310338238743325</v>
      </c>
      <c r="R3" s="70">
        <f>SUBTOTAL(9,R7:R1048576)</f>
        <v>418</v>
      </c>
      <c r="S3" s="71">
        <f>IF(N3=0,0,R3/N3)</f>
        <v>0.79316888045540801</v>
      </c>
      <c r="T3" s="70">
        <f>SUBTOTAL(9,T7:T1048576)</f>
        <v>402</v>
      </c>
      <c r="U3" s="72">
        <f>IF(O3=0,0,T3/O3)</f>
        <v>0.83575883575883581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27" t="s">
        <v>23</v>
      </c>
      <c r="B6" s="728" t="s">
        <v>5</v>
      </c>
      <c r="C6" s="727" t="s">
        <v>24</v>
      </c>
      <c r="D6" s="728" t="s">
        <v>6</v>
      </c>
      <c r="E6" s="728" t="s">
        <v>194</v>
      </c>
      <c r="F6" s="728" t="s">
        <v>25</v>
      </c>
      <c r="G6" s="728" t="s">
        <v>26</v>
      </c>
      <c r="H6" s="728" t="s">
        <v>8</v>
      </c>
      <c r="I6" s="728" t="s">
        <v>10</v>
      </c>
      <c r="J6" s="728" t="s">
        <v>11</v>
      </c>
      <c r="K6" s="728" t="s">
        <v>12</v>
      </c>
      <c r="L6" s="728" t="s">
        <v>27</v>
      </c>
      <c r="M6" s="729" t="s">
        <v>14</v>
      </c>
      <c r="N6" s="730" t="s">
        <v>28</v>
      </c>
      <c r="O6" s="730" t="s">
        <v>28</v>
      </c>
      <c r="P6" s="730" t="s">
        <v>14</v>
      </c>
      <c r="Q6" s="730" t="s">
        <v>2</v>
      </c>
      <c r="R6" s="730" t="s">
        <v>28</v>
      </c>
      <c r="S6" s="730" t="s">
        <v>2</v>
      </c>
      <c r="T6" s="730" t="s">
        <v>28</v>
      </c>
      <c r="U6" s="731" t="s">
        <v>2</v>
      </c>
    </row>
    <row r="7" spans="1:21" ht="14.4" customHeight="1" x14ac:dyDescent="0.3">
      <c r="A7" s="732">
        <v>6</v>
      </c>
      <c r="B7" s="733" t="s">
        <v>562</v>
      </c>
      <c r="C7" s="733">
        <v>89301062</v>
      </c>
      <c r="D7" s="734" t="s">
        <v>3064</v>
      </c>
      <c r="E7" s="735" t="s">
        <v>2835</v>
      </c>
      <c r="F7" s="733" t="s">
        <v>2828</v>
      </c>
      <c r="G7" s="733" t="s">
        <v>2846</v>
      </c>
      <c r="H7" s="733" t="s">
        <v>563</v>
      </c>
      <c r="I7" s="733" t="s">
        <v>1437</v>
      </c>
      <c r="J7" s="733" t="s">
        <v>1438</v>
      </c>
      <c r="K7" s="733" t="s">
        <v>2847</v>
      </c>
      <c r="L7" s="736">
        <v>23.72</v>
      </c>
      <c r="M7" s="736">
        <v>94.88</v>
      </c>
      <c r="N7" s="733">
        <v>4</v>
      </c>
      <c r="O7" s="737">
        <v>2</v>
      </c>
      <c r="P7" s="736">
        <v>94.88</v>
      </c>
      <c r="Q7" s="738">
        <v>1</v>
      </c>
      <c r="R7" s="733">
        <v>4</v>
      </c>
      <c r="S7" s="738">
        <v>1</v>
      </c>
      <c r="T7" s="737">
        <v>2</v>
      </c>
      <c r="U7" s="235">
        <v>1</v>
      </c>
    </row>
    <row r="8" spans="1:21" ht="14.4" customHeight="1" x14ac:dyDescent="0.3">
      <c r="A8" s="659">
        <v>6</v>
      </c>
      <c r="B8" s="660" t="s">
        <v>562</v>
      </c>
      <c r="C8" s="660">
        <v>89301062</v>
      </c>
      <c r="D8" s="739" t="s">
        <v>3064</v>
      </c>
      <c r="E8" s="740" t="s">
        <v>2835</v>
      </c>
      <c r="F8" s="660" t="s">
        <v>2828</v>
      </c>
      <c r="G8" s="660" t="s">
        <v>2848</v>
      </c>
      <c r="H8" s="660" t="s">
        <v>977</v>
      </c>
      <c r="I8" s="660" t="s">
        <v>1031</v>
      </c>
      <c r="J8" s="660" t="s">
        <v>987</v>
      </c>
      <c r="K8" s="660" t="s">
        <v>2699</v>
      </c>
      <c r="L8" s="661">
        <v>29.78</v>
      </c>
      <c r="M8" s="661">
        <v>29.78</v>
      </c>
      <c r="N8" s="660">
        <v>1</v>
      </c>
      <c r="O8" s="741"/>
      <c r="P8" s="661"/>
      <c r="Q8" s="676">
        <v>0</v>
      </c>
      <c r="R8" s="660"/>
      <c r="S8" s="676">
        <v>0</v>
      </c>
      <c r="T8" s="741"/>
      <c r="U8" s="699"/>
    </row>
    <row r="9" spans="1:21" ht="14.4" customHeight="1" x14ac:dyDescent="0.3">
      <c r="A9" s="659">
        <v>6</v>
      </c>
      <c r="B9" s="660" t="s">
        <v>562</v>
      </c>
      <c r="C9" s="660">
        <v>89301062</v>
      </c>
      <c r="D9" s="739" t="s">
        <v>3064</v>
      </c>
      <c r="E9" s="740" t="s">
        <v>2835</v>
      </c>
      <c r="F9" s="660" t="s">
        <v>2829</v>
      </c>
      <c r="G9" s="660" t="s">
        <v>2849</v>
      </c>
      <c r="H9" s="660" t="s">
        <v>563</v>
      </c>
      <c r="I9" s="660" t="s">
        <v>2850</v>
      </c>
      <c r="J9" s="660" t="s">
        <v>2851</v>
      </c>
      <c r="K9" s="660" t="s">
        <v>2852</v>
      </c>
      <c r="L9" s="661">
        <v>1978.94</v>
      </c>
      <c r="M9" s="661">
        <v>7915.76</v>
      </c>
      <c r="N9" s="660">
        <v>4</v>
      </c>
      <c r="O9" s="741">
        <v>4</v>
      </c>
      <c r="P9" s="661">
        <v>5936.82</v>
      </c>
      <c r="Q9" s="676">
        <v>0.74999999999999989</v>
      </c>
      <c r="R9" s="660">
        <v>3</v>
      </c>
      <c r="S9" s="676">
        <v>0.75</v>
      </c>
      <c r="T9" s="741">
        <v>3</v>
      </c>
      <c r="U9" s="699">
        <v>0.75</v>
      </c>
    </row>
    <row r="10" spans="1:21" ht="14.4" customHeight="1" x14ac:dyDescent="0.3">
      <c r="A10" s="659">
        <v>6</v>
      </c>
      <c r="B10" s="660" t="s">
        <v>562</v>
      </c>
      <c r="C10" s="660">
        <v>89301062</v>
      </c>
      <c r="D10" s="739" t="s">
        <v>3064</v>
      </c>
      <c r="E10" s="740" t="s">
        <v>2836</v>
      </c>
      <c r="F10" s="660" t="s">
        <v>2828</v>
      </c>
      <c r="G10" s="660" t="s">
        <v>2853</v>
      </c>
      <c r="H10" s="660" t="s">
        <v>563</v>
      </c>
      <c r="I10" s="660" t="s">
        <v>2854</v>
      </c>
      <c r="J10" s="660" t="s">
        <v>878</v>
      </c>
      <c r="K10" s="660" t="s">
        <v>1631</v>
      </c>
      <c r="L10" s="661">
        <v>0</v>
      </c>
      <c r="M10" s="661">
        <v>0</v>
      </c>
      <c r="N10" s="660">
        <v>1</v>
      </c>
      <c r="O10" s="741">
        <v>1</v>
      </c>
      <c r="P10" s="661"/>
      <c r="Q10" s="676"/>
      <c r="R10" s="660"/>
      <c r="S10" s="676">
        <v>0</v>
      </c>
      <c r="T10" s="741"/>
      <c r="U10" s="699">
        <v>0</v>
      </c>
    </row>
    <row r="11" spans="1:21" ht="14.4" customHeight="1" x14ac:dyDescent="0.3">
      <c r="A11" s="659">
        <v>6</v>
      </c>
      <c r="B11" s="660" t="s">
        <v>562</v>
      </c>
      <c r="C11" s="660">
        <v>89301062</v>
      </c>
      <c r="D11" s="739" t="s">
        <v>3064</v>
      </c>
      <c r="E11" s="740" t="s">
        <v>2836</v>
      </c>
      <c r="F11" s="660" t="s">
        <v>2828</v>
      </c>
      <c r="G11" s="660" t="s">
        <v>2855</v>
      </c>
      <c r="H11" s="660" t="s">
        <v>563</v>
      </c>
      <c r="I11" s="660" t="s">
        <v>1218</v>
      </c>
      <c r="J11" s="660" t="s">
        <v>1219</v>
      </c>
      <c r="K11" s="660" t="s">
        <v>2856</v>
      </c>
      <c r="L11" s="661">
        <v>163.9</v>
      </c>
      <c r="M11" s="661">
        <v>327.8</v>
      </c>
      <c r="N11" s="660">
        <v>2</v>
      </c>
      <c r="O11" s="741">
        <v>1</v>
      </c>
      <c r="P11" s="661">
        <v>327.8</v>
      </c>
      <c r="Q11" s="676">
        <v>1</v>
      </c>
      <c r="R11" s="660">
        <v>2</v>
      </c>
      <c r="S11" s="676">
        <v>1</v>
      </c>
      <c r="T11" s="741">
        <v>1</v>
      </c>
      <c r="U11" s="699">
        <v>1</v>
      </c>
    </row>
    <row r="12" spans="1:21" ht="14.4" customHeight="1" x14ac:dyDescent="0.3">
      <c r="A12" s="659">
        <v>6</v>
      </c>
      <c r="B12" s="660" t="s">
        <v>562</v>
      </c>
      <c r="C12" s="660">
        <v>89301062</v>
      </c>
      <c r="D12" s="739" t="s">
        <v>3064</v>
      </c>
      <c r="E12" s="740" t="s">
        <v>2837</v>
      </c>
      <c r="F12" s="660" t="s">
        <v>2828</v>
      </c>
      <c r="G12" s="660" t="s">
        <v>2857</v>
      </c>
      <c r="H12" s="660" t="s">
        <v>977</v>
      </c>
      <c r="I12" s="660" t="s">
        <v>2858</v>
      </c>
      <c r="J12" s="660" t="s">
        <v>2859</v>
      </c>
      <c r="K12" s="660" t="s">
        <v>2860</v>
      </c>
      <c r="L12" s="661">
        <v>222.25</v>
      </c>
      <c r="M12" s="661">
        <v>444.5</v>
      </c>
      <c r="N12" s="660">
        <v>2</v>
      </c>
      <c r="O12" s="741">
        <v>2</v>
      </c>
      <c r="P12" s="661"/>
      <c r="Q12" s="676">
        <v>0</v>
      </c>
      <c r="R12" s="660"/>
      <c r="S12" s="676">
        <v>0</v>
      </c>
      <c r="T12" s="741"/>
      <c r="U12" s="699">
        <v>0</v>
      </c>
    </row>
    <row r="13" spans="1:21" ht="14.4" customHeight="1" x14ac:dyDescent="0.3">
      <c r="A13" s="659">
        <v>6</v>
      </c>
      <c r="B13" s="660" t="s">
        <v>562</v>
      </c>
      <c r="C13" s="660">
        <v>89301062</v>
      </c>
      <c r="D13" s="739" t="s">
        <v>3064</v>
      </c>
      <c r="E13" s="740" t="s">
        <v>2837</v>
      </c>
      <c r="F13" s="660" t="s">
        <v>2828</v>
      </c>
      <c r="G13" s="660" t="s">
        <v>2857</v>
      </c>
      <c r="H13" s="660" t="s">
        <v>977</v>
      </c>
      <c r="I13" s="660" t="s">
        <v>2861</v>
      </c>
      <c r="J13" s="660" t="s">
        <v>2859</v>
      </c>
      <c r="K13" s="660" t="s">
        <v>2862</v>
      </c>
      <c r="L13" s="661">
        <v>0</v>
      </c>
      <c r="M13" s="661">
        <v>0</v>
      </c>
      <c r="N13" s="660">
        <v>2</v>
      </c>
      <c r="O13" s="741">
        <v>2</v>
      </c>
      <c r="P13" s="661">
        <v>0</v>
      </c>
      <c r="Q13" s="676"/>
      <c r="R13" s="660">
        <v>1</v>
      </c>
      <c r="S13" s="676">
        <v>0.5</v>
      </c>
      <c r="T13" s="741">
        <v>1</v>
      </c>
      <c r="U13" s="699">
        <v>0.5</v>
      </c>
    </row>
    <row r="14" spans="1:21" ht="14.4" customHeight="1" x14ac:dyDescent="0.3">
      <c r="A14" s="659">
        <v>6</v>
      </c>
      <c r="B14" s="660" t="s">
        <v>562</v>
      </c>
      <c r="C14" s="660">
        <v>89301062</v>
      </c>
      <c r="D14" s="739" t="s">
        <v>3064</v>
      </c>
      <c r="E14" s="740" t="s">
        <v>2837</v>
      </c>
      <c r="F14" s="660" t="s">
        <v>2828</v>
      </c>
      <c r="G14" s="660" t="s">
        <v>2863</v>
      </c>
      <c r="H14" s="660" t="s">
        <v>563</v>
      </c>
      <c r="I14" s="660" t="s">
        <v>2864</v>
      </c>
      <c r="J14" s="660" t="s">
        <v>2865</v>
      </c>
      <c r="K14" s="660" t="s">
        <v>2866</v>
      </c>
      <c r="L14" s="661">
        <v>0</v>
      </c>
      <c r="M14" s="661">
        <v>0</v>
      </c>
      <c r="N14" s="660">
        <v>1</v>
      </c>
      <c r="O14" s="741">
        <v>1</v>
      </c>
      <c r="P14" s="661">
        <v>0</v>
      </c>
      <c r="Q14" s="676"/>
      <c r="R14" s="660">
        <v>1</v>
      </c>
      <c r="S14" s="676">
        <v>1</v>
      </c>
      <c r="T14" s="741">
        <v>1</v>
      </c>
      <c r="U14" s="699">
        <v>1</v>
      </c>
    </row>
    <row r="15" spans="1:21" ht="14.4" customHeight="1" x14ac:dyDescent="0.3">
      <c r="A15" s="659">
        <v>6</v>
      </c>
      <c r="B15" s="660" t="s">
        <v>562</v>
      </c>
      <c r="C15" s="660">
        <v>89301062</v>
      </c>
      <c r="D15" s="739" t="s">
        <v>3064</v>
      </c>
      <c r="E15" s="740" t="s">
        <v>2837</v>
      </c>
      <c r="F15" s="660" t="s">
        <v>2828</v>
      </c>
      <c r="G15" s="660" t="s">
        <v>2867</v>
      </c>
      <c r="H15" s="660" t="s">
        <v>977</v>
      </c>
      <c r="I15" s="660" t="s">
        <v>2868</v>
      </c>
      <c r="J15" s="660" t="s">
        <v>2869</v>
      </c>
      <c r="K15" s="660" t="s">
        <v>2870</v>
      </c>
      <c r="L15" s="661">
        <v>306.04000000000002</v>
      </c>
      <c r="M15" s="661">
        <v>306.04000000000002</v>
      </c>
      <c r="N15" s="660">
        <v>1</v>
      </c>
      <c r="O15" s="741">
        <v>1</v>
      </c>
      <c r="P15" s="661"/>
      <c r="Q15" s="676">
        <v>0</v>
      </c>
      <c r="R15" s="660"/>
      <c r="S15" s="676">
        <v>0</v>
      </c>
      <c r="T15" s="741"/>
      <c r="U15" s="699">
        <v>0</v>
      </c>
    </row>
    <row r="16" spans="1:21" ht="14.4" customHeight="1" x14ac:dyDescent="0.3">
      <c r="A16" s="659">
        <v>6</v>
      </c>
      <c r="B16" s="660" t="s">
        <v>562</v>
      </c>
      <c r="C16" s="660">
        <v>89301062</v>
      </c>
      <c r="D16" s="739" t="s">
        <v>3064</v>
      </c>
      <c r="E16" s="740" t="s">
        <v>2837</v>
      </c>
      <c r="F16" s="660" t="s">
        <v>2828</v>
      </c>
      <c r="G16" s="660" t="s">
        <v>2871</v>
      </c>
      <c r="H16" s="660" t="s">
        <v>977</v>
      </c>
      <c r="I16" s="660" t="s">
        <v>2872</v>
      </c>
      <c r="J16" s="660" t="s">
        <v>2322</v>
      </c>
      <c r="K16" s="660" t="s">
        <v>2323</v>
      </c>
      <c r="L16" s="661">
        <v>0</v>
      </c>
      <c r="M16" s="661">
        <v>0</v>
      </c>
      <c r="N16" s="660">
        <v>1</v>
      </c>
      <c r="O16" s="741">
        <v>1</v>
      </c>
      <c r="P16" s="661"/>
      <c r="Q16" s="676"/>
      <c r="R16" s="660"/>
      <c r="S16" s="676">
        <v>0</v>
      </c>
      <c r="T16" s="741"/>
      <c r="U16" s="699">
        <v>0</v>
      </c>
    </row>
    <row r="17" spans="1:21" ht="14.4" customHeight="1" x14ac:dyDescent="0.3">
      <c r="A17" s="659">
        <v>6</v>
      </c>
      <c r="B17" s="660" t="s">
        <v>562</v>
      </c>
      <c r="C17" s="660">
        <v>89301062</v>
      </c>
      <c r="D17" s="739" t="s">
        <v>3064</v>
      </c>
      <c r="E17" s="740" t="s">
        <v>2837</v>
      </c>
      <c r="F17" s="660" t="s">
        <v>2828</v>
      </c>
      <c r="G17" s="660" t="s">
        <v>2873</v>
      </c>
      <c r="H17" s="660" t="s">
        <v>563</v>
      </c>
      <c r="I17" s="660" t="s">
        <v>2874</v>
      </c>
      <c r="J17" s="660" t="s">
        <v>2875</v>
      </c>
      <c r="K17" s="660" t="s">
        <v>2876</v>
      </c>
      <c r="L17" s="661">
        <v>64.13</v>
      </c>
      <c r="M17" s="661">
        <v>64.13</v>
      </c>
      <c r="N17" s="660">
        <v>1</v>
      </c>
      <c r="O17" s="741">
        <v>0.5</v>
      </c>
      <c r="P17" s="661">
        <v>64.13</v>
      </c>
      <c r="Q17" s="676">
        <v>1</v>
      </c>
      <c r="R17" s="660">
        <v>1</v>
      </c>
      <c r="S17" s="676">
        <v>1</v>
      </c>
      <c r="T17" s="741">
        <v>0.5</v>
      </c>
      <c r="U17" s="699">
        <v>1</v>
      </c>
    </row>
    <row r="18" spans="1:21" ht="14.4" customHeight="1" x14ac:dyDescent="0.3">
      <c r="A18" s="659">
        <v>6</v>
      </c>
      <c r="B18" s="660" t="s">
        <v>562</v>
      </c>
      <c r="C18" s="660">
        <v>89301062</v>
      </c>
      <c r="D18" s="739" t="s">
        <v>3064</v>
      </c>
      <c r="E18" s="740" t="s">
        <v>2837</v>
      </c>
      <c r="F18" s="660" t="s">
        <v>2828</v>
      </c>
      <c r="G18" s="660" t="s">
        <v>2877</v>
      </c>
      <c r="H18" s="660" t="s">
        <v>563</v>
      </c>
      <c r="I18" s="660" t="s">
        <v>2878</v>
      </c>
      <c r="J18" s="660" t="s">
        <v>2879</v>
      </c>
      <c r="K18" s="660" t="s">
        <v>2880</v>
      </c>
      <c r="L18" s="661">
        <v>0</v>
      </c>
      <c r="M18" s="661">
        <v>0</v>
      </c>
      <c r="N18" s="660">
        <v>3</v>
      </c>
      <c r="O18" s="741">
        <v>3</v>
      </c>
      <c r="P18" s="661">
        <v>0</v>
      </c>
      <c r="Q18" s="676"/>
      <c r="R18" s="660">
        <v>1</v>
      </c>
      <c r="S18" s="676">
        <v>0.33333333333333331</v>
      </c>
      <c r="T18" s="741">
        <v>1</v>
      </c>
      <c r="U18" s="699">
        <v>0.33333333333333331</v>
      </c>
    </row>
    <row r="19" spans="1:21" ht="14.4" customHeight="1" x14ac:dyDescent="0.3">
      <c r="A19" s="659">
        <v>6</v>
      </c>
      <c r="B19" s="660" t="s">
        <v>562</v>
      </c>
      <c r="C19" s="660">
        <v>89301062</v>
      </c>
      <c r="D19" s="739" t="s">
        <v>3064</v>
      </c>
      <c r="E19" s="740" t="s">
        <v>2837</v>
      </c>
      <c r="F19" s="660" t="s">
        <v>2828</v>
      </c>
      <c r="G19" s="660" t="s">
        <v>2881</v>
      </c>
      <c r="H19" s="660" t="s">
        <v>563</v>
      </c>
      <c r="I19" s="660" t="s">
        <v>692</v>
      </c>
      <c r="J19" s="660" t="s">
        <v>2882</v>
      </c>
      <c r="K19" s="660" t="s">
        <v>2883</v>
      </c>
      <c r="L19" s="661">
        <v>0</v>
      </c>
      <c r="M19" s="661">
        <v>0</v>
      </c>
      <c r="N19" s="660">
        <v>1</v>
      </c>
      <c r="O19" s="741">
        <v>0.5</v>
      </c>
      <c r="P19" s="661">
        <v>0</v>
      </c>
      <c r="Q19" s="676"/>
      <c r="R19" s="660">
        <v>1</v>
      </c>
      <c r="S19" s="676">
        <v>1</v>
      </c>
      <c r="T19" s="741">
        <v>0.5</v>
      </c>
      <c r="U19" s="699">
        <v>1</v>
      </c>
    </row>
    <row r="20" spans="1:21" ht="14.4" customHeight="1" x14ac:dyDescent="0.3">
      <c r="A20" s="659">
        <v>6</v>
      </c>
      <c r="B20" s="660" t="s">
        <v>562</v>
      </c>
      <c r="C20" s="660">
        <v>89301062</v>
      </c>
      <c r="D20" s="739" t="s">
        <v>3064</v>
      </c>
      <c r="E20" s="740" t="s">
        <v>2837</v>
      </c>
      <c r="F20" s="660" t="s">
        <v>2829</v>
      </c>
      <c r="G20" s="660" t="s">
        <v>2884</v>
      </c>
      <c r="H20" s="660" t="s">
        <v>563</v>
      </c>
      <c r="I20" s="660" t="s">
        <v>2885</v>
      </c>
      <c r="J20" s="660" t="s">
        <v>2886</v>
      </c>
      <c r="K20" s="660" t="s">
        <v>2887</v>
      </c>
      <c r="L20" s="661">
        <v>410</v>
      </c>
      <c r="M20" s="661">
        <v>1640</v>
      </c>
      <c r="N20" s="660">
        <v>4</v>
      </c>
      <c r="O20" s="741">
        <v>4</v>
      </c>
      <c r="P20" s="661">
        <v>1640</v>
      </c>
      <c r="Q20" s="676">
        <v>1</v>
      </c>
      <c r="R20" s="660">
        <v>4</v>
      </c>
      <c r="S20" s="676">
        <v>1</v>
      </c>
      <c r="T20" s="741">
        <v>4</v>
      </c>
      <c r="U20" s="699">
        <v>1</v>
      </c>
    </row>
    <row r="21" spans="1:21" ht="14.4" customHeight="1" x14ac:dyDescent="0.3">
      <c r="A21" s="659">
        <v>6</v>
      </c>
      <c r="B21" s="660" t="s">
        <v>562</v>
      </c>
      <c r="C21" s="660">
        <v>89301062</v>
      </c>
      <c r="D21" s="739" t="s">
        <v>3064</v>
      </c>
      <c r="E21" s="740" t="s">
        <v>2837</v>
      </c>
      <c r="F21" s="660" t="s">
        <v>2829</v>
      </c>
      <c r="G21" s="660" t="s">
        <v>2884</v>
      </c>
      <c r="H21" s="660" t="s">
        <v>563</v>
      </c>
      <c r="I21" s="660" t="s">
        <v>2885</v>
      </c>
      <c r="J21" s="660" t="s">
        <v>2888</v>
      </c>
      <c r="K21" s="660" t="s">
        <v>2889</v>
      </c>
      <c r="L21" s="661">
        <v>410</v>
      </c>
      <c r="M21" s="661">
        <v>3690</v>
      </c>
      <c r="N21" s="660">
        <v>9</v>
      </c>
      <c r="O21" s="741">
        <v>9</v>
      </c>
      <c r="P21" s="661">
        <v>3280</v>
      </c>
      <c r="Q21" s="676">
        <v>0.88888888888888884</v>
      </c>
      <c r="R21" s="660">
        <v>8</v>
      </c>
      <c r="S21" s="676">
        <v>0.88888888888888884</v>
      </c>
      <c r="T21" s="741">
        <v>8</v>
      </c>
      <c r="U21" s="699">
        <v>0.88888888888888884</v>
      </c>
    </row>
    <row r="22" spans="1:21" ht="14.4" customHeight="1" x14ac:dyDescent="0.3">
      <c r="A22" s="659">
        <v>6</v>
      </c>
      <c r="B22" s="660" t="s">
        <v>562</v>
      </c>
      <c r="C22" s="660">
        <v>89301062</v>
      </c>
      <c r="D22" s="739" t="s">
        <v>3064</v>
      </c>
      <c r="E22" s="740" t="s">
        <v>2837</v>
      </c>
      <c r="F22" s="660" t="s">
        <v>2829</v>
      </c>
      <c r="G22" s="660" t="s">
        <v>2884</v>
      </c>
      <c r="H22" s="660" t="s">
        <v>563</v>
      </c>
      <c r="I22" s="660" t="s">
        <v>2890</v>
      </c>
      <c r="J22" s="660" t="s">
        <v>2888</v>
      </c>
      <c r="K22" s="660" t="s">
        <v>2891</v>
      </c>
      <c r="L22" s="661">
        <v>410</v>
      </c>
      <c r="M22" s="661">
        <v>410</v>
      </c>
      <c r="N22" s="660">
        <v>1</v>
      </c>
      <c r="O22" s="741">
        <v>1</v>
      </c>
      <c r="P22" s="661">
        <v>410</v>
      </c>
      <c r="Q22" s="676">
        <v>1</v>
      </c>
      <c r="R22" s="660">
        <v>1</v>
      </c>
      <c r="S22" s="676">
        <v>1</v>
      </c>
      <c r="T22" s="741">
        <v>1</v>
      </c>
      <c r="U22" s="699">
        <v>1</v>
      </c>
    </row>
    <row r="23" spans="1:21" ht="14.4" customHeight="1" x14ac:dyDescent="0.3">
      <c r="A23" s="659">
        <v>6</v>
      </c>
      <c r="B23" s="660" t="s">
        <v>562</v>
      </c>
      <c r="C23" s="660">
        <v>89301062</v>
      </c>
      <c r="D23" s="739" t="s">
        <v>3064</v>
      </c>
      <c r="E23" s="740" t="s">
        <v>2837</v>
      </c>
      <c r="F23" s="660" t="s">
        <v>2829</v>
      </c>
      <c r="G23" s="660" t="s">
        <v>2849</v>
      </c>
      <c r="H23" s="660" t="s">
        <v>563</v>
      </c>
      <c r="I23" s="660" t="s">
        <v>2892</v>
      </c>
      <c r="J23" s="660" t="s">
        <v>2893</v>
      </c>
      <c r="K23" s="660" t="s">
        <v>2894</v>
      </c>
      <c r="L23" s="661">
        <v>179.2</v>
      </c>
      <c r="M23" s="661">
        <v>179.2</v>
      </c>
      <c r="N23" s="660">
        <v>1</v>
      </c>
      <c r="O23" s="741">
        <v>1</v>
      </c>
      <c r="P23" s="661"/>
      <c r="Q23" s="676">
        <v>0</v>
      </c>
      <c r="R23" s="660"/>
      <c r="S23" s="676">
        <v>0</v>
      </c>
      <c r="T23" s="741"/>
      <c r="U23" s="699">
        <v>0</v>
      </c>
    </row>
    <row r="24" spans="1:21" ht="14.4" customHeight="1" x14ac:dyDescent="0.3">
      <c r="A24" s="659">
        <v>6</v>
      </c>
      <c r="B24" s="660" t="s">
        <v>562</v>
      </c>
      <c r="C24" s="660">
        <v>89301062</v>
      </c>
      <c r="D24" s="739" t="s">
        <v>3064</v>
      </c>
      <c r="E24" s="740" t="s">
        <v>2837</v>
      </c>
      <c r="F24" s="660" t="s">
        <v>2829</v>
      </c>
      <c r="G24" s="660" t="s">
        <v>2849</v>
      </c>
      <c r="H24" s="660" t="s">
        <v>563</v>
      </c>
      <c r="I24" s="660" t="s">
        <v>2895</v>
      </c>
      <c r="J24" s="660" t="s">
        <v>2896</v>
      </c>
      <c r="K24" s="660" t="s">
        <v>2897</v>
      </c>
      <c r="L24" s="661">
        <v>864.39</v>
      </c>
      <c r="M24" s="661">
        <v>36304.379999999983</v>
      </c>
      <c r="N24" s="660">
        <v>42</v>
      </c>
      <c r="O24" s="741">
        <v>42</v>
      </c>
      <c r="P24" s="661">
        <v>34575.599999999984</v>
      </c>
      <c r="Q24" s="676">
        <v>0.95238095238095244</v>
      </c>
      <c r="R24" s="660">
        <v>40</v>
      </c>
      <c r="S24" s="676">
        <v>0.95238095238095233</v>
      </c>
      <c r="T24" s="741">
        <v>40</v>
      </c>
      <c r="U24" s="699">
        <v>0.95238095238095233</v>
      </c>
    </row>
    <row r="25" spans="1:21" ht="14.4" customHeight="1" x14ac:dyDescent="0.3">
      <c r="A25" s="659">
        <v>6</v>
      </c>
      <c r="B25" s="660" t="s">
        <v>562</v>
      </c>
      <c r="C25" s="660">
        <v>89301062</v>
      </c>
      <c r="D25" s="739" t="s">
        <v>3064</v>
      </c>
      <c r="E25" s="740" t="s">
        <v>2837</v>
      </c>
      <c r="F25" s="660" t="s">
        <v>2829</v>
      </c>
      <c r="G25" s="660" t="s">
        <v>2849</v>
      </c>
      <c r="H25" s="660" t="s">
        <v>563</v>
      </c>
      <c r="I25" s="660" t="s">
        <v>2850</v>
      </c>
      <c r="J25" s="660" t="s">
        <v>2851</v>
      </c>
      <c r="K25" s="660" t="s">
        <v>2852</v>
      </c>
      <c r="L25" s="661">
        <v>1978.94</v>
      </c>
      <c r="M25" s="661">
        <v>160294.14000000013</v>
      </c>
      <c r="N25" s="660">
        <v>81</v>
      </c>
      <c r="O25" s="741">
        <v>81</v>
      </c>
      <c r="P25" s="661">
        <v>152378.38000000012</v>
      </c>
      <c r="Q25" s="676">
        <v>0.95061728395061729</v>
      </c>
      <c r="R25" s="660">
        <v>77</v>
      </c>
      <c r="S25" s="676">
        <v>0.95061728395061729</v>
      </c>
      <c r="T25" s="741">
        <v>77</v>
      </c>
      <c r="U25" s="699">
        <v>0.95061728395061729</v>
      </c>
    </row>
    <row r="26" spans="1:21" ht="14.4" customHeight="1" x14ac:dyDescent="0.3">
      <c r="A26" s="659">
        <v>6</v>
      </c>
      <c r="B26" s="660" t="s">
        <v>562</v>
      </c>
      <c r="C26" s="660">
        <v>89301062</v>
      </c>
      <c r="D26" s="739" t="s">
        <v>3064</v>
      </c>
      <c r="E26" s="740" t="s">
        <v>2837</v>
      </c>
      <c r="F26" s="660" t="s">
        <v>2829</v>
      </c>
      <c r="G26" s="660" t="s">
        <v>2849</v>
      </c>
      <c r="H26" s="660" t="s">
        <v>563</v>
      </c>
      <c r="I26" s="660" t="s">
        <v>2898</v>
      </c>
      <c r="J26" s="660" t="s">
        <v>2899</v>
      </c>
      <c r="K26" s="660" t="s">
        <v>2900</v>
      </c>
      <c r="L26" s="661">
        <v>700</v>
      </c>
      <c r="M26" s="661">
        <v>8400</v>
      </c>
      <c r="N26" s="660">
        <v>12</v>
      </c>
      <c r="O26" s="741">
        <v>12</v>
      </c>
      <c r="P26" s="661">
        <v>8400</v>
      </c>
      <c r="Q26" s="676">
        <v>1</v>
      </c>
      <c r="R26" s="660">
        <v>12</v>
      </c>
      <c r="S26" s="676">
        <v>1</v>
      </c>
      <c r="T26" s="741">
        <v>12</v>
      </c>
      <c r="U26" s="699">
        <v>1</v>
      </c>
    </row>
    <row r="27" spans="1:21" ht="14.4" customHeight="1" x14ac:dyDescent="0.3">
      <c r="A27" s="659">
        <v>6</v>
      </c>
      <c r="B27" s="660" t="s">
        <v>562</v>
      </c>
      <c r="C27" s="660">
        <v>89301062</v>
      </c>
      <c r="D27" s="739" t="s">
        <v>3064</v>
      </c>
      <c r="E27" s="740" t="s">
        <v>2837</v>
      </c>
      <c r="F27" s="660" t="s">
        <v>2829</v>
      </c>
      <c r="G27" s="660" t="s">
        <v>2901</v>
      </c>
      <c r="H27" s="660" t="s">
        <v>563</v>
      </c>
      <c r="I27" s="660" t="s">
        <v>2902</v>
      </c>
      <c r="J27" s="660" t="s">
        <v>2903</v>
      </c>
      <c r="K27" s="660" t="s">
        <v>2904</v>
      </c>
      <c r="L27" s="661">
        <v>0</v>
      </c>
      <c r="M27" s="661">
        <v>0</v>
      </c>
      <c r="N27" s="660">
        <v>2</v>
      </c>
      <c r="O27" s="741">
        <v>2</v>
      </c>
      <c r="P27" s="661"/>
      <c r="Q27" s="676"/>
      <c r="R27" s="660"/>
      <c r="S27" s="676">
        <v>0</v>
      </c>
      <c r="T27" s="741"/>
      <c r="U27" s="699">
        <v>0</v>
      </c>
    </row>
    <row r="28" spans="1:21" ht="14.4" customHeight="1" x14ac:dyDescent="0.3">
      <c r="A28" s="659">
        <v>6</v>
      </c>
      <c r="B28" s="660" t="s">
        <v>562</v>
      </c>
      <c r="C28" s="660">
        <v>89301062</v>
      </c>
      <c r="D28" s="739" t="s">
        <v>3064</v>
      </c>
      <c r="E28" s="740" t="s">
        <v>2837</v>
      </c>
      <c r="F28" s="660" t="s">
        <v>2829</v>
      </c>
      <c r="G28" s="660" t="s">
        <v>2905</v>
      </c>
      <c r="H28" s="660" t="s">
        <v>563</v>
      </c>
      <c r="I28" s="660" t="s">
        <v>2906</v>
      </c>
      <c r="J28" s="660" t="s">
        <v>2907</v>
      </c>
      <c r="K28" s="660" t="s">
        <v>2908</v>
      </c>
      <c r="L28" s="661">
        <v>9000</v>
      </c>
      <c r="M28" s="661">
        <v>9000</v>
      </c>
      <c r="N28" s="660">
        <v>1</v>
      </c>
      <c r="O28" s="741">
        <v>1</v>
      </c>
      <c r="P28" s="661"/>
      <c r="Q28" s="676">
        <v>0</v>
      </c>
      <c r="R28" s="660"/>
      <c r="S28" s="676">
        <v>0</v>
      </c>
      <c r="T28" s="741"/>
      <c r="U28" s="699">
        <v>0</v>
      </c>
    </row>
    <row r="29" spans="1:21" ht="14.4" customHeight="1" x14ac:dyDescent="0.3">
      <c r="A29" s="659">
        <v>6</v>
      </c>
      <c r="B29" s="660" t="s">
        <v>562</v>
      </c>
      <c r="C29" s="660">
        <v>89301062</v>
      </c>
      <c r="D29" s="739" t="s">
        <v>3064</v>
      </c>
      <c r="E29" s="740" t="s">
        <v>2838</v>
      </c>
      <c r="F29" s="660" t="s">
        <v>2828</v>
      </c>
      <c r="G29" s="660" t="s">
        <v>2909</v>
      </c>
      <c r="H29" s="660" t="s">
        <v>563</v>
      </c>
      <c r="I29" s="660" t="s">
        <v>2910</v>
      </c>
      <c r="J29" s="660" t="s">
        <v>2911</v>
      </c>
      <c r="K29" s="660" t="s">
        <v>2686</v>
      </c>
      <c r="L29" s="661">
        <v>156.86000000000001</v>
      </c>
      <c r="M29" s="661">
        <v>156.86000000000001</v>
      </c>
      <c r="N29" s="660">
        <v>1</v>
      </c>
      <c r="O29" s="741">
        <v>1</v>
      </c>
      <c r="P29" s="661">
        <v>156.86000000000001</v>
      </c>
      <c r="Q29" s="676">
        <v>1</v>
      </c>
      <c r="R29" s="660">
        <v>1</v>
      </c>
      <c r="S29" s="676">
        <v>1</v>
      </c>
      <c r="T29" s="741">
        <v>1</v>
      </c>
      <c r="U29" s="699">
        <v>1</v>
      </c>
    </row>
    <row r="30" spans="1:21" ht="14.4" customHeight="1" x14ac:dyDescent="0.3">
      <c r="A30" s="659">
        <v>6</v>
      </c>
      <c r="B30" s="660" t="s">
        <v>562</v>
      </c>
      <c r="C30" s="660">
        <v>89301062</v>
      </c>
      <c r="D30" s="739" t="s">
        <v>3064</v>
      </c>
      <c r="E30" s="740" t="s">
        <v>2838</v>
      </c>
      <c r="F30" s="660" t="s">
        <v>2828</v>
      </c>
      <c r="G30" s="660" t="s">
        <v>2912</v>
      </c>
      <c r="H30" s="660" t="s">
        <v>563</v>
      </c>
      <c r="I30" s="660" t="s">
        <v>2913</v>
      </c>
      <c r="J30" s="660" t="s">
        <v>2914</v>
      </c>
      <c r="K30" s="660" t="s">
        <v>2915</v>
      </c>
      <c r="L30" s="661">
        <v>317.26</v>
      </c>
      <c r="M30" s="661">
        <v>1269.04</v>
      </c>
      <c r="N30" s="660">
        <v>4</v>
      </c>
      <c r="O30" s="741">
        <v>2</v>
      </c>
      <c r="P30" s="661">
        <v>634.52</v>
      </c>
      <c r="Q30" s="676">
        <v>0.5</v>
      </c>
      <c r="R30" s="660">
        <v>2</v>
      </c>
      <c r="S30" s="676">
        <v>0.5</v>
      </c>
      <c r="T30" s="741">
        <v>1</v>
      </c>
      <c r="U30" s="699">
        <v>0.5</v>
      </c>
    </row>
    <row r="31" spans="1:21" ht="14.4" customHeight="1" x14ac:dyDescent="0.3">
      <c r="A31" s="659">
        <v>6</v>
      </c>
      <c r="B31" s="660" t="s">
        <v>562</v>
      </c>
      <c r="C31" s="660">
        <v>89301062</v>
      </c>
      <c r="D31" s="739" t="s">
        <v>3064</v>
      </c>
      <c r="E31" s="740" t="s">
        <v>2838</v>
      </c>
      <c r="F31" s="660" t="s">
        <v>2828</v>
      </c>
      <c r="G31" s="660" t="s">
        <v>2916</v>
      </c>
      <c r="H31" s="660" t="s">
        <v>563</v>
      </c>
      <c r="I31" s="660" t="s">
        <v>2917</v>
      </c>
      <c r="J31" s="660" t="s">
        <v>2918</v>
      </c>
      <c r="K31" s="660" t="s">
        <v>2102</v>
      </c>
      <c r="L31" s="661">
        <v>195.89</v>
      </c>
      <c r="M31" s="661">
        <v>195.89</v>
      </c>
      <c r="N31" s="660">
        <v>1</v>
      </c>
      <c r="O31" s="741">
        <v>1</v>
      </c>
      <c r="P31" s="661">
        <v>195.89</v>
      </c>
      <c r="Q31" s="676">
        <v>1</v>
      </c>
      <c r="R31" s="660">
        <v>1</v>
      </c>
      <c r="S31" s="676">
        <v>1</v>
      </c>
      <c r="T31" s="741">
        <v>1</v>
      </c>
      <c r="U31" s="699">
        <v>1</v>
      </c>
    </row>
    <row r="32" spans="1:21" ht="14.4" customHeight="1" x14ac:dyDescent="0.3">
      <c r="A32" s="659">
        <v>6</v>
      </c>
      <c r="B32" s="660" t="s">
        <v>562</v>
      </c>
      <c r="C32" s="660">
        <v>89301062</v>
      </c>
      <c r="D32" s="739" t="s">
        <v>3064</v>
      </c>
      <c r="E32" s="740" t="s">
        <v>2838</v>
      </c>
      <c r="F32" s="660" t="s">
        <v>2828</v>
      </c>
      <c r="G32" s="660" t="s">
        <v>2919</v>
      </c>
      <c r="H32" s="660" t="s">
        <v>977</v>
      </c>
      <c r="I32" s="660" t="s">
        <v>2920</v>
      </c>
      <c r="J32" s="660" t="s">
        <v>1586</v>
      </c>
      <c r="K32" s="660" t="s">
        <v>2921</v>
      </c>
      <c r="L32" s="661">
        <v>146.63</v>
      </c>
      <c r="M32" s="661">
        <v>146.63</v>
      </c>
      <c r="N32" s="660">
        <v>1</v>
      </c>
      <c r="O32" s="741">
        <v>0.5</v>
      </c>
      <c r="P32" s="661"/>
      <c r="Q32" s="676">
        <v>0</v>
      </c>
      <c r="R32" s="660"/>
      <c r="S32" s="676">
        <v>0</v>
      </c>
      <c r="T32" s="741"/>
      <c r="U32" s="699">
        <v>0</v>
      </c>
    </row>
    <row r="33" spans="1:21" ht="14.4" customHeight="1" x14ac:dyDescent="0.3">
      <c r="A33" s="659">
        <v>6</v>
      </c>
      <c r="B33" s="660" t="s">
        <v>562</v>
      </c>
      <c r="C33" s="660">
        <v>89301062</v>
      </c>
      <c r="D33" s="739" t="s">
        <v>3064</v>
      </c>
      <c r="E33" s="740" t="s">
        <v>2838</v>
      </c>
      <c r="F33" s="660" t="s">
        <v>2828</v>
      </c>
      <c r="G33" s="660" t="s">
        <v>2922</v>
      </c>
      <c r="H33" s="660" t="s">
        <v>563</v>
      </c>
      <c r="I33" s="660" t="s">
        <v>2923</v>
      </c>
      <c r="J33" s="660" t="s">
        <v>1276</v>
      </c>
      <c r="K33" s="660" t="s">
        <v>2924</v>
      </c>
      <c r="L33" s="661">
        <v>230.59</v>
      </c>
      <c r="M33" s="661">
        <v>230.59</v>
      </c>
      <c r="N33" s="660">
        <v>1</v>
      </c>
      <c r="O33" s="741">
        <v>0.5</v>
      </c>
      <c r="P33" s="661"/>
      <c r="Q33" s="676">
        <v>0</v>
      </c>
      <c r="R33" s="660"/>
      <c r="S33" s="676">
        <v>0</v>
      </c>
      <c r="T33" s="741"/>
      <c r="U33" s="699">
        <v>0</v>
      </c>
    </row>
    <row r="34" spans="1:21" ht="14.4" customHeight="1" x14ac:dyDescent="0.3">
      <c r="A34" s="659">
        <v>6</v>
      </c>
      <c r="B34" s="660" t="s">
        <v>562</v>
      </c>
      <c r="C34" s="660">
        <v>89301062</v>
      </c>
      <c r="D34" s="739" t="s">
        <v>3064</v>
      </c>
      <c r="E34" s="740" t="s">
        <v>2838</v>
      </c>
      <c r="F34" s="660" t="s">
        <v>2828</v>
      </c>
      <c r="G34" s="660" t="s">
        <v>2925</v>
      </c>
      <c r="H34" s="660" t="s">
        <v>563</v>
      </c>
      <c r="I34" s="660" t="s">
        <v>2926</v>
      </c>
      <c r="J34" s="660" t="s">
        <v>2927</v>
      </c>
      <c r="K34" s="660" t="s">
        <v>2928</v>
      </c>
      <c r="L34" s="661">
        <v>0</v>
      </c>
      <c r="M34" s="661">
        <v>0</v>
      </c>
      <c r="N34" s="660">
        <v>1</v>
      </c>
      <c r="O34" s="741">
        <v>1</v>
      </c>
      <c r="P34" s="661"/>
      <c r="Q34" s="676"/>
      <c r="R34" s="660"/>
      <c r="S34" s="676">
        <v>0</v>
      </c>
      <c r="T34" s="741"/>
      <c r="U34" s="699">
        <v>0</v>
      </c>
    </row>
    <row r="35" spans="1:21" ht="14.4" customHeight="1" x14ac:dyDescent="0.3">
      <c r="A35" s="659">
        <v>6</v>
      </c>
      <c r="B35" s="660" t="s">
        <v>562</v>
      </c>
      <c r="C35" s="660">
        <v>89301062</v>
      </c>
      <c r="D35" s="739" t="s">
        <v>3064</v>
      </c>
      <c r="E35" s="740" t="s">
        <v>2838</v>
      </c>
      <c r="F35" s="660" t="s">
        <v>2828</v>
      </c>
      <c r="G35" s="660" t="s">
        <v>2929</v>
      </c>
      <c r="H35" s="660" t="s">
        <v>563</v>
      </c>
      <c r="I35" s="660" t="s">
        <v>2930</v>
      </c>
      <c r="J35" s="660" t="s">
        <v>1325</v>
      </c>
      <c r="K35" s="660" t="s">
        <v>2931</v>
      </c>
      <c r="L35" s="661">
        <v>43.23</v>
      </c>
      <c r="M35" s="661">
        <v>43.23</v>
      </c>
      <c r="N35" s="660">
        <v>1</v>
      </c>
      <c r="O35" s="741">
        <v>0.5</v>
      </c>
      <c r="P35" s="661">
        <v>43.23</v>
      </c>
      <c r="Q35" s="676">
        <v>1</v>
      </c>
      <c r="R35" s="660">
        <v>1</v>
      </c>
      <c r="S35" s="676">
        <v>1</v>
      </c>
      <c r="T35" s="741">
        <v>0.5</v>
      </c>
      <c r="U35" s="699">
        <v>1</v>
      </c>
    </row>
    <row r="36" spans="1:21" ht="14.4" customHeight="1" x14ac:dyDescent="0.3">
      <c r="A36" s="659">
        <v>6</v>
      </c>
      <c r="B36" s="660" t="s">
        <v>562</v>
      </c>
      <c r="C36" s="660">
        <v>89301062</v>
      </c>
      <c r="D36" s="739" t="s">
        <v>3064</v>
      </c>
      <c r="E36" s="740" t="s">
        <v>2838</v>
      </c>
      <c r="F36" s="660" t="s">
        <v>2828</v>
      </c>
      <c r="G36" s="660" t="s">
        <v>2932</v>
      </c>
      <c r="H36" s="660" t="s">
        <v>563</v>
      </c>
      <c r="I36" s="660" t="s">
        <v>2933</v>
      </c>
      <c r="J36" s="660" t="s">
        <v>2934</v>
      </c>
      <c r="K36" s="660" t="s">
        <v>2935</v>
      </c>
      <c r="L36" s="661">
        <v>0</v>
      </c>
      <c r="M36" s="661">
        <v>0</v>
      </c>
      <c r="N36" s="660">
        <v>2</v>
      </c>
      <c r="O36" s="741">
        <v>0.5</v>
      </c>
      <c r="P36" s="661"/>
      <c r="Q36" s="676"/>
      <c r="R36" s="660"/>
      <c r="S36" s="676">
        <v>0</v>
      </c>
      <c r="T36" s="741"/>
      <c r="U36" s="699">
        <v>0</v>
      </c>
    </row>
    <row r="37" spans="1:21" ht="14.4" customHeight="1" x14ac:dyDescent="0.3">
      <c r="A37" s="659">
        <v>6</v>
      </c>
      <c r="B37" s="660" t="s">
        <v>562</v>
      </c>
      <c r="C37" s="660">
        <v>89301062</v>
      </c>
      <c r="D37" s="739" t="s">
        <v>3064</v>
      </c>
      <c r="E37" s="740" t="s">
        <v>2838</v>
      </c>
      <c r="F37" s="660" t="s">
        <v>2828</v>
      </c>
      <c r="G37" s="660" t="s">
        <v>2932</v>
      </c>
      <c r="H37" s="660" t="s">
        <v>563</v>
      </c>
      <c r="I37" s="660" t="s">
        <v>2936</v>
      </c>
      <c r="J37" s="660" t="s">
        <v>2934</v>
      </c>
      <c r="K37" s="660" t="s">
        <v>2937</v>
      </c>
      <c r="L37" s="661">
        <v>386.72</v>
      </c>
      <c r="M37" s="661">
        <v>773.44</v>
      </c>
      <c r="N37" s="660">
        <v>2</v>
      </c>
      <c r="O37" s="741">
        <v>0.5</v>
      </c>
      <c r="P37" s="661"/>
      <c r="Q37" s="676">
        <v>0</v>
      </c>
      <c r="R37" s="660"/>
      <c r="S37" s="676">
        <v>0</v>
      </c>
      <c r="T37" s="741"/>
      <c r="U37" s="699">
        <v>0</v>
      </c>
    </row>
    <row r="38" spans="1:21" ht="14.4" customHeight="1" x14ac:dyDescent="0.3">
      <c r="A38" s="659">
        <v>6</v>
      </c>
      <c r="B38" s="660" t="s">
        <v>562</v>
      </c>
      <c r="C38" s="660">
        <v>89301062</v>
      </c>
      <c r="D38" s="739" t="s">
        <v>3064</v>
      </c>
      <c r="E38" s="740" t="s">
        <v>2838</v>
      </c>
      <c r="F38" s="660" t="s">
        <v>2828</v>
      </c>
      <c r="G38" s="660" t="s">
        <v>2938</v>
      </c>
      <c r="H38" s="660" t="s">
        <v>563</v>
      </c>
      <c r="I38" s="660" t="s">
        <v>2939</v>
      </c>
      <c r="J38" s="660" t="s">
        <v>2940</v>
      </c>
      <c r="K38" s="660" t="s">
        <v>2941</v>
      </c>
      <c r="L38" s="661">
        <v>0</v>
      </c>
      <c r="M38" s="661">
        <v>0</v>
      </c>
      <c r="N38" s="660">
        <v>1</v>
      </c>
      <c r="O38" s="741">
        <v>1</v>
      </c>
      <c r="P38" s="661"/>
      <c r="Q38" s="676"/>
      <c r="R38" s="660"/>
      <c r="S38" s="676">
        <v>0</v>
      </c>
      <c r="T38" s="741"/>
      <c r="U38" s="699">
        <v>0</v>
      </c>
    </row>
    <row r="39" spans="1:21" ht="14.4" customHeight="1" x14ac:dyDescent="0.3">
      <c r="A39" s="659">
        <v>6</v>
      </c>
      <c r="B39" s="660" t="s">
        <v>562</v>
      </c>
      <c r="C39" s="660">
        <v>89301062</v>
      </c>
      <c r="D39" s="739" t="s">
        <v>3064</v>
      </c>
      <c r="E39" s="740" t="s">
        <v>2838</v>
      </c>
      <c r="F39" s="660" t="s">
        <v>2828</v>
      </c>
      <c r="G39" s="660" t="s">
        <v>2846</v>
      </c>
      <c r="H39" s="660" t="s">
        <v>563</v>
      </c>
      <c r="I39" s="660" t="s">
        <v>1437</v>
      </c>
      <c r="J39" s="660" t="s">
        <v>1438</v>
      </c>
      <c r="K39" s="660" t="s">
        <v>2847</v>
      </c>
      <c r="L39" s="661">
        <v>23.72</v>
      </c>
      <c r="M39" s="661">
        <v>23.72</v>
      </c>
      <c r="N39" s="660">
        <v>1</v>
      </c>
      <c r="O39" s="741">
        <v>0.5</v>
      </c>
      <c r="P39" s="661">
        <v>23.72</v>
      </c>
      <c r="Q39" s="676">
        <v>1</v>
      </c>
      <c r="R39" s="660">
        <v>1</v>
      </c>
      <c r="S39" s="676">
        <v>1</v>
      </c>
      <c r="T39" s="741">
        <v>0.5</v>
      </c>
      <c r="U39" s="699">
        <v>1</v>
      </c>
    </row>
    <row r="40" spans="1:21" ht="14.4" customHeight="1" x14ac:dyDescent="0.3">
      <c r="A40" s="659">
        <v>6</v>
      </c>
      <c r="B40" s="660" t="s">
        <v>562</v>
      </c>
      <c r="C40" s="660">
        <v>89301062</v>
      </c>
      <c r="D40" s="739" t="s">
        <v>3064</v>
      </c>
      <c r="E40" s="740" t="s">
        <v>2838</v>
      </c>
      <c r="F40" s="660" t="s">
        <v>2828</v>
      </c>
      <c r="G40" s="660" t="s">
        <v>2942</v>
      </c>
      <c r="H40" s="660" t="s">
        <v>977</v>
      </c>
      <c r="I40" s="660" t="s">
        <v>2943</v>
      </c>
      <c r="J40" s="660" t="s">
        <v>2944</v>
      </c>
      <c r="K40" s="660" t="s">
        <v>2945</v>
      </c>
      <c r="L40" s="661">
        <v>175.19</v>
      </c>
      <c r="M40" s="661">
        <v>175.19</v>
      </c>
      <c r="N40" s="660">
        <v>1</v>
      </c>
      <c r="O40" s="741">
        <v>0.5</v>
      </c>
      <c r="P40" s="661"/>
      <c r="Q40" s="676">
        <v>0</v>
      </c>
      <c r="R40" s="660"/>
      <c r="S40" s="676">
        <v>0</v>
      </c>
      <c r="T40" s="741"/>
      <c r="U40" s="699">
        <v>0</v>
      </c>
    </row>
    <row r="41" spans="1:21" ht="14.4" customHeight="1" x14ac:dyDescent="0.3">
      <c r="A41" s="659">
        <v>6</v>
      </c>
      <c r="B41" s="660" t="s">
        <v>562</v>
      </c>
      <c r="C41" s="660">
        <v>89301062</v>
      </c>
      <c r="D41" s="739" t="s">
        <v>3064</v>
      </c>
      <c r="E41" s="740" t="s">
        <v>2838</v>
      </c>
      <c r="F41" s="660" t="s">
        <v>2828</v>
      </c>
      <c r="G41" s="660" t="s">
        <v>2942</v>
      </c>
      <c r="H41" s="660" t="s">
        <v>977</v>
      </c>
      <c r="I41" s="660" t="s">
        <v>2946</v>
      </c>
      <c r="J41" s="660" t="s">
        <v>2947</v>
      </c>
      <c r="K41" s="660" t="s">
        <v>2948</v>
      </c>
      <c r="L41" s="661">
        <v>62.57</v>
      </c>
      <c r="M41" s="661">
        <v>125.14</v>
      </c>
      <c r="N41" s="660">
        <v>2</v>
      </c>
      <c r="O41" s="741">
        <v>0.5</v>
      </c>
      <c r="P41" s="661">
        <v>125.14</v>
      </c>
      <c r="Q41" s="676">
        <v>1</v>
      </c>
      <c r="R41" s="660">
        <v>2</v>
      </c>
      <c r="S41" s="676">
        <v>1</v>
      </c>
      <c r="T41" s="741">
        <v>0.5</v>
      </c>
      <c r="U41" s="699">
        <v>1</v>
      </c>
    </row>
    <row r="42" spans="1:21" ht="14.4" customHeight="1" x14ac:dyDescent="0.3">
      <c r="A42" s="659">
        <v>6</v>
      </c>
      <c r="B42" s="660" t="s">
        <v>562</v>
      </c>
      <c r="C42" s="660">
        <v>89301062</v>
      </c>
      <c r="D42" s="739" t="s">
        <v>3064</v>
      </c>
      <c r="E42" s="740" t="s">
        <v>2838</v>
      </c>
      <c r="F42" s="660" t="s">
        <v>2828</v>
      </c>
      <c r="G42" s="660" t="s">
        <v>2949</v>
      </c>
      <c r="H42" s="660" t="s">
        <v>563</v>
      </c>
      <c r="I42" s="660" t="s">
        <v>2950</v>
      </c>
      <c r="J42" s="660" t="s">
        <v>1150</v>
      </c>
      <c r="K42" s="660" t="s">
        <v>2951</v>
      </c>
      <c r="L42" s="661">
        <v>313.98</v>
      </c>
      <c r="M42" s="661">
        <v>313.98</v>
      </c>
      <c r="N42" s="660">
        <v>1</v>
      </c>
      <c r="O42" s="741">
        <v>1</v>
      </c>
      <c r="P42" s="661"/>
      <c r="Q42" s="676">
        <v>0</v>
      </c>
      <c r="R42" s="660"/>
      <c r="S42" s="676">
        <v>0</v>
      </c>
      <c r="T42" s="741"/>
      <c r="U42" s="699">
        <v>0</v>
      </c>
    </row>
    <row r="43" spans="1:21" ht="14.4" customHeight="1" x14ac:dyDescent="0.3">
      <c r="A43" s="659">
        <v>6</v>
      </c>
      <c r="B43" s="660" t="s">
        <v>562</v>
      </c>
      <c r="C43" s="660">
        <v>89301062</v>
      </c>
      <c r="D43" s="739" t="s">
        <v>3064</v>
      </c>
      <c r="E43" s="740" t="s">
        <v>2838</v>
      </c>
      <c r="F43" s="660" t="s">
        <v>2828</v>
      </c>
      <c r="G43" s="660" t="s">
        <v>2952</v>
      </c>
      <c r="H43" s="660" t="s">
        <v>563</v>
      </c>
      <c r="I43" s="660" t="s">
        <v>2953</v>
      </c>
      <c r="J43" s="660" t="s">
        <v>2954</v>
      </c>
      <c r="K43" s="660" t="s">
        <v>2955</v>
      </c>
      <c r="L43" s="661">
        <v>0</v>
      </c>
      <c r="M43" s="661">
        <v>0</v>
      </c>
      <c r="N43" s="660">
        <v>2</v>
      </c>
      <c r="O43" s="741">
        <v>0.5</v>
      </c>
      <c r="P43" s="661"/>
      <c r="Q43" s="676"/>
      <c r="R43" s="660"/>
      <c r="S43" s="676">
        <v>0</v>
      </c>
      <c r="T43" s="741"/>
      <c r="U43" s="699">
        <v>0</v>
      </c>
    </row>
    <row r="44" spans="1:21" ht="14.4" customHeight="1" x14ac:dyDescent="0.3">
      <c r="A44" s="659">
        <v>6</v>
      </c>
      <c r="B44" s="660" t="s">
        <v>562</v>
      </c>
      <c r="C44" s="660">
        <v>89301062</v>
      </c>
      <c r="D44" s="739" t="s">
        <v>3064</v>
      </c>
      <c r="E44" s="740" t="s">
        <v>2838</v>
      </c>
      <c r="F44" s="660" t="s">
        <v>2828</v>
      </c>
      <c r="G44" s="660" t="s">
        <v>2952</v>
      </c>
      <c r="H44" s="660" t="s">
        <v>563</v>
      </c>
      <c r="I44" s="660" t="s">
        <v>2956</v>
      </c>
      <c r="J44" s="660" t="s">
        <v>2957</v>
      </c>
      <c r="K44" s="660" t="s">
        <v>2958</v>
      </c>
      <c r="L44" s="661">
        <v>0</v>
      </c>
      <c r="M44" s="661">
        <v>0</v>
      </c>
      <c r="N44" s="660">
        <v>2</v>
      </c>
      <c r="O44" s="741">
        <v>0.5</v>
      </c>
      <c r="P44" s="661"/>
      <c r="Q44" s="676"/>
      <c r="R44" s="660"/>
      <c r="S44" s="676">
        <v>0</v>
      </c>
      <c r="T44" s="741"/>
      <c r="U44" s="699">
        <v>0</v>
      </c>
    </row>
    <row r="45" spans="1:21" ht="14.4" customHeight="1" x14ac:dyDescent="0.3">
      <c r="A45" s="659">
        <v>6</v>
      </c>
      <c r="B45" s="660" t="s">
        <v>562</v>
      </c>
      <c r="C45" s="660">
        <v>89301062</v>
      </c>
      <c r="D45" s="739" t="s">
        <v>3064</v>
      </c>
      <c r="E45" s="740" t="s">
        <v>2838</v>
      </c>
      <c r="F45" s="660" t="s">
        <v>2828</v>
      </c>
      <c r="G45" s="660" t="s">
        <v>2959</v>
      </c>
      <c r="H45" s="660" t="s">
        <v>563</v>
      </c>
      <c r="I45" s="660" t="s">
        <v>2960</v>
      </c>
      <c r="J45" s="660" t="s">
        <v>2961</v>
      </c>
      <c r="K45" s="660" t="s">
        <v>2962</v>
      </c>
      <c r="L45" s="661">
        <v>130.15</v>
      </c>
      <c r="M45" s="661">
        <v>130.15</v>
      </c>
      <c r="N45" s="660">
        <v>1</v>
      </c>
      <c r="O45" s="741">
        <v>1</v>
      </c>
      <c r="P45" s="661">
        <v>130.15</v>
      </c>
      <c r="Q45" s="676">
        <v>1</v>
      </c>
      <c r="R45" s="660">
        <v>1</v>
      </c>
      <c r="S45" s="676">
        <v>1</v>
      </c>
      <c r="T45" s="741">
        <v>1</v>
      </c>
      <c r="U45" s="699">
        <v>1</v>
      </c>
    </row>
    <row r="46" spans="1:21" ht="14.4" customHeight="1" x14ac:dyDescent="0.3">
      <c r="A46" s="659">
        <v>6</v>
      </c>
      <c r="B46" s="660" t="s">
        <v>562</v>
      </c>
      <c r="C46" s="660">
        <v>89301062</v>
      </c>
      <c r="D46" s="739" t="s">
        <v>3064</v>
      </c>
      <c r="E46" s="740" t="s">
        <v>2838</v>
      </c>
      <c r="F46" s="660" t="s">
        <v>2828</v>
      </c>
      <c r="G46" s="660" t="s">
        <v>2963</v>
      </c>
      <c r="H46" s="660" t="s">
        <v>977</v>
      </c>
      <c r="I46" s="660" t="s">
        <v>2964</v>
      </c>
      <c r="J46" s="660" t="s">
        <v>2965</v>
      </c>
      <c r="K46" s="660" t="s">
        <v>2966</v>
      </c>
      <c r="L46" s="661">
        <v>17.64</v>
      </c>
      <c r="M46" s="661">
        <v>35.28</v>
      </c>
      <c r="N46" s="660">
        <v>2</v>
      </c>
      <c r="O46" s="741">
        <v>1</v>
      </c>
      <c r="P46" s="661">
        <v>35.28</v>
      </c>
      <c r="Q46" s="676">
        <v>1</v>
      </c>
      <c r="R46" s="660">
        <v>2</v>
      </c>
      <c r="S46" s="676">
        <v>1</v>
      </c>
      <c r="T46" s="741">
        <v>1</v>
      </c>
      <c r="U46" s="699">
        <v>1</v>
      </c>
    </row>
    <row r="47" spans="1:21" ht="14.4" customHeight="1" x14ac:dyDescent="0.3">
      <c r="A47" s="659">
        <v>6</v>
      </c>
      <c r="B47" s="660" t="s">
        <v>562</v>
      </c>
      <c r="C47" s="660">
        <v>89301062</v>
      </c>
      <c r="D47" s="739" t="s">
        <v>3064</v>
      </c>
      <c r="E47" s="740" t="s">
        <v>2838</v>
      </c>
      <c r="F47" s="660" t="s">
        <v>2828</v>
      </c>
      <c r="G47" s="660" t="s">
        <v>2967</v>
      </c>
      <c r="H47" s="660" t="s">
        <v>563</v>
      </c>
      <c r="I47" s="660" t="s">
        <v>2968</v>
      </c>
      <c r="J47" s="660" t="s">
        <v>2262</v>
      </c>
      <c r="K47" s="660" t="s">
        <v>2263</v>
      </c>
      <c r="L47" s="661">
        <v>137.33000000000001</v>
      </c>
      <c r="M47" s="661">
        <v>137.33000000000001</v>
      </c>
      <c r="N47" s="660">
        <v>1</v>
      </c>
      <c r="O47" s="741">
        <v>0.5</v>
      </c>
      <c r="P47" s="661"/>
      <c r="Q47" s="676">
        <v>0</v>
      </c>
      <c r="R47" s="660"/>
      <c r="S47" s="676">
        <v>0</v>
      </c>
      <c r="T47" s="741"/>
      <c r="U47" s="699">
        <v>0</v>
      </c>
    </row>
    <row r="48" spans="1:21" ht="14.4" customHeight="1" x14ac:dyDescent="0.3">
      <c r="A48" s="659">
        <v>6</v>
      </c>
      <c r="B48" s="660" t="s">
        <v>562</v>
      </c>
      <c r="C48" s="660">
        <v>89301062</v>
      </c>
      <c r="D48" s="739" t="s">
        <v>3064</v>
      </c>
      <c r="E48" s="740" t="s">
        <v>2838</v>
      </c>
      <c r="F48" s="660" t="s">
        <v>2828</v>
      </c>
      <c r="G48" s="660" t="s">
        <v>2969</v>
      </c>
      <c r="H48" s="660" t="s">
        <v>563</v>
      </c>
      <c r="I48" s="660" t="s">
        <v>2970</v>
      </c>
      <c r="J48" s="660" t="s">
        <v>2971</v>
      </c>
      <c r="K48" s="660" t="s">
        <v>2972</v>
      </c>
      <c r="L48" s="661">
        <v>228.34</v>
      </c>
      <c r="M48" s="661">
        <v>228.34</v>
      </c>
      <c r="N48" s="660">
        <v>1</v>
      </c>
      <c r="O48" s="741">
        <v>1</v>
      </c>
      <c r="P48" s="661">
        <v>228.34</v>
      </c>
      <c r="Q48" s="676">
        <v>1</v>
      </c>
      <c r="R48" s="660">
        <v>1</v>
      </c>
      <c r="S48" s="676">
        <v>1</v>
      </c>
      <c r="T48" s="741">
        <v>1</v>
      </c>
      <c r="U48" s="699">
        <v>1</v>
      </c>
    </row>
    <row r="49" spans="1:21" ht="14.4" customHeight="1" x14ac:dyDescent="0.3">
      <c r="A49" s="659">
        <v>6</v>
      </c>
      <c r="B49" s="660" t="s">
        <v>562</v>
      </c>
      <c r="C49" s="660">
        <v>89301062</v>
      </c>
      <c r="D49" s="739" t="s">
        <v>3064</v>
      </c>
      <c r="E49" s="740" t="s">
        <v>2838</v>
      </c>
      <c r="F49" s="660" t="s">
        <v>2828</v>
      </c>
      <c r="G49" s="660" t="s">
        <v>2973</v>
      </c>
      <c r="H49" s="660" t="s">
        <v>563</v>
      </c>
      <c r="I49" s="660" t="s">
        <v>2974</v>
      </c>
      <c r="J49" s="660" t="s">
        <v>2975</v>
      </c>
      <c r="K49" s="660" t="s">
        <v>2921</v>
      </c>
      <c r="L49" s="661">
        <v>0</v>
      </c>
      <c r="M49" s="661">
        <v>0</v>
      </c>
      <c r="N49" s="660">
        <v>1</v>
      </c>
      <c r="O49" s="741">
        <v>1</v>
      </c>
      <c r="P49" s="661"/>
      <c r="Q49" s="676"/>
      <c r="R49" s="660"/>
      <c r="S49" s="676">
        <v>0</v>
      </c>
      <c r="T49" s="741"/>
      <c r="U49" s="699">
        <v>0</v>
      </c>
    </row>
    <row r="50" spans="1:21" ht="14.4" customHeight="1" x14ac:dyDescent="0.3">
      <c r="A50" s="659">
        <v>6</v>
      </c>
      <c r="B50" s="660" t="s">
        <v>562</v>
      </c>
      <c r="C50" s="660">
        <v>89301062</v>
      </c>
      <c r="D50" s="739" t="s">
        <v>3064</v>
      </c>
      <c r="E50" s="740" t="s">
        <v>2838</v>
      </c>
      <c r="F50" s="660" t="s">
        <v>2828</v>
      </c>
      <c r="G50" s="660" t="s">
        <v>2973</v>
      </c>
      <c r="H50" s="660" t="s">
        <v>563</v>
      </c>
      <c r="I50" s="660" t="s">
        <v>2976</v>
      </c>
      <c r="J50" s="660" t="s">
        <v>2977</v>
      </c>
      <c r="K50" s="660" t="s">
        <v>2978</v>
      </c>
      <c r="L50" s="661">
        <v>435.3</v>
      </c>
      <c r="M50" s="661">
        <v>435.3</v>
      </c>
      <c r="N50" s="660">
        <v>1</v>
      </c>
      <c r="O50" s="741">
        <v>1</v>
      </c>
      <c r="P50" s="661">
        <v>435.3</v>
      </c>
      <c r="Q50" s="676">
        <v>1</v>
      </c>
      <c r="R50" s="660">
        <v>1</v>
      </c>
      <c r="S50" s="676">
        <v>1</v>
      </c>
      <c r="T50" s="741">
        <v>1</v>
      </c>
      <c r="U50" s="699">
        <v>1</v>
      </c>
    </row>
    <row r="51" spans="1:21" ht="14.4" customHeight="1" x14ac:dyDescent="0.3">
      <c r="A51" s="659">
        <v>6</v>
      </c>
      <c r="B51" s="660" t="s">
        <v>562</v>
      </c>
      <c r="C51" s="660">
        <v>89301062</v>
      </c>
      <c r="D51" s="739" t="s">
        <v>3064</v>
      </c>
      <c r="E51" s="740" t="s">
        <v>2838</v>
      </c>
      <c r="F51" s="660" t="s">
        <v>2828</v>
      </c>
      <c r="G51" s="660" t="s">
        <v>2979</v>
      </c>
      <c r="H51" s="660" t="s">
        <v>977</v>
      </c>
      <c r="I51" s="660" t="s">
        <v>1038</v>
      </c>
      <c r="J51" s="660" t="s">
        <v>1039</v>
      </c>
      <c r="K51" s="660" t="s">
        <v>2710</v>
      </c>
      <c r="L51" s="661">
        <v>94.8</v>
      </c>
      <c r="M51" s="661">
        <v>94.8</v>
      </c>
      <c r="N51" s="660">
        <v>1</v>
      </c>
      <c r="O51" s="741">
        <v>0.5</v>
      </c>
      <c r="P51" s="661"/>
      <c r="Q51" s="676">
        <v>0</v>
      </c>
      <c r="R51" s="660"/>
      <c r="S51" s="676">
        <v>0</v>
      </c>
      <c r="T51" s="741"/>
      <c r="U51" s="699">
        <v>0</v>
      </c>
    </row>
    <row r="52" spans="1:21" ht="14.4" customHeight="1" x14ac:dyDescent="0.3">
      <c r="A52" s="659">
        <v>6</v>
      </c>
      <c r="B52" s="660" t="s">
        <v>562</v>
      </c>
      <c r="C52" s="660">
        <v>89301062</v>
      </c>
      <c r="D52" s="739" t="s">
        <v>3064</v>
      </c>
      <c r="E52" s="740" t="s">
        <v>2838</v>
      </c>
      <c r="F52" s="660" t="s">
        <v>2828</v>
      </c>
      <c r="G52" s="660" t="s">
        <v>2980</v>
      </c>
      <c r="H52" s="660" t="s">
        <v>563</v>
      </c>
      <c r="I52" s="660" t="s">
        <v>2981</v>
      </c>
      <c r="J52" s="660" t="s">
        <v>2982</v>
      </c>
      <c r="K52" s="660" t="s">
        <v>2983</v>
      </c>
      <c r="L52" s="661">
        <v>0</v>
      </c>
      <c r="M52" s="661">
        <v>0</v>
      </c>
      <c r="N52" s="660">
        <v>1</v>
      </c>
      <c r="O52" s="741">
        <v>1</v>
      </c>
      <c r="P52" s="661"/>
      <c r="Q52" s="676"/>
      <c r="R52" s="660"/>
      <c r="S52" s="676">
        <v>0</v>
      </c>
      <c r="T52" s="741"/>
      <c r="U52" s="699">
        <v>0</v>
      </c>
    </row>
    <row r="53" spans="1:21" ht="14.4" customHeight="1" x14ac:dyDescent="0.3">
      <c r="A53" s="659">
        <v>6</v>
      </c>
      <c r="B53" s="660" t="s">
        <v>562</v>
      </c>
      <c r="C53" s="660">
        <v>89301062</v>
      </c>
      <c r="D53" s="739" t="s">
        <v>3064</v>
      </c>
      <c r="E53" s="740" t="s">
        <v>2838</v>
      </c>
      <c r="F53" s="660" t="s">
        <v>2828</v>
      </c>
      <c r="G53" s="660" t="s">
        <v>2984</v>
      </c>
      <c r="H53" s="660" t="s">
        <v>563</v>
      </c>
      <c r="I53" s="660" t="s">
        <v>2985</v>
      </c>
      <c r="J53" s="660" t="s">
        <v>2986</v>
      </c>
      <c r="K53" s="660" t="s">
        <v>2987</v>
      </c>
      <c r="L53" s="661">
        <v>78.569999999999993</v>
      </c>
      <c r="M53" s="661">
        <v>157.13999999999999</v>
      </c>
      <c r="N53" s="660">
        <v>2</v>
      </c>
      <c r="O53" s="741">
        <v>0.5</v>
      </c>
      <c r="P53" s="661"/>
      <c r="Q53" s="676">
        <v>0</v>
      </c>
      <c r="R53" s="660"/>
      <c r="S53" s="676">
        <v>0</v>
      </c>
      <c r="T53" s="741"/>
      <c r="U53" s="699">
        <v>0</v>
      </c>
    </row>
    <row r="54" spans="1:21" ht="14.4" customHeight="1" x14ac:dyDescent="0.3">
      <c r="A54" s="659">
        <v>6</v>
      </c>
      <c r="B54" s="660" t="s">
        <v>562</v>
      </c>
      <c r="C54" s="660">
        <v>89301062</v>
      </c>
      <c r="D54" s="739" t="s">
        <v>3064</v>
      </c>
      <c r="E54" s="740" t="s">
        <v>2838</v>
      </c>
      <c r="F54" s="660" t="s">
        <v>2828</v>
      </c>
      <c r="G54" s="660" t="s">
        <v>2988</v>
      </c>
      <c r="H54" s="660" t="s">
        <v>563</v>
      </c>
      <c r="I54" s="660" t="s">
        <v>2989</v>
      </c>
      <c r="J54" s="660" t="s">
        <v>2990</v>
      </c>
      <c r="K54" s="660" t="s">
        <v>2991</v>
      </c>
      <c r="L54" s="661">
        <v>0</v>
      </c>
      <c r="M54" s="661">
        <v>0</v>
      </c>
      <c r="N54" s="660">
        <v>1</v>
      </c>
      <c r="O54" s="741">
        <v>0.5</v>
      </c>
      <c r="P54" s="661">
        <v>0</v>
      </c>
      <c r="Q54" s="676"/>
      <c r="R54" s="660">
        <v>1</v>
      </c>
      <c r="S54" s="676">
        <v>1</v>
      </c>
      <c r="T54" s="741">
        <v>0.5</v>
      </c>
      <c r="U54" s="699">
        <v>1</v>
      </c>
    </row>
    <row r="55" spans="1:21" ht="14.4" customHeight="1" x14ac:dyDescent="0.3">
      <c r="A55" s="659">
        <v>6</v>
      </c>
      <c r="B55" s="660" t="s">
        <v>562</v>
      </c>
      <c r="C55" s="660">
        <v>89301062</v>
      </c>
      <c r="D55" s="739" t="s">
        <v>3064</v>
      </c>
      <c r="E55" s="740" t="s">
        <v>2838</v>
      </c>
      <c r="F55" s="660" t="s">
        <v>2828</v>
      </c>
      <c r="G55" s="660" t="s">
        <v>2992</v>
      </c>
      <c r="H55" s="660" t="s">
        <v>563</v>
      </c>
      <c r="I55" s="660" t="s">
        <v>2993</v>
      </c>
      <c r="J55" s="660" t="s">
        <v>2994</v>
      </c>
      <c r="K55" s="660" t="s">
        <v>2995</v>
      </c>
      <c r="L55" s="661">
        <v>0</v>
      </c>
      <c r="M55" s="661">
        <v>0</v>
      </c>
      <c r="N55" s="660">
        <v>1</v>
      </c>
      <c r="O55" s="741">
        <v>0.5</v>
      </c>
      <c r="P55" s="661"/>
      <c r="Q55" s="676"/>
      <c r="R55" s="660"/>
      <c r="S55" s="676">
        <v>0</v>
      </c>
      <c r="T55" s="741"/>
      <c r="U55" s="699">
        <v>0</v>
      </c>
    </row>
    <row r="56" spans="1:21" ht="14.4" customHeight="1" x14ac:dyDescent="0.3">
      <c r="A56" s="659">
        <v>6</v>
      </c>
      <c r="B56" s="660" t="s">
        <v>562</v>
      </c>
      <c r="C56" s="660">
        <v>89301062</v>
      </c>
      <c r="D56" s="739" t="s">
        <v>3064</v>
      </c>
      <c r="E56" s="740" t="s">
        <v>2838</v>
      </c>
      <c r="F56" s="660" t="s">
        <v>2828</v>
      </c>
      <c r="G56" s="660" t="s">
        <v>2992</v>
      </c>
      <c r="H56" s="660" t="s">
        <v>563</v>
      </c>
      <c r="I56" s="660" t="s">
        <v>2996</v>
      </c>
      <c r="J56" s="660" t="s">
        <v>2994</v>
      </c>
      <c r="K56" s="660" t="s">
        <v>2997</v>
      </c>
      <c r="L56" s="661">
        <v>0</v>
      </c>
      <c r="M56" s="661">
        <v>0</v>
      </c>
      <c r="N56" s="660">
        <v>1</v>
      </c>
      <c r="O56" s="741">
        <v>0.5</v>
      </c>
      <c r="P56" s="661"/>
      <c r="Q56" s="676"/>
      <c r="R56" s="660"/>
      <c r="S56" s="676">
        <v>0</v>
      </c>
      <c r="T56" s="741"/>
      <c r="U56" s="699">
        <v>0</v>
      </c>
    </row>
    <row r="57" spans="1:21" ht="14.4" customHeight="1" x14ac:dyDescent="0.3">
      <c r="A57" s="659">
        <v>6</v>
      </c>
      <c r="B57" s="660" t="s">
        <v>562</v>
      </c>
      <c r="C57" s="660">
        <v>89301062</v>
      </c>
      <c r="D57" s="739" t="s">
        <v>3064</v>
      </c>
      <c r="E57" s="740" t="s">
        <v>2838</v>
      </c>
      <c r="F57" s="660" t="s">
        <v>2829</v>
      </c>
      <c r="G57" s="660" t="s">
        <v>2998</v>
      </c>
      <c r="H57" s="660" t="s">
        <v>563</v>
      </c>
      <c r="I57" s="660" t="s">
        <v>2999</v>
      </c>
      <c r="J57" s="660" t="s">
        <v>3000</v>
      </c>
      <c r="K57" s="660" t="s">
        <v>3001</v>
      </c>
      <c r="L57" s="661">
        <v>1668</v>
      </c>
      <c r="M57" s="661">
        <v>1668</v>
      </c>
      <c r="N57" s="660">
        <v>1</v>
      </c>
      <c r="O57" s="741">
        <v>1</v>
      </c>
      <c r="P57" s="661"/>
      <c r="Q57" s="676">
        <v>0</v>
      </c>
      <c r="R57" s="660"/>
      <c r="S57" s="676">
        <v>0</v>
      </c>
      <c r="T57" s="741"/>
      <c r="U57" s="699">
        <v>0</v>
      </c>
    </row>
    <row r="58" spans="1:21" ht="14.4" customHeight="1" x14ac:dyDescent="0.3">
      <c r="A58" s="659">
        <v>6</v>
      </c>
      <c r="B58" s="660" t="s">
        <v>562</v>
      </c>
      <c r="C58" s="660">
        <v>89301062</v>
      </c>
      <c r="D58" s="739" t="s">
        <v>3064</v>
      </c>
      <c r="E58" s="740" t="s">
        <v>2838</v>
      </c>
      <c r="F58" s="660" t="s">
        <v>2829</v>
      </c>
      <c r="G58" s="660" t="s">
        <v>2849</v>
      </c>
      <c r="H58" s="660" t="s">
        <v>563</v>
      </c>
      <c r="I58" s="660" t="s">
        <v>2895</v>
      </c>
      <c r="J58" s="660" t="s">
        <v>2896</v>
      </c>
      <c r="K58" s="660" t="s">
        <v>2897</v>
      </c>
      <c r="L58" s="661">
        <v>864.39</v>
      </c>
      <c r="M58" s="661">
        <v>35439.989999999983</v>
      </c>
      <c r="N58" s="660">
        <v>41</v>
      </c>
      <c r="O58" s="741">
        <v>41</v>
      </c>
      <c r="P58" s="661">
        <v>31118.039999999986</v>
      </c>
      <c r="Q58" s="676">
        <v>0.87804878048780488</v>
      </c>
      <c r="R58" s="660">
        <v>36</v>
      </c>
      <c r="S58" s="676">
        <v>0.87804878048780488</v>
      </c>
      <c r="T58" s="741">
        <v>36</v>
      </c>
      <c r="U58" s="699">
        <v>0.87804878048780488</v>
      </c>
    </row>
    <row r="59" spans="1:21" ht="14.4" customHeight="1" x14ac:dyDescent="0.3">
      <c r="A59" s="659">
        <v>6</v>
      </c>
      <c r="B59" s="660" t="s">
        <v>562</v>
      </c>
      <c r="C59" s="660">
        <v>89301062</v>
      </c>
      <c r="D59" s="739" t="s">
        <v>3064</v>
      </c>
      <c r="E59" s="740" t="s">
        <v>2838</v>
      </c>
      <c r="F59" s="660" t="s">
        <v>2829</v>
      </c>
      <c r="G59" s="660" t="s">
        <v>2849</v>
      </c>
      <c r="H59" s="660" t="s">
        <v>563</v>
      </c>
      <c r="I59" s="660" t="s">
        <v>2850</v>
      </c>
      <c r="J59" s="660" t="s">
        <v>2851</v>
      </c>
      <c r="K59" s="660" t="s">
        <v>2852</v>
      </c>
      <c r="L59" s="661">
        <v>1978.94</v>
      </c>
      <c r="M59" s="661">
        <v>83115.480000000054</v>
      </c>
      <c r="N59" s="660">
        <v>42</v>
      </c>
      <c r="O59" s="741">
        <v>42</v>
      </c>
      <c r="P59" s="661">
        <v>79157.600000000049</v>
      </c>
      <c r="Q59" s="676">
        <v>0.95238095238095233</v>
      </c>
      <c r="R59" s="660">
        <v>40</v>
      </c>
      <c r="S59" s="676">
        <v>0.95238095238095233</v>
      </c>
      <c r="T59" s="741">
        <v>40</v>
      </c>
      <c r="U59" s="699">
        <v>0.95238095238095233</v>
      </c>
    </row>
    <row r="60" spans="1:21" ht="14.4" customHeight="1" x14ac:dyDescent="0.3">
      <c r="A60" s="659">
        <v>6</v>
      </c>
      <c r="B60" s="660" t="s">
        <v>562</v>
      </c>
      <c r="C60" s="660">
        <v>89301062</v>
      </c>
      <c r="D60" s="739" t="s">
        <v>3064</v>
      </c>
      <c r="E60" s="740" t="s">
        <v>2838</v>
      </c>
      <c r="F60" s="660" t="s">
        <v>2829</v>
      </c>
      <c r="G60" s="660" t="s">
        <v>2849</v>
      </c>
      <c r="H60" s="660" t="s">
        <v>563</v>
      </c>
      <c r="I60" s="660" t="s">
        <v>2898</v>
      </c>
      <c r="J60" s="660" t="s">
        <v>2899</v>
      </c>
      <c r="K60" s="660" t="s">
        <v>2900</v>
      </c>
      <c r="L60" s="661">
        <v>700</v>
      </c>
      <c r="M60" s="661">
        <v>1400</v>
      </c>
      <c r="N60" s="660">
        <v>2</v>
      </c>
      <c r="O60" s="741">
        <v>2</v>
      </c>
      <c r="P60" s="661">
        <v>1400</v>
      </c>
      <c r="Q60" s="676">
        <v>1</v>
      </c>
      <c r="R60" s="660">
        <v>2</v>
      </c>
      <c r="S60" s="676">
        <v>1</v>
      </c>
      <c r="T60" s="741">
        <v>2</v>
      </c>
      <c r="U60" s="699">
        <v>1</v>
      </c>
    </row>
    <row r="61" spans="1:21" ht="14.4" customHeight="1" x14ac:dyDescent="0.3">
      <c r="A61" s="659">
        <v>6</v>
      </c>
      <c r="B61" s="660" t="s">
        <v>562</v>
      </c>
      <c r="C61" s="660">
        <v>89301062</v>
      </c>
      <c r="D61" s="739" t="s">
        <v>3064</v>
      </c>
      <c r="E61" s="740" t="s">
        <v>2838</v>
      </c>
      <c r="F61" s="660" t="s">
        <v>2829</v>
      </c>
      <c r="G61" s="660" t="s">
        <v>2849</v>
      </c>
      <c r="H61" s="660" t="s">
        <v>563</v>
      </c>
      <c r="I61" s="660" t="s">
        <v>3002</v>
      </c>
      <c r="J61" s="660" t="s">
        <v>3003</v>
      </c>
      <c r="K61" s="660"/>
      <c r="L61" s="661">
        <v>200</v>
      </c>
      <c r="M61" s="661">
        <v>200</v>
      </c>
      <c r="N61" s="660">
        <v>1</v>
      </c>
      <c r="O61" s="741">
        <v>1</v>
      </c>
      <c r="P61" s="661">
        <v>200</v>
      </c>
      <c r="Q61" s="676">
        <v>1</v>
      </c>
      <c r="R61" s="660">
        <v>1</v>
      </c>
      <c r="S61" s="676">
        <v>1</v>
      </c>
      <c r="T61" s="741">
        <v>1</v>
      </c>
      <c r="U61" s="699">
        <v>1</v>
      </c>
    </row>
    <row r="62" spans="1:21" ht="14.4" customHeight="1" x14ac:dyDescent="0.3">
      <c r="A62" s="659">
        <v>6</v>
      </c>
      <c r="B62" s="660" t="s">
        <v>562</v>
      </c>
      <c r="C62" s="660">
        <v>89301062</v>
      </c>
      <c r="D62" s="739" t="s">
        <v>3064</v>
      </c>
      <c r="E62" s="740" t="s">
        <v>2838</v>
      </c>
      <c r="F62" s="660" t="s">
        <v>2829</v>
      </c>
      <c r="G62" s="660" t="s">
        <v>2901</v>
      </c>
      <c r="H62" s="660" t="s">
        <v>563</v>
      </c>
      <c r="I62" s="660" t="s">
        <v>3004</v>
      </c>
      <c r="J62" s="660" t="s">
        <v>3005</v>
      </c>
      <c r="K62" s="660" t="s">
        <v>3006</v>
      </c>
      <c r="L62" s="661">
        <v>0</v>
      </c>
      <c r="M62" s="661">
        <v>0</v>
      </c>
      <c r="N62" s="660">
        <v>3</v>
      </c>
      <c r="O62" s="741">
        <v>3</v>
      </c>
      <c r="P62" s="661"/>
      <c r="Q62" s="676"/>
      <c r="R62" s="660"/>
      <c r="S62" s="676">
        <v>0</v>
      </c>
      <c r="T62" s="741"/>
      <c r="U62" s="699">
        <v>0</v>
      </c>
    </row>
    <row r="63" spans="1:21" ht="14.4" customHeight="1" x14ac:dyDescent="0.3">
      <c r="A63" s="659">
        <v>6</v>
      </c>
      <c r="B63" s="660" t="s">
        <v>562</v>
      </c>
      <c r="C63" s="660">
        <v>89301062</v>
      </c>
      <c r="D63" s="739" t="s">
        <v>3064</v>
      </c>
      <c r="E63" s="740" t="s">
        <v>2839</v>
      </c>
      <c r="F63" s="660" t="s">
        <v>2828</v>
      </c>
      <c r="G63" s="660" t="s">
        <v>2853</v>
      </c>
      <c r="H63" s="660" t="s">
        <v>563</v>
      </c>
      <c r="I63" s="660" t="s">
        <v>2854</v>
      </c>
      <c r="J63" s="660" t="s">
        <v>878</v>
      </c>
      <c r="K63" s="660" t="s">
        <v>1631</v>
      </c>
      <c r="L63" s="661">
        <v>0</v>
      </c>
      <c r="M63" s="661">
        <v>0</v>
      </c>
      <c r="N63" s="660">
        <v>1</v>
      </c>
      <c r="O63" s="741">
        <v>1</v>
      </c>
      <c r="P63" s="661"/>
      <c r="Q63" s="676"/>
      <c r="R63" s="660"/>
      <c r="S63" s="676">
        <v>0</v>
      </c>
      <c r="T63" s="741"/>
      <c r="U63" s="699">
        <v>0</v>
      </c>
    </row>
    <row r="64" spans="1:21" ht="14.4" customHeight="1" x14ac:dyDescent="0.3">
      <c r="A64" s="659">
        <v>6</v>
      </c>
      <c r="B64" s="660" t="s">
        <v>562</v>
      </c>
      <c r="C64" s="660">
        <v>89301062</v>
      </c>
      <c r="D64" s="739" t="s">
        <v>3064</v>
      </c>
      <c r="E64" s="740" t="s">
        <v>2839</v>
      </c>
      <c r="F64" s="660" t="s">
        <v>2828</v>
      </c>
      <c r="G64" s="660" t="s">
        <v>2855</v>
      </c>
      <c r="H64" s="660" t="s">
        <v>563</v>
      </c>
      <c r="I64" s="660" t="s">
        <v>1218</v>
      </c>
      <c r="J64" s="660" t="s">
        <v>1219</v>
      </c>
      <c r="K64" s="660" t="s">
        <v>2856</v>
      </c>
      <c r="L64" s="661">
        <v>163.9</v>
      </c>
      <c r="M64" s="661">
        <v>1147.3000000000002</v>
      </c>
      <c r="N64" s="660">
        <v>7</v>
      </c>
      <c r="O64" s="741">
        <v>2</v>
      </c>
      <c r="P64" s="661">
        <v>491.70000000000005</v>
      </c>
      <c r="Q64" s="676">
        <v>0.42857142857142855</v>
      </c>
      <c r="R64" s="660">
        <v>3</v>
      </c>
      <c r="S64" s="676">
        <v>0.42857142857142855</v>
      </c>
      <c r="T64" s="741">
        <v>1</v>
      </c>
      <c r="U64" s="699">
        <v>0.5</v>
      </c>
    </row>
    <row r="65" spans="1:21" ht="14.4" customHeight="1" x14ac:dyDescent="0.3">
      <c r="A65" s="659">
        <v>6</v>
      </c>
      <c r="B65" s="660" t="s">
        <v>562</v>
      </c>
      <c r="C65" s="660">
        <v>89301062</v>
      </c>
      <c r="D65" s="739" t="s">
        <v>3064</v>
      </c>
      <c r="E65" s="740" t="s">
        <v>2839</v>
      </c>
      <c r="F65" s="660" t="s">
        <v>2828</v>
      </c>
      <c r="G65" s="660" t="s">
        <v>3007</v>
      </c>
      <c r="H65" s="660" t="s">
        <v>563</v>
      </c>
      <c r="I65" s="660" t="s">
        <v>769</v>
      </c>
      <c r="J65" s="660" t="s">
        <v>770</v>
      </c>
      <c r="K65" s="660" t="s">
        <v>3008</v>
      </c>
      <c r="L65" s="661">
        <v>0</v>
      </c>
      <c r="M65" s="661">
        <v>0</v>
      </c>
      <c r="N65" s="660">
        <v>1</v>
      </c>
      <c r="O65" s="741">
        <v>1</v>
      </c>
      <c r="P65" s="661">
        <v>0</v>
      </c>
      <c r="Q65" s="676"/>
      <c r="R65" s="660">
        <v>1</v>
      </c>
      <c r="S65" s="676">
        <v>1</v>
      </c>
      <c r="T65" s="741">
        <v>1</v>
      </c>
      <c r="U65" s="699">
        <v>1</v>
      </c>
    </row>
    <row r="66" spans="1:21" ht="14.4" customHeight="1" x14ac:dyDescent="0.3">
      <c r="A66" s="659">
        <v>6</v>
      </c>
      <c r="B66" s="660" t="s">
        <v>562</v>
      </c>
      <c r="C66" s="660">
        <v>89301062</v>
      </c>
      <c r="D66" s="739" t="s">
        <v>3064</v>
      </c>
      <c r="E66" s="740" t="s">
        <v>2839</v>
      </c>
      <c r="F66" s="660" t="s">
        <v>2828</v>
      </c>
      <c r="G66" s="660" t="s">
        <v>3009</v>
      </c>
      <c r="H66" s="660" t="s">
        <v>563</v>
      </c>
      <c r="I66" s="660" t="s">
        <v>938</v>
      </c>
      <c r="J66" s="660" t="s">
        <v>939</v>
      </c>
      <c r="K66" s="660" t="s">
        <v>3010</v>
      </c>
      <c r="L66" s="661">
        <v>0</v>
      </c>
      <c r="M66" s="661">
        <v>0</v>
      </c>
      <c r="N66" s="660">
        <v>2</v>
      </c>
      <c r="O66" s="741">
        <v>0.5</v>
      </c>
      <c r="P66" s="661"/>
      <c r="Q66" s="676"/>
      <c r="R66" s="660"/>
      <c r="S66" s="676">
        <v>0</v>
      </c>
      <c r="T66" s="741"/>
      <c r="U66" s="699">
        <v>0</v>
      </c>
    </row>
    <row r="67" spans="1:21" ht="14.4" customHeight="1" x14ac:dyDescent="0.3">
      <c r="A67" s="659">
        <v>6</v>
      </c>
      <c r="B67" s="660" t="s">
        <v>562</v>
      </c>
      <c r="C67" s="660">
        <v>89301062</v>
      </c>
      <c r="D67" s="739" t="s">
        <v>3064</v>
      </c>
      <c r="E67" s="740" t="s">
        <v>2839</v>
      </c>
      <c r="F67" s="660" t="s">
        <v>2828</v>
      </c>
      <c r="G67" s="660" t="s">
        <v>3011</v>
      </c>
      <c r="H67" s="660" t="s">
        <v>977</v>
      </c>
      <c r="I67" s="660" t="s">
        <v>1046</v>
      </c>
      <c r="J67" s="660" t="s">
        <v>1047</v>
      </c>
      <c r="K67" s="660" t="s">
        <v>1048</v>
      </c>
      <c r="L67" s="661">
        <v>468.96</v>
      </c>
      <c r="M67" s="661">
        <v>468.96</v>
      </c>
      <c r="N67" s="660">
        <v>1</v>
      </c>
      <c r="O67" s="741">
        <v>1</v>
      </c>
      <c r="P67" s="661">
        <v>468.96</v>
      </c>
      <c r="Q67" s="676">
        <v>1</v>
      </c>
      <c r="R67" s="660">
        <v>1</v>
      </c>
      <c r="S67" s="676">
        <v>1</v>
      </c>
      <c r="T67" s="741">
        <v>1</v>
      </c>
      <c r="U67" s="699">
        <v>1</v>
      </c>
    </row>
    <row r="68" spans="1:21" ht="14.4" customHeight="1" x14ac:dyDescent="0.3">
      <c r="A68" s="659">
        <v>6</v>
      </c>
      <c r="B68" s="660" t="s">
        <v>562</v>
      </c>
      <c r="C68" s="660">
        <v>89301062</v>
      </c>
      <c r="D68" s="739" t="s">
        <v>3064</v>
      </c>
      <c r="E68" s="740" t="s">
        <v>2839</v>
      </c>
      <c r="F68" s="660" t="s">
        <v>2828</v>
      </c>
      <c r="G68" s="660" t="s">
        <v>2881</v>
      </c>
      <c r="H68" s="660" t="s">
        <v>563</v>
      </c>
      <c r="I68" s="660" t="s">
        <v>692</v>
      </c>
      <c r="J68" s="660" t="s">
        <v>2882</v>
      </c>
      <c r="K68" s="660" t="s">
        <v>2883</v>
      </c>
      <c r="L68" s="661">
        <v>0</v>
      </c>
      <c r="M68" s="661">
        <v>0</v>
      </c>
      <c r="N68" s="660">
        <v>2</v>
      </c>
      <c r="O68" s="741">
        <v>0.5</v>
      </c>
      <c r="P68" s="661"/>
      <c r="Q68" s="676"/>
      <c r="R68" s="660"/>
      <c r="S68" s="676">
        <v>0</v>
      </c>
      <c r="T68" s="741"/>
      <c r="U68" s="699">
        <v>0</v>
      </c>
    </row>
    <row r="69" spans="1:21" ht="14.4" customHeight="1" x14ac:dyDescent="0.3">
      <c r="A69" s="659">
        <v>6</v>
      </c>
      <c r="B69" s="660" t="s">
        <v>562</v>
      </c>
      <c r="C69" s="660">
        <v>89301062</v>
      </c>
      <c r="D69" s="739" t="s">
        <v>3064</v>
      </c>
      <c r="E69" s="740" t="s">
        <v>2839</v>
      </c>
      <c r="F69" s="660" t="s">
        <v>2828</v>
      </c>
      <c r="G69" s="660" t="s">
        <v>3012</v>
      </c>
      <c r="H69" s="660" t="s">
        <v>563</v>
      </c>
      <c r="I69" s="660" t="s">
        <v>3013</v>
      </c>
      <c r="J69" s="660" t="s">
        <v>3014</v>
      </c>
      <c r="K69" s="660" t="s">
        <v>3015</v>
      </c>
      <c r="L69" s="661">
        <v>209.79</v>
      </c>
      <c r="M69" s="661">
        <v>209.79</v>
      </c>
      <c r="N69" s="660">
        <v>1</v>
      </c>
      <c r="O69" s="741">
        <v>1</v>
      </c>
      <c r="P69" s="661"/>
      <c r="Q69" s="676">
        <v>0</v>
      </c>
      <c r="R69" s="660"/>
      <c r="S69" s="676">
        <v>0</v>
      </c>
      <c r="T69" s="741"/>
      <c r="U69" s="699">
        <v>0</v>
      </c>
    </row>
    <row r="70" spans="1:21" ht="14.4" customHeight="1" x14ac:dyDescent="0.3">
      <c r="A70" s="659">
        <v>6</v>
      </c>
      <c r="B70" s="660" t="s">
        <v>562</v>
      </c>
      <c r="C70" s="660">
        <v>89301062</v>
      </c>
      <c r="D70" s="739" t="s">
        <v>3064</v>
      </c>
      <c r="E70" s="740" t="s">
        <v>2839</v>
      </c>
      <c r="F70" s="660" t="s">
        <v>2828</v>
      </c>
      <c r="G70" s="660" t="s">
        <v>3016</v>
      </c>
      <c r="H70" s="660" t="s">
        <v>563</v>
      </c>
      <c r="I70" s="660" t="s">
        <v>3017</v>
      </c>
      <c r="J70" s="660" t="s">
        <v>3018</v>
      </c>
      <c r="K70" s="660" t="s">
        <v>779</v>
      </c>
      <c r="L70" s="661">
        <v>78.64</v>
      </c>
      <c r="M70" s="661">
        <v>157.28</v>
      </c>
      <c r="N70" s="660">
        <v>2</v>
      </c>
      <c r="O70" s="741">
        <v>1</v>
      </c>
      <c r="P70" s="661">
        <v>157.28</v>
      </c>
      <c r="Q70" s="676">
        <v>1</v>
      </c>
      <c r="R70" s="660">
        <v>2</v>
      </c>
      <c r="S70" s="676">
        <v>1</v>
      </c>
      <c r="T70" s="741">
        <v>1</v>
      </c>
      <c r="U70" s="699">
        <v>1</v>
      </c>
    </row>
    <row r="71" spans="1:21" ht="14.4" customHeight="1" x14ac:dyDescent="0.3">
      <c r="A71" s="659">
        <v>6</v>
      </c>
      <c r="B71" s="660" t="s">
        <v>562</v>
      </c>
      <c r="C71" s="660">
        <v>89301062</v>
      </c>
      <c r="D71" s="739" t="s">
        <v>3064</v>
      </c>
      <c r="E71" s="740" t="s">
        <v>2839</v>
      </c>
      <c r="F71" s="660" t="s">
        <v>2829</v>
      </c>
      <c r="G71" s="660" t="s">
        <v>2884</v>
      </c>
      <c r="H71" s="660" t="s">
        <v>563</v>
      </c>
      <c r="I71" s="660" t="s">
        <v>2890</v>
      </c>
      <c r="J71" s="660" t="s">
        <v>2888</v>
      </c>
      <c r="K71" s="660" t="s">
        <v>2891</v>
      </c>
      <c r="L71" s="661">
        <v>410</v>
      </c>
      <c r="M71" s="661">
        <v>410</v>
      </c>
      <c r="N71" s="660">
        <v>1</v>
      </c>
      <c r="O71" s="741">
        <v>1</v>
      </c>
      <c r="P71" s="661">
        <v>410</v>
      </c>
      <c r="Q71" s="676">
        <v>1</v>
      </c>
      <c r="R71" s="660">
        <v>1</v>
      </c>
      <c r="S71" s="676">
        <v>1</v>
      </c>
      <c r="T71" s="741">
        <v>1</v>
      </c>
      <c r="U71" s="699">
        <v>1</v>
      </c>
    </row>
    <row r="72" spans="1:21" ht="14.4" customHeight="1" x14ac:dyDescent="0.3">
      <c r="A72" s="659">
        <v>6</v>
      </c>
      <c r="B72" s="660" t="s">
        <v>562</v>
      </c>
      <c r="C72" s="660">
        <v>89301062</v>
      </c>
      <c r="D72" s="739" t="s">
        <v>3064</v>
      </c>
      <c r="E72" s="740" t="s">
        <v>2839</v>
      </c>
      <c r="F72" s="660" t="s">
        <v>2829</v>
      </c>
      <c r="G72" s="660" t="s">
        <v>2849</v>
      </c>
      <c r="H72" s="660" t="s">
        <v>563</v>
      </c>
      <c r="I72" s="660" t="s">
        <v>2895</v>
      </c>
      <c r="J72" s="660" t="s">
        <v>2896</v>
      </c>
      <c r="K72" s="660" t="s">
        <v>2897</v>
      </c>
      <c r="L72" s="661">
        <v>864.39</v>
      </c>
      <c r="M72" s="661">
        <v>3457.56</v>
      </c>
      <c r="N72" s="660">
        <v>4</v>
      </c>
      <c r="O72" s="741">
        <v>4</v>
      </c>
      <c r="P72" s="661">
        <v>3457.56</v>
      </c>
      <c r="Q72" s="676">
        <v>1</v>
      </c>
      <c r="R72" s="660">
        <v>4</v>
      </c>
      <c r="S72" s="676">
        <v>1</v>
      </c>
      <c r="T72" s="741">
        <v>4</v>
      </c>
      <c r="U72" s="699">
        <v>1</v>
      </c>
    </row>
    <row r="73" spans="1:21" ht="14.4" customHeight="1" x14ac:dyDescent="0.3">
      <c r="A73" s="659">
        <v>6</v>
      </c>
      <c r="B73" s="660" t="s">
        <v>562</v>
      </c>
      <c r="C73" s="660">
        <v>89301062</v>
      </c>
      <c r="D73" s="739" t="s">
        <v>3064</v>
      </c>
      <c r="E73" s="740" t="s">
        <v>2839</v>
      </c>
      <c r="F73" s="660" t="s">
        <v>2829</v>
      </c>
      <c r="G73" s="660" t="s">
        <v>2849</v>
      </c>
      <c r="H73" s="660" t="s">
        <v>563</v>
      </c>
      <c r="I73" s="660" t="s">
        <v>2850</v>
      </c>
      <c r="J73" s="660" t="s">
        <v>2851</v>
      </c>
      <c r="K73" s="660" t="s">
        <v>2852</v>
      </c>
      <c r="L73" s="661">
        <v>1978.94</v>
      </c>
      <c r="M73" s="661">
        <v>31663.039999999997</v>
      </c>
      <c r="N73" s="660">
        <v>16</v>
      </c>
      <c r="O73" s="741">
        <v>16</v>
      </c>
      <c r="P73" s="661">
        <v>27705.159999999996</v>
      </c>
      <c r="Q73" s="676">
        <v>0.875</v>
      </c>
      <c r="R73" s="660">
        <v>14</v>
      </c>
      <c r="S73" s="676">
        <v>0.875</v>
      </c>
      <c r="T73" s="741">
        <v>14</v>
      </c>
      <c r="U73" s="699">
        <v>0.875</v>
      </c>
    </row>
    <row r="74" spans="1:21" ht="14.4" customHeight="1" x14ac:dyDescent="0.3">
      <c r="A74" s="659">
        <v>6</v>
      </c>
      <c r="B74" s="660" t="s">
        <v>562</v>
      </c>
      <c r="C74" s="660">
        <v>89301062</v>
      </c>
      <c r="D74" s="739" t="s">
        <v>3064</v>
      </c>
      <c r="E74" s="740" t="s">
        <v>2840</v>
      </c>
      <c r="F74" s="660" t="s">
        <v>2828</v>
      </c>
      <c r="G74" s="660" t="s">
        <v>3019</v>
      </c>
      <c r="H74" s="660" t="s">
        <v>563</v>
      </c>
      <c r="I74" s="660" t="s">
        <v>3020</v>
      </c>
      <c r="J74" s="660" t="s">
        <v>3021</v>
      </c>
      <c r="K74" s="660" t="s">
        <v>3022</v>
      </c>
      <c r="L74" s="661">
        <v>35.75</v>
      </c>
      <c r="M74" s="661">
        <v>71.5</v>
      </c>
      <c r="N74" s="660">
        <v>2</v>
      </c>
      <c r="O74" s="741">
        <v>0.5</v>
      </c>
      <c r="P74" s="661"/>
      <c r="Q74" s="676">
        <v>0</v>
      </c>
      <c r="R74" s="660"/>
      <c r="S74" s="676">
        <v>0</v>
      </c>
      <c r="T74" s="741"/>
      <c r="U74" s="699">
        <v>0</v>
      </c>
    </row>
    <row r="75" spans="1:21" ht="14.4" customHeight="1" x14ac:dyDescent="0.3">
      <c r="A75" s="659">
        <v>6</v>
      </c>
      <c r="B75" s="660" t="s">
        <v>562</v>
      </c>
      <c r="C75" s="660">
        <v>89301062</v>
      </c>
      <c r="D75" s="739" t="s">
        <v>3064</v>
      </c>
      <c r="E75" s="740" t="s">
        <v>2840</v>
      </c>
      <c r="F75" s="660" t="s">
        <v>2828</v>
      </c>
      <c r="G75" s="660" t="s">
        <v>3023</v>
      </c>
      <c r="H75" s="660" t="s">
        <v>977</v>
      </c>
      <c r="I75" s="660" t="s">
        <v>3024</v>
      </c>
      <c r="J75" s="660" t="s">
        <v>3025</v>
      </c>
      <c r="K75" s="660" t="s">
        <v>3026</v>
      </c>
      <c r="L75" s="661">
        <v>69.86</v>
      </c>
      <c r="M75" s="661">
        <v>279.44</v>
      </c>
      <c r="N75" s="660">
        <v>4</v>
      </c>
      <c r="O75" s="741">
        <v>0.5</v>
      </c>
      <c r="P75" s="661"/>
      <c r="Q75" s="676">
        <v>0</v>
      </c>
      <c r="R75" s="660"/>
      <c r="S75" s="676">
        <v>0</v>
      </c>
      <c r="T75" s="741"/>
      <c r="U75" s="699">
        <v>0</v>
      </c>
    </row>
    <row r="76" spans="1:21" ht="14.4" customHeight="1" x14ac:dyDescent="0.3">
      <c r="A76" s="659">
        <v>6</v>
      </c>
      <c r="B76" s="660" t="s">
        <v>562</v>
      </c>
      <c r="C76" s="660">
        <v>89301062</v>
      </c>
      <c r="D76" s="739" t="s">
        <v>3064</v>
      </c>
      <c r="E76" s="740" t="s">
        <v>2841</v>
      </c>
      <c r="F76" s="660" t="s">
        <v>2828</v>
      </c>
      <c r="G76" s="660" t="s">
        <v>3027</v>
      </c>
      <c r="H76" s="660" t="s">
        <v>563</v>
      </c>
      <c r="I76" s="660" t="s">
        <v>3028</v>
      </c>
      <c r="J76" s="660" t="s">
        <v>3029</v>
      </c>
      <c r="K76" s="660" t="s">
        <v>3030</v>
      </c>
      <c r="L76" s="661">
        <v>24.83</v>
      </c>
      <c r="M76" s="661">
        <v>24.83</v>
      </c>
      <c r="N76" s="660">
        <v>1</v>
      </c>
      <c r="O76" s="741">
        <v>1</v>
      </c>
      <c r="P76" s="661"/>
      <c r="Q76" s="676">
        <v>0</v>
      </c>
      <c r="R76" s="660"/>
      <c r="S76" s="676">
        <v>0</v>
      </c>
      <c r="T76" s="741"/>
      <c r="U76" s="699">
        <v>0</v>
      </c>
    </row>
    <row r="77" spans="1:21" ht="14.4" customHeight="1" x14ac:dyDescent="0.3">
      <c r="A77" s="659">
        <v>6</v>
      </c>
      <c r="B77" s="660" t="s">
        <v>562</v>
      </c>
      <c r="C77" s="660">
        <v>89301062</v>
      </c>
      <c r="D77" s="739" t="s">
        <v>3064</v>
      </c>
      <c r="E77" s="740" t="s">
        <v>2841</v>
      </c>
      <c r="F77" s="660" t="s">
        <v>2828</v>
      </c>
      <c r="G77" s="660" t="s">
        <v>3031</v>
      </c>
      <c r="H77" s="660" t="s">
        <v>563</v>
      </c>
      <c r="I77" s="660" t="s">
        <v>3032</v>
      </c>
      <c r="J77" s="660" t="s">
        <v>3033</v>
      </c>
      <c r="K77" s="660" t="s">
        <v>3034</v>
      </c>
      <c r="L77" s="661">
        <v>0</v>
      </c>
      <c r="M77" s="661">
        <v>0</v>
      </c>
      <c r="N77" s="660">
        <v>1</v>
      </c>
      <c r="O77" s="741">
        <v>1</v>
      </c>
      <c r="P77" s="661"/>
      <c r="Q77" s="676"/>
      <c r="R77" s="660"/>
      <c r="S77" s="676">
        <v>0</v>
      </c>
      <c r="T77" s="741"/>
      <c r="U77" s="699">
        <v>0</v>
      </c>
    </row>
    <row r="78" spans="1:21" ht="14.4" customHeight="1" x14ac:dyDescent="0.3">
      <c r="A78" s="659">
        <v>6</v>
      </c>
      <c r="B78" s="660" t="s">
        <v>562</v>
      </c>
      <c r="C78" s="660">
        <v>89301062</v>
      </c>
      <c r="D78" s="739" t="s">
        <v>3064</v>
      </c>
      <c r="E78" s="740" t="s">
        <v>2841</v>
      </c>
      <c r="F78" s="660" t="s">
        <v>2829</v>
      </c>
      <c r="G78" s="660" t="s">
        <v>2849</v>
      </c>
      <c r="H78" s="660" t="s">
        <v>563</v>
      </c>
      <c r="I78" s="660" t="s">
        <v>3035</v>
      </c>
      <c r="J78" s="660" t="s">
        <v>3036</v>
      </c>
      <c r="K78" s="660" t="s">
        <v>3037</v>
      </c>
      <c r="L78" s="661">
        <v>400</v>
      </c>
      <c r="M78" s="661">
        <v>400</v>
      </c>
      <c r="N78" s="660">
        <v>1</v>
      </c>
      <c r="O78" s="741">
        <v>1</v>
      </c>
      <c r="P78" s="661">
        <v>400</v>
      </c>
      <c r="Q78" s="676">
        <v>1</v>
      </c>
      <c r="R78" s="660">
        <v>1</v>
      </c>
      <c r="S78" s="676">
        <v>1</v>
      </c>
      <c r="T78" s="741">
        <v>1</v>
      </c>
      <c r="U78" s="699">
        <v>1</v>
      </c>
    </row>
    <row r="79" spans="1:21" ht="14.4" customHeight="1" x14ac:dyDescent="0.3">
      <c r="A79" s="659">
        <v>6</v>
      </c>
      <c r="B79" s="660" t="s">
        <v>562</v>
      </c>
      <c r="C79" s="660">
        <v>89301062</v>
      </c>
      <c r="D79" s="739" t="s">
        <v>3064</v>
      </c>
      <c r="E79" s="740" t="s">
        <v>2841</v>
      </c>
      <c r="F79" s="660" t="s">
        <v>2829</v>
      </c>
      <c r="G79" s="660" t="s">
        <v>2849</v>
      </c>
      <c r="H79" s="660" t="s">
        <v>563</v>
      </c>
      <c r="I79" s="660" t="s">
        <v>2895</v>
      </c>
      <c r="J79" s="660" t="s">
        <v>2896</v>
      </c>
      <c r="K79" s="660" t="s">
        <v>2897</v>
      </c>
      <c r="L79" s="661">
        <v>864.39</v>
      </c>
      <c r="M79" s="661">
        <v>25067.30999999999</v>
      </c>
      <c r="N79" s="660">
        <v>29</v>
      </c>
      <c r="O79" s="741">
        <v>29</v>
      </c>
      <c r="P79" s="661">
        <v>23338.529999999992</v>
      </c>
      <c r="Q79" s="676">
        <v>0.93103448275862066</v>
      </c>
      <c r="R79" s="660">
        <v>27</v>
      </c>
      <c r="S79" s="676">
        <v>0.93103448275862066</v>
      </c>
      <c r="T79" s="741">
        <v>27</v>
      </c>
      <c r="U79" s="699">
        <v>0.93103448275862066</v>
      </c>
    </row>
    <row r="80" spans="1:21" ht="14.4" customHeight="1" x14ac:dyDescent="0.3">
      <c r="A80" s="659">
        <v>6</v>
      </c>
      <c r="B80" s="660" t="s">
        <v>562</v>
      </c>
      <c r="C80" s="660">
        <v>89301062</v>
      </c>
      <c r="D80" s="739" t="s">
        <v>3064</v>
      </c>
      <c r="E80" s="740" t="s">
        <v>2841</v>
      </c>
      <c r="F80" s="660" t="s">
        <v>2829</v>
      </c>
      <c r="G80" s="660" t="s">
        <v>2849</v>
      </c>
      <c r="H80" s="660" t="s">
        <v>563</v>
      </c>
      <c r="I80" s="660" t="s">
        <v>2850</v>
      </c>
      <c r="J80" s="660" t="s">
        <v>2851</v>
      </c>
      <c r="K80" s="660" t="s">
        <v>2852</v>
      </c>
      <c r="L80" s="661">
        <v>1978.94</v>
      </c>
      <c r="M80" s="661">
        <v>83115.48000000004</v>
      </c>
      <c r="N80" s="660">
        <v>42</v>
      </c>
      <c r="O80" s="741">
        <v>42</v>
      </c>
      <c r="P80" s="661">
        <v>77178.660000000047</v>
      </c>
      <c r="Q80" s="676">
        <v>0.92857142857142871</v>
      </c>
      <c r="R80" s="660">
        <v>39</v>
      </c>
      <c r="S80" s="676">
        <v>0.9285714285714286</v>
      </c>
      <c r="T80" s="741">
        <v>39</v>
      </c>
      <c r="U80" s="699">
        <v>0.9285714285714286</v>
      </c>
    </row>
    <row r="81" spans="1:21" ht="14.4" customHeight="1" x14ac:dyDescent="0.3">
      <c r="A81" s="659">
        <v>6</v>
      </c>
      <c r="B81" s="660" t="s">
        <v>562</v>
      </c>
      <c r="C81" s="660">
        <v>89301062</v>
      </c>
      <c r="D81" s="739" t="s">
        <v>3064</v>
      </c>
      <c r="E81" s="740" t="s">
        <v>2841</v>
      </c>
      <c r="F81" s="660" t="s">
        <v>2829</v>
      </c>
      <c r="G81" s="660" t="s">
        <v>2849</v>
      </c>
      <c r="H81" s="660" t="s">
        <v>563</v>
      </c>
      <c r="I81" s="660" t="s">
        <v>2898</v>
      </c>
      <c r="J81" s="660" t="s">
        <v>2899</v>
      </c>
      <c r="K81" s="660" t="s">
        <v>2900</v>
      </c>
      <c r="L81" s="661">
        <v>700</v>
      </c>
      <c r="M81" s="661">
        <v>5600</v>
      </c>
      <c r="N81" s="660">
        <v>8</v>
      </c>
      <c r="O81" s="741">
        <v>8</v>
      </c>
      <c r="P81" s="661">
        <v>4900</v>
      </c>
      <c r="Q81" s="676">
        <v>0.875</v>
      </c>
      <c r="R81" s="660">
        <v>7</v>
      </c>
      <c r="S81" s="676">
        <v>0.875</v>
      </c>
      <c r="T81" s="741">
        <v>7</v>
      </c>
      <c r="U81" s="699">
        <v>0.875</v>
      </c>
    </row>
    <row r="82" spans="1:21" ht="14.4" customHeight="1" x14ac:dyDescent="0.3">
      <c r="A82" s="659">
        <v>6</v>
      </c>
      <c r="B82" s="660" t="s">
        <v>562</v>
      </c>
      <c r="C82" s="660">
        <v>89301062</v>
      </c>
      <c r="D82" s="739" t="s">
        <v>3064</v>
      </c>
      <c r="E82" s="740" t="s">
        <v>2841</v>
      </c>
      <c r="F82" s="660" t="s">
        <v>2829</v>
      </c>
      <c r="G82" s="660" t="s">
        <v>2901</v>
      </c>
      <c r="H82" s="660" t="s">
        <v>563</v>
      </c>
      <c r="I82" s="660" t="s">
        <v>2902</v>
      </c>
      <c r="J82" s="660" t="s">
        <v>2903</v>
      </c>
      <c r="K82" s="660" t="s">
        <v>2904</v>
      </c>
      <c r="L82" s="661">
        <v>0</v>
      </c>
      <c r="M82" s="661">
        <v>0</v>
      </c>
      <c r="N82" s="660">
        <v>7</v>
      </c>
      <c r="O82" s="741">
        <v>7</v>
      </c>
      <c r="P82" s="661"/>
      <c r="Q82" s="676"/>
      <c r="R82" s="660"/>
      <c r="S82" s="676">
        <v>0</v>
      </c>
      <c r="T82" s="741"/>
      <c r="U82" s="699">
        <v>0</v>
      </c>
    </row>
    <row r="83" spans="1:21" ht="14.4" customHeight="1" x14ac:dyDescent="0.3">
      <c r="A83" s="659">
        <v>6</v>
      </c>
      <c r="B83" s="660" t="s">
        <v>562</v>
      </c>
      <c r="C83" s="660">
        <v>89301062</v>
      </c>
      <c r="D83" s="739" t="s">
        <v>3064</v>
      </c>
      <c r="E83" s="740" t="s">
        <v>2842</v>
      </c>
      <c r="F83" s="660" t="s">
        <v>2828</v>
      </c>
      <c r="G83" s="660" t="s">
        <v>3038</v>
      </c>
      <c r="H83" s="660" t="s">
        <v>563</v>
      </c>
      <c r="I83" s="660" t="s">
        <v>3039</v>
      </c>
      <c r="J83" s="660" t="s">
        <v>3040</v>
      </c>
      <c r="K83" s="660" t="s">
        <v>3041</v>
      </c>
      <c r="L83" s="661">
        <v>46.3</v>
      </c>
      <c r="M83" s="661">
        <v>138.89999999999998</v>
      </c>
      <c r="N83" s="660">
        <v>3</v>
      </c>
      <c r="O83" s="741">
        <v>1</v>
      </c>
      <c r="P83" s="661"/>
      <c r="Q83" s="676">
        <v>0</v>
      </c>
      <c r="R83" s="660"/>
      <c r="S83" s="676">
        <v>0</v>
      </c>
      <c r="T83" s="741"/>
      <c r="U83" s="699">
        <v>0</v>
      </c>
    </row>
    <row r="84" spans="1:21" ht="14.4" customHeight="1" x14ac:dyDescent="0.3">
      <c r="A84" s="659">
        <v>6</v>
      </c>
      <c r="B84" s="660" t="s">
        <v>562</v>
      </c>
      <c r="C84" s="660">
        <v>89301062</v>
      </c>
      <c r="D84" s="739" t="s">
        <v>3064</v>
      </c>
      <c r="E84" s="740" t="s">
        <v>2842</v>
      </c>
      <c r="F84" s="660" t="s">
        <v>2828</v>
      </c>
      <c r="G84" s="660" t="s">
        <v>3042</v>
      </c>
      <c r="H84" s="660" t="s">
        <v>977</v>
      </c>
      <c r="I84" s="660" t="s">
        <v>3043</v>
      </c>
      <c r="J84" s="660" t="s">
        <v>3044</v>
      </c>
      <c r="K84" s="660" t="s">
        <v>1209</v>
      </c>
      <c r="L84" s="661">
        <v>196.46</v>
      </c>
      <c r="M84" s="661">
        <v>589.38</v>
      </c>
      <c r="N84" s="660">
        <v>3</v>
      </c>
      <c r="O84" s="741">
        <v>1</v>
      </c>
      <c r="P84" s="661">
        <v>589.38</v>
      </c>
      <c r="Q84" s="676">
        <v>1</v>
      </c>
      <c r="R84" s="660">
        <v>3</v>
      </c>
      <c r="S84" s="676">
        <v>1</v>
      </c>
      <c r="T84" s="741">
        <v>1</v>
      </c>
      <c r="U84" s="699">
        <v>1</v>
      </c>
    </row>
    <row r="85" spans="1:21" ht="14.4" customHeight="1" x14ac:dyDescent="0.3">
      <c r="A85" s="659">
        <v>6</v>
      </c>
      <c r="B85" s="660" t="s">
        <v>562</v>
      </c>
      <c r="C85" s="660">
        <v>89301062</v>
      </c>
      <c r="D85" s="739" t="s">
        <v>3064</v>
      </c>
      <c r="E85" s="740" t="s">
        <v>2842</v>
      </c>
      <c r="F85" s="660" t="s">
        <v>2828</v>
      </c>
      <c r="G85" s="660" t="s">
        <v>3016</v>
      </c>
      <c r="H85" s="660" t="s">
        <v>563</v>
      </c>
      <c r="I85" s="660" t="s">
        <v>3045</v>
      </c>
      <c r="J85" s="660" t="s">
        <v>3046</v>
      </c>
      <c r="K85" s="660" t="s">
        <v>2358</v>
      </c>
      <c r="L85" s="661">
        <v>429.45</v>
      </c>
      <c r="M85" s="661">
        <v>1717.8</v>
      </c>
      <c r="N85" s="660">
        <v>4</v>
      </c>
      <c r="O85" s="741">
        <v>1</v>
      </c>
      <c r="P85" s="661"/>
      <c r="Q85" s="676">
        <v>0</v>
      </c>
      <c r="R85" s="660"/>
      <c r="S85" s="676">
        <v>0</v>
      </c>
      <c r="T85" s="741"/>
      <c r="U85" s="699">
        <v>0</v>
      </c>
    </row>
    <row r="86" spans="1:21" ht="14.4" customHeight="1" x14ac:dyDescent="0.3">
      <c r="A86" s="659">
        <v>6</v>
      </c>
      <c r="B86" s="660" t="s">
        <v>562</v>
      </c>
      <c r="C86" s="660">
        <v>89301062</v>
      </c>
      <c r="D86" s="739" t="s">
        <v>3064</v>
      </c>
      <c r="E86" s="740" t="s">
        <v>2843</v>
      </c>
      <c r="F86" s="660" t="s">
        <v>2828</v>
      </c>
      <c r="G86" s="660" t="s">
        <v>2853</v>
      </c>
      <c r="H86" s="660" t="s">
        <v>563</v>
      </c>
      <c r="I86" s="660" t="s">
        <v>2854</v>
      </c>
      <c r="J86" s="660" t="s">
        <v>878</v>
      </c>
      <c r="K86" s="660" t="s">
        <v>1631</v>
      </c>
      <c r="L86" s="661">
        <v>0</v>
      </c>
      <c r="M86" s="661">
        <v>0</v>
      </c>
      <c r="N86" s="660">
        <v>1</v>
      </c>
      <c r="O86" s="741">
        <v>1</v>
      </c>
      <c r="P86" s="661"/>
      <c r="Q86" s="676"/>
      <c r="R86" s="660"/>
      <c r="S86" s="676">
        <v>0</v>
      </c>
      <c r="T86" s="741"/>
      <c r="U86" s="699">
        <v>0</v>
      </c>
    </row>
    <row r="87" spans="1:21" ht="14.4" customHeight="1" x14ac:dyDescent="0.3">
      <c r="A87" s="659">
        <v>6</v>
      </c>
      <c r="B87" s="660" t="s">
        <v>562</v>
      </c>
      <c r="C87" s="660">
        <v>89301062</v>
      </c>
      <c r="D87" s="739" t="s">
        <v>3064</v>
      </c>
      <c r="E87" s="740" t="s">
        <v>2843</v>
      </c>
      <c r="F87" s="660" t="s">
        <v>2828</v>
      </c>
      <c r="G87" s="660" t="s">
        <v>2855</v>
      </c>
      <c r="H87" s="660" t="s">
        <v>563</v>
      </c>
      <c r="I87" s="660" t="s">
        <v>1218</v>
      </c>
      <c r="J87" s="660" t="s">
        <v>1219</v>
      </c>
      <c r="K87" s="660" t="s">
        <v>2856</v>
      </c>
      <c r="L87" s="661">
        <v>163.9</v>
      </c>
      <c r="M87" s="661">
        <v>491.70000000000005</v>
      </c>
      <c r="N87" s="660">
        <v>3</v>
      </c>
      <c r="O87" s="741">
        <v>2</v>
      </c>
      <c r="P87" s="661">
        <v>491.70000000000005</v>
      </c>
      <c r="Q87" s="676">
        <v>1</v>
      </c>
      <c r="R87" s="660">
        <v>3</v>
      </c>
      <c r="S87" s="676">
        <v>1</v>
      </c>
      <c r="T87" s="741">
        <v>2</v>
      </c>
      <c r="U87" s="699">
        <v>1</v>
      </c>
    </row>
    <row r="88" spans="1:21" ht="14.4" customHeight="1" x14ac:dyDescent="0.3">
      <c r="A88" s="659">
        <v>6</v>
      </c>
      <c r="B88" s="660" t="s">
        <v>562</v>
      </c>
      <c r="C88" s="660">
        <v>89301062</v>
      </c>
      <c r="D88" s="739" t="s">
        <v>3064</v>
      </c>
      <c r="E88" s="740" t="s">
        <v>2843</v>
      </c>
      <c r="F88" s="660" t="s">
        <v>2828</v>
      </c>
      <c r="G88" s="660" t="s">
        <v>3047</v>
      </c>
      <c r="H88" s="660" t="s">
        <v>563</v>
      </c>
      <c r="I88" s="660" t="s">
        <v>3048</v>
      </c>
      <c r="J88" s="660" t="s">
        <v>3049</v>
      </c>
      <c r="K88" s="660" t="s">
        <v>3050</v>
      </c>
      <c r="L88" s="661">
        <v>0</v>
      </c>
      <c r="M88" s="661">
        <v>0</v>
      </c>
      <c r="N88" s="660">
        <v>1</v>
      </c>
      <c r="O88" s="741">
        <v>1</v>
      </c>
      <c r="P88" s="661">
        <v>0</v>
      </c>
      <c r="Q88" s="676"/>
      <c r="R88" s="660">
        <v>1</v>
      </c>
      <c r="S88" s="676">
        <v>1</v>
      </c>
      <c r="T88" s="741">
        <v>1</v>
      </c>
      <c r="U88" s="699">
        <v>1</v>
      </c>
    </row>
    <row r="89" spans="1:21" ht="14.4" customHeight="1" x14ac:dyDescent="0.3">
      <c r="A89" s="659">
        <v>6</v>
      </c>
      <c r="B89" s="660" t="s">
        <v>562</v>
      </c>
      <c r="C89" s="660">
        <v>89301062</v>
      </c>
      <c r="D89" s="739" t="s">
        <v>3064</v>
      </c>
      <c r="E89" s="740" t="s">
        <v>2843</v>
      </c>
      <c r="F89" s="660" t="s">
        <v>2828</v>
      </c>
      <c r="G89" s="660" t="s">
        <v>2942</v>
      </c>
      <c r="H89" s="660" t="s">
        <v>977</v>
      </c>
      <c r="I89" s="660" t="s">
        <v>2943</v>
      </c>
      <c r="J89" s="660" t="s">
        <v>2944</v>
      </c>
      <c r="K89" s="660" t="s">
        <v>2945</v>
      </c>
      <c r="L89" s="661">
        <v>175.19</v>
      </c>
      <c r="M89" s="661">
        <v>175.19</v>
      </c>
      <c r="N89" s="660">
        <v>1</v>
      </c>
      <c r="O89" s="741">
        <v>1</v>
      </c>
      <c r="P89" s="661">
        <v>175.19</v>
      </c>
      <c r="Q89" s="676">
        <v>1</v>
      </c>
      <c r="R89" s="660">
        <v>1</v>
      </c>
      <c r="S89" s="676">
        <v>1</v>
      </c>
      <c r="T89" s="741">
        <v>1</v>
      </c>
      <c r="U89" s="699">
        <v>1</v>
      </c>
    </row>
    <row r="90" spans="1:21" ht="14.4" customHeight="1" x14ac:dyDescent="0.3">
      <c r="A90" s="659">
        <v>6</v>
      </c>
      <c r="B90" s="660" t="s">
        <v>562</v>
      </c>
      <c r="C90" s="660">
        <v>89301062</v>
      </c>
      <c r="D90" s="739" t="s">
        <v>3064</v>
      </c>
      <c r="E90" s="740" t="s">
        <v>2843</v>
      </c>
      <c r="F90" s="660" t="s">
        <v>2828</v>
      </c>
      <c r="G90" s="660" t="s">
        <v>2881</v>
      </c>
      <c r="H90" s="660" t="s">
        <v>563</v>
      </c>
      <c r="I90" s="660" t="s">
        <v>692</v>
      </c>
      <c r="J90" s="660" t="s">
        <v>2882</v>
      </c>
      <c r="K90" s="660" t="s">
        <v>2883</v>
      </c>
      <c r="L90" s="661">
        <v>0</v>
      </c>
      <c r="M90" s="661">
        <v>0</v>
      </c>
      <c r="N90" s="660">
        <v>1</v>
      </c>
      <c r="O90" s="741">
        <v>1</v>
      </c>
      <c r="P90" s="661">
        <v>0</v>
      </c>
      <c r="Q90" s="676"/>
      <c r="R90" s="660">
        <v>1</v>
      </c>
      <c r="S90" s="676">
        <v>1</v>
      </c>
      <c r="T90" s="741">
        <v>1</v>
      </c>
      <c r="U90" s="699">
        <v>1</v>
      </c>
    </row>
    <row r="91" spans="1:21" ht="14.4" customHeight="1" x14ac:dyDescent="0.3">
      <c r="A91" s="659">
        <v>6</v>
      </c>
      <c r="B91" s="660" t="s">
        <v>562</v>
      </c>
      <c r="C91" s="660">
        <v>89301062</v>
      </c>
      <c r="D91" s="739" t="s">
        <v>3064</v>
      </c>
      <c r="E91" s="740" t="s">
        <v>2843</v>
      </c>
      <c r="F91" s="660" t="s">
        <v>2829</v>
      </c>
      <c r="G91" s="660" t="s">
        <v>2849</v>
      </c>
      <c r="H91" s="660" t="s">
        <v>563</v>
      </c>
      <c r="I91" s="660" t="s">
        <v>2895</v>
      </c>
      <c r="J91" s="660" t="s">
        <v>2896</v>
      </c>
      <c r="K91" s="660" t="s">
        <v>2897</v>
      </c>
      <c r="L91" s="661">
        <v>864.39</v>
      </c>
      <c r="M91" s="661">
        <v>7779.5100000000011</v>
      </c>
      <c r="N91" s="660">
        <v>9</v>
      </c>
      <c r="O91" s="741">
        <v>9</v>
      </c>
      <c r="P91" s="661">
        <v>6915.1200000000008</v>
      </c>
      <c r="Q91" s="676">
        <v>0.88888888888888884</v>
      </c>
      <c r="R91" s="660">
        <v>8</v>
      </c>
      <c r="S91" s="676">
        <v>0.88888888888888884</v>
      </c>
      <c r="T91" s="741">
        <v>8</v>
      </c>
      <c r="U91" s="699">
        <v>0.88888888888888884</v>
      </c>
    </row>
    <row r="92" spans="1:21" ht="14.4" customHeight="1" x14ac:dyDescent="0.3">
      <c r="A92" s="659">
        <v>6</v>
      </c>
      <c r="B92" s="660" t="s">
        <v>562</v>
      </c>
      <c r="C92" s="660">
        <v>89301062</v>
      </c>
      <c r="D92" s="739" t="s">
        <v>3064</v>
      </c>
      <c r="E92" s="740" t="s">
        <v>2843</v>
      </c>
      <c r="F92" s="660" t="s">
        <v>2829</v>
      </c>
      <c r="G92" s="660" t="s">
        <v>2849</v>
      </c>
      <c r="H92" s="660" t="s">
        <v>563</v>
      </c>
      <c r="I92" s="660" t="s">
        <v>2850</v>
      </c>
      <c r="J92" s="660" t="s">
        <v>2851</v>
      </c>
      <c r="K92" s="660" t="s">
        <v>2852</v>
      </c>
      <c r="L92" s="661">
        <v>1978.94</v>
      </c>
      <c r="M92" s="661">
        <v>47494.560000000005</v>
      </c>
      <c r="N92" s="660">
        <v>24</v>
      </c>
      <c r="O92" s="741">
        <v>24</v>
      </c>
      <c r="P92" s="661">
        <v>43536.680000000008</v>
      </c>
      <c r="Q92" s="676">
        <v>0.91666666666666674</v>
      </c>
      <c r="R92" s="660">
        <v>22</v>
      </c>
      <c r="S92" s="676">
        <v>0.91666666666666663</v>
      </c>
      <c r="T92" s="741">
        <v>22</v>
      </c>
      <c r="U92" s="699">
        <v>0.91666666666666663</v>
      </c>
    </row>
    <row r="93" spans="1:21" ht="14.4" customHeight="1" x14ac:dyDescent="0.3">
      <c r="A93" s="659">
        <v>6</v>
      </c>
      <c r="B93" s="660" t="s">
        <v>562</v>
      </c>
      <c r="C93" s="660">
        <v>89301062</v>
      </c>
      <c r="D93" s="739" t="s">
        <v>3064</v>
      </c>
      <c r="E93" s="740" t="s">
        <v>2843</v>
      </c>
      <c r="F93" s="660" t="s">
        <v>2829</v>
      </c>
      <c r="G93" s="660" t="s">
        <v>2901</v>
      </c>
      <c r="H93" s="660" t="s">
        <v>563</v>
      </c>
      <c r="I93" s="660" t="s">
        <v>2902</v>
      </c>
      <c r="J93" s="660" t="s">
        <v>2903</v>
      </c>
      <c r="K93" s="660" t="s">
        <v>2904</v>
      </c>
      <c r="L93" s="661">
        <v>0</v>
      </c>
      <c r="M93" s="661">
        <v>0</v>
      </c>
      <c r="N93" s="660">
        <v>1</v>
      </c>
      <c r="O93" s="741">
        <v>1</v>
      </c>
      <c r="P93" s="661"/>
      <c r="Q93" s="676"/>
      <c r="R93" s="660"/>
      <c r="S93" s="676">
        <v>0</v>
      </c>
      <c r="T93" s="741"/>
      <c r="U93" s="699">
        <v>0</v>
      </c>
    </row>
    <row r="94" spans="1:21" ht="14.4" customHeight="1" x14ac:dyDescent="0.3">
      <c r="A94" s="659">
        <v>6</v>
      </c>
      <c r="B94" s="660" t="s">
        <v>562</v>
      </c>
      <c r="C94" s="660">
        <v>89301062</v>
      </c>
      <c r="D94" s="739" t="s">
        <v>3064</v>
      </c>
      <c r="E94" s="740" t="s">
        <v>2844</v>
      </c>
      <c r="F94" s="660" t="s">
        <v>2828</v>
      </c>
      <c r="G94" s="660" t="s">
        <v>3051</v>
      </c>
      <c r="H94" s="660" t="s">
        <v>563</v>
      </c>
      <c r="I94" s="660" t="s">
        <v>3052</v>
      </c>
      <c r="J94" s="660" t="s">
        <v>3053</v>
      </c>
      <c r="K94" s="660" t="s">
        <v>3054</v>
      </c>
      <c r="L94" s="661">
        <v>117.71</v>
      </c>
      <c r="M94" s="661">
        <v>117.71</v>
      </c>
      <c r="N94" s="660">
        <v>1</v>
      </c>
      <c r="O94" s="741">
        <v>1</v>
      </c>
      <c r="P94" s="661">
        <v>117.71</v>
      </c>
      <c r="Q94" s="676">
        <v>1</v>
      </c>
      <c r="R94" s="660">
        <v>1</v>
      </c>
      <c r="S94" s="676">
        <v>1</v>
      </c>
      <c r="T94" s="741">
        <v>1</v>
      </c>
      <c r="U94" s="699">
        <v>1</v>
      </c>
    </row>
    <row r="95" spans="1:21" ht="14.4" customHeight="1" x14ac:dyDescent="0.3">
      <c r="A95" s="659">
        <v>6</v>
      </c>
      <c r="B95" s="660" t="s">
        <v>562</v>
      </c>
      <c r="C95" s="660">
        <v>89301062</v>
      </c>
      <c r="D95" s="739" t="s">
        <v>3064</v>
      </c>
      <c r="E95" s="740" t="s">
        <v>2844</v>
      </c>
      <c r="F95" s="660" t="s">
        <v>2828</v>
      </c>
      <c r="G95" s="660" t="s">
        <v>2877</v>
      </c>
      <c r="H95" s="660" t="s">
        <v>563</v>
      </c>
      <c r="I95" s="660" t="s">
        <v>2878</v>
      </c>
      <c r="J95" s="660" t="s">
        <v>2879</v>
      </c>
      <c r="K95" s="660" t="s">
        <v>2880</v>
      </c>
      <c r="L95" s="661">
        <v>0</v>
      </c>
      <c r="M95" s="661">
        <v>0</v>
      </c>
      <c r="N95" s="660">
        <v>2</v>
      </c>
      <c r="O95" s="741">
        <v>1</v>
      </c>
      <c r="P95" s="661">
        <v>0</v>
      </c>
      <c r="Q95" s="676"/>
      <c r="R95" s="660">
        <v>2</v>
      </c>
      <c r="S95" s="676">
        <v>1</v>
      </c>
      <c r="T95" s="741">
        <v>1</v>
      </c>
      <c r="U95" s="699">
        <v>1</v>
      </c>
    </row>
    <row r="96" spans="1:21" ht="14.4" customHeight="1" x14ac:dyDescent="0.3">
      <c r="A96" s="659">
        <v>6</v>
      </c>
      <c r="B96" s="660" t="s">
        <v>562</v>
      </c>
      <c r="C96" s="660">
        <v>89301062</v>
      </c>
      <c r="D96" s="739" t="s">
        <v>3064</v>
      </c>
      <c r="E96" s="740" t="s">
        <v>2844</v>
      </c>
      <c r="F96" s="660" t="s">
        <v>2829</v>
      </c>
      <c r="G96" s="660" t="s">
        <v>2849</v>
      </c>
      <c r="H96" s="660" t="s">
        <v>563</v>
      </c>
      <c r="I96" s="660" t="s">
        <v>2895</v>
      </c>
      <c r="J96" s="660" t="s">
        <v>2896</v>
      </c>
      <c r="K96" s="660" t="s">
        <v>2897</v>
      </c>
      <c r="L96" s="661">
        <v>864.39</v>
      </c>
      <c r="M96" s="661">
        <v>864.39</v>
      </c>
      <c r="N96" s="660">
        <v>1</v>
      </c>
      <c r="O96" s="741">
        <v>1</v>
      </c>
      <c r="P96" s="661">
        <v>864.39</v>
      </c>
      <c r="Q96" s="676">
        <v>1</v>
      </c>
      <c r="R96" s="660">
        <v>1</v>
      </c>
      <c r="S96" s="676">
        <v>1</v>
      </c>
      <c r="T96" s="741">
        <v>1</v>
      </c>
      <c r="U96" s="699">
        <v>1</v>
      </c>
    </row>
    <row r="97" spans="1:21" ht="14.4" customHeight="1" x14ac:dyDescent="0.3">
      <c r="A97" s="659">
        <v>6</v>
      </c>
      <c r="B97" s="660" t="s">
        <v>562</v>
      </c>
      <c r="C97" s="660">
        <v>89301062</v>
      </c>
      <c r="D97" s="739" t="s">
        <v>3064</v>
      </c>
      <c r="E97" s="740" t="s">
        <v>2844</v>
      </c>
      <c r="F97" s="660" t="s">
        <v>2829</v>
      </c>
      <c r="G97" s="660" t="s">
        <v>2849</v>
      </c>
      <c r="H97" s="660" t="s">
        <v>563</v>
      </c>
      <c r="I97" s="660" t="s">
        <v>3055</v>
      </c>
      <c r="J97" s="660" t="s">
        <v>3056</v>
      </c>
      <c r="K97" s="660" t="s">
        <v>3057</v>
      </c>
      <c r="L97" s="661">
        <v>338.94</v>
      </c>
      <c r="M97" s="661">
        <v>338.94</v>
      </c>
      <c r="N97" s="660">
        <v>1</v>
      </c>
      <c r="O97" s="741">
        <v>1</v>
      </c>
      <c r="P97" s="661">
        <v>338.94</v>
      </c>
      <c r="Q97" s="676">
        <v>1</v>
      </c>
      <c r="R97" s="660">
        <v>1</v>
      </c>
      <c r="S97" s="676">
        <v>1</v>
      </c>
      <c r="T97" s="741">
        <v>1</v>
      </c>
      <c r="U97" s="699">
        <v>1</v>
      </c>
    </row>
    <row r="98" spans="1:21" ht="14.4" customHeight="1" x14ac:dyDescent="0.3">
      <c r="A98" s="659">
        <v>6</v>
      </c>
      <c r="B98" s="660" t="s">
        <v>562</v>
      </c>
      <c r="C98" s="660">
        <v>89301062</v>
      </c>
      <c r="D98" s="739" t="s">
        <v>3064</v>
      </c>
      <c r="E98" s="740" t="s">
        <v>2844</v>
      </c>
      <c r="F98" s="660" t="s">
        <v>2829</v>
      </c>
      <c r="G98" s="660" t="s">
        <v>2849</v>
      </c>
      <c r="H98" s="660" t="s">
        <v>563</v>
      </c>
      <c r="I98" s="660" t="s">
        <v>2850</v>
      </c>
      <c r="J98" s="660" t="s">
        <v>2851</v>
      </c>
      <c r="K98" s="660" t="s">
        <v>2852</v>
      </c>
      <c r="L98" s="661">
        <v>1978.94</v>
      </c>
      <c r="M98" s="661">
        <v>45515.62000000001</v>
      </c>
      <c r="N98" s="660">
        <v>23</v>
      </c>
      <c r="O98" s="741">
        <v>23</v>
      </c>
      <c r="P98" s="661">
        <v>43536.680000000008</v>
      </c>
      <c r="Q98" s="676">
        <v>0.9565217391304347</v>
      </c>
      <c r="R98" s="660">
        <v>22</v>
      </c>
      <c r="S98" s="676">
        <v>0.95652173913043481</v>
      </c>
      <c r="T98" s="741">
        <v>22</v>
      </c>
      <c r="U98" s="699">
        <v>0.95652173913043481</v>
      </c>
    </row>
    <row r="99" spans="1:21" ht="14.4" customHeight="1" x14ac:dyDescent="0.3">
      <c r="A99" s="659">
        <v>6</v>
      </c>
      <c r="B99" s="660" t="s">
        <v>562</v>
      </c>
      <c r="C99" s="660">
        <v>89301062</v>
      </c>
      <c r="D99" s="739" t="s">
        <v>3064</v>
      </c>
      <c r="E99" s="740" t="s">
        <v>2844</v>
      </c>
      <c r="F99" s="660" t="s">
        <v>2829</v>
      </c>
      <c r="G99" s="660" t="s">
        <v>2901</v>
      </c>
      <c r="H99" s="660" t="s">
        <v>563</v>
      </c>
      <c r="I99" s="660" t="s">
        <v>2902</v>
      </c>
      <c r="J99" s="660" t="s">
        <v>2903</v>
      </c>
      <c r="K99" s="660" t="s">
        <v>2904</v>
      </c>
      <c r="L99" s="661">
        <v>0</v>
      </c>
      <c r="M99" s="661">
        <v>0</v>
      </c>
      <c r="N99" s="660">
        <v>1</v>
      </c>
      <c r="O99" s="741">
        <v>1</v>
      </c>
      <c r="P99" s="661"/>
      <c r="Q99" s="676"/>
      <c r="R99" s="660"/>
      <c r="S99" s="676">
        <v>0</v>
      </c>
      <c r="T99" s="741"/>
      <c r="U99" s="699">
        <v>0</v>
      </c>
    </row>
    <row r="100" spans="1:21" ht="14.4" customHeight="1" x14ac:dyDescent="0.3">
      <c r="A100" s="659">
        <v>6</v>
      </c>
      <c r="B100" s="660" t="s">
        <v>562</v>
      </c>
      <c r="C100" s="660">
        <v>89301062</v>
      </c>
      <c r="D100" s="739" t="s">
        <v>3064</v>
      </c>
      <c r="E100" s="740" t="s">
        <v>2845</v>
      </c>
      <c r="F100" s="660" t="s">
        <v>2828</v>
      </c>
      <c r="G100" s="660" t="s">
        <v>3058</v>
      </c>
      <c r="H100" s="660" t="s">
        <v>563</v>
      </c>
      <c r="I100" s="660" t="s">
        <v>1065</v>
      </c>
      <c r="J100" s="660" t="s">
        <v>1066</v>
      </c>
      <c r="K100" s="660" t="s">
        <v>3059</v>
      </c>
      <c r="L100" s="661">
        <v>23.46</v>
      </c>
      <c r="M100" s="661">
        <v>23.46</v>
      </c>
      <c r="N100" s="660">
        <v>1</v>
      </c>
      <c r="O100" s="741"/>
      <c r="P100" s="661"/>
      <c r="Q100" s="676">
        <v>0</v>
      </c>
      <c r="R100" s="660"/>
      <c r="S100" s="676">
        <v>0</v>
      </c>
      <c r="T100" s="741"/>
      <c r="U100" s="699"/>
    </row>
    <row r="101" spans="1:21" ht="14.4" customHeight="1" x14ac:dyDescent="0.3">
      <c r="A101" s="659">
        <v>6</v>
      </c>
      <c r="B101" s="660" t="s">
        <v>562</v>
      </c>
      <c r="C101" s="660">
        <v>89301062</v>
      </c>
      <c r="D101" s="739" t="s">
        <v>3064</v>
      </c>
      <c r="E101" s="740" t="s">
        <v>2845</v>
      </c>
      <c r="F101" s="660" t="s">
        <v>2829</v>
      </c>
      <c r="G101" s="660" t="s">
        <v>2849</v>
      </c>
      <c r="H101" s="660" t="s">
        <v>563</v>
      </c>
      <c r="I101" s="660" t="s">
        <v>2850</v>
      </c>
      <c r="J101" s="660" t="s">
        <v>2851</v>
      </c>
      <c r="K101" s="660" t="s">
        <v>2852</v>
      </c>
      <c r="L101" s="661">
        <v>1978.94</v>
      </c>
      <c r="M101" s="661">
        <v>1978.94</v>
      </c>
      <c r="N101" s="660">
        <v>1</v>
      </c>
      <c r="O101" s="741">
        <v>1</v>
      </c>
      <c r="P101" s="661">
        <v>1978.94</v>
      </c>
      <c r="Q101" s="676">
        <v>1</v>
      </c>
      <c r="R101" s="660">
        <v>1</v>
      </c>
      <c r="S101" s="676">
        <v>1</v>
      </c>
      <c r="T101" s="741">
        <v>1</v>
      </c>
      <c r="U101" s="699">
        <v>1</v>
      </c>
    </row>
    <row r="102" spans="1:21" ht="14.4" customHeight="1" x14ac:dyDescent="0.3">
      <c r="A102" s="659">
        <v>6</v>
      </c>
      <c r="B102" s="660" t="s">
        <v>562</v>
      </c>
      <c r="C102" s="660">
        <v>89301062</v>
      </c>
      <c r="D102" s="739" t="s">
        <v>3064</v>
      </c>
      <c r="E102" s="740" t="s">
        <v>2845</v>
      </c>
      <c r="F102" s="660" t="s">
        <v>2829</v>
      </c>
      <c r="G102" s="660" t="s">
        <v>2849</v>
      </c>
      <c r="H102" s="660" t="s">
        <v>563</v>
      </c>
      <c r="I102" s="660" t="s">
        <v>2898</v>
      </c>
      <c r="J102" s="660" t="s">
        <v>2899</v>
      </c>
      <c r="K102" s="660" t="s">
        <v>2900</v>
      </c>
      <c r="L102" s="661">
        <v>700</v>
      </c>
      <c r="M102" s="661">
        <v>700</v>
      </c>
      <c r="N102" s="660">
        <v>1</v>
      </c>
      <c r="O102" s="741">
        <v>1</v>
      </c>
      <c r="P102" s="661"/>
      <c r="Q102" s="676">
        <v>0</v>
      </c>
      <c r="R102" s="660"/>
      <c r="S102" s="676">
        <v>0</v>
      </c>
      <c r="T102" s="741"/>
      <c r="U102" s="699">
        <v>0</v>
      </c>
    </row>
    <row r="103" spans="1:21" ht="14.4" customHeight="1" x14ac:dyDescent="0.3">
      <c r="A103" s="659">
        <v>6</v>
      </c>
      <c r="B103" s="660" t="s">
        <v>562</v>
      </c>
      <c r="C103" s="660">
        <v>89301062</v>
      </c>
      <c r="D103" s="739" t="s">
        <v>3064</v>
      </c>
      <c r="E103" s="740" t="s">
        <v>2845</v>
      </c>
      <c r="F103" s="660" t="s">
        <v>2829</v>
      </c>
      <c r="G103" s="660" t="s">
        <v>2901</v>
      </c>
      <c r="H103" s="660" t="s">
        <v>563</v>
      </c>
      <c r="I103" s="660" t="s">
        <v>2902</v>
      </c>
      <c r="J103" s="660" t="s">
        <v>2903</v>
      </c>
      <c r="K103" s="660" t="s">
        <v>2904</v>
      </c>
      <c r="L103" s="661">
        <v>0</v>
      </c>
      <c r="M103" s="661">
        <v>0</v>
      </c>
      <c r="N103" s="660">
        <v>1</v>
      </c>
      <c r="O103" s="741">
        <v>1</v>
      </c>
      <c r="P103" s="661"/>
      <c r="Q103" s="676"/>
      <c r="R103" s="660"/>
      <c r="S103" s="676">
        <v>0</v>
      </c>
      <c r="T103" s="741"/>
      <c r="U103" s="699">
        <v>0</v>
      </c>
    </row>
    <row r="104" spans="1:21" ht="14.4" customHeight="1" x14ac:dyDescent="0.3">
      <c r="A104" s="659">
        <v>6</v>
      </c>
      <c r="B104" s="660" t="s">
        <v>562</v>
      </c>
      <c r="C104" s="660">
        <v>89301061</v>
      </c>
      <c r="D104" s="739" t="s">
        <v>3065</v>
      </c>
      <c r="E104" s="740" t="s">
        <v>2837</v>
      </c>
      <c r="F104" s="660" t="s">
        <v>2829</v>
      </c>
      <c r="G104" s="660" t="s">
        <v>2849</v>
      </c>
      <c r="H104" s="660" t="s">
        <v>563</v>
      </c>
      <c r="I104" s="660" t="s">
        <v>2895</v>
      </c>
      <c r="J104" s="660" t="s">
        <v>2896</v>
      </c>
      <c r="K104" s="660" t="s">
        <v>2897</v>
      </c>
      <c r="L104" s="661">
        <v>864.39</v>
      </c>
      <c r="M104" s="661">
        <v>864.39</v>
      </c>
      <c r="N104" s="660">
        <v>1</v>
      </c>
      <c r="O104" s="741">
        <v>1</v>
      </c>
      <c r="P104" s="661">
        <v>864.39</v>
      </c>
      <c r="Q104" s="676">
        <v>1</v>
      </c>
      <c r="R104" s="660">
        <v>1</v>
      </c>
      <c r="S104" s="676">
        <v>1</v>
      </c>
      <c r="T104" s="741">
        <v>1</v>
      </c>
      <c r="U104" s="699">
        <v>1</v>
      </c>
    </row>
    <row r="105" spans="1:21" ht="14.4" customHeight="1" x14ac:dyDescent="0.3">
      <c r="A105" s="659">
        <v>6</v>
      </c>
      <c r="B105" s="660" t="s">
        <v>562</v>
      </c>
      <c r="C105" s="660">
        <v>89301061</v>
      </c>
      <c r="D105" s="739" t="s">
        <v>3065</v>
      </c>
      <c r="E105" s="740" t="s">
        <v>2838</v>
      </c>
      <c r="F105" s="660" t="s">
        <v>2829</v>
      </c>
      <c r="G105" s="660" t="s">
        <v>2849</v>
      </c>
      <c r="H105" s="660" t="s">
        <v>563</v>
      </c>
      <c r="I105" s="660" t="s">
        <v>2850</v>
      </c>
      <c r="J105" s="660" t="s">
        <v>2851</v>
      </c>
      <c r="K105" s="660" t="s">
        <v>2852</v>
      </c>
      <c r="L105" s="661">
        <v>1978.94</v>
      </c>
      <c r="M105" s="661">
        <v>1978.94</v>
      </c>
      <c r="N105" s="660">
        <v>1</v>
      </c>
      <c r="O105" s="741">
        <v>1</v>
      </c>
      <c r="P105" s="661">
        <v>1978.94</v>
      </c>
      <c r="Q105" s="676">
        <v>1</v>
      </c>
      <c r="R105" s="660">
        <v>1</v>
      </c>
      <c r="S105" s="676">
        <v>1</v>
      </c>
      <c r="T105" s="741">
        <v>1</v>
      </c>
      <c r="U105" s="699">
        <v>1</v>
      </c>
    </row>
    <row r="106" spans="1:21" ht="14.4" customHeight="1" x14ac:dyDescent="0.3">
      <c r="A106" s="659">
        <v>6</v>
      </c>
      <c r="B106" s="660" t="s">
        <v>562</v>
      </c>
      <c r="C106" s="660">
        <v>89301061</v>
      </c>
      <c r="D106" s="739" t="s">
        <v>3065</v>
      </c>
      <c r="E106" s="740" t="s">
        <v>2839</v>
      </c>
      <c r="F106" s="660" t="s">
        <v>2828</v>
      </c>
      <c r="G106" s="660" t="s">
        <v>3060</v>
      </c>
      <c r="H106" s="660" t="s">
        <v>563</v>
      </c>
      <c r="I106" s="660" t="s">
        <v>3061</v>
      </c>
      <c r="J106" s="660" t="s">
        <v>3062</v>
      </c>
      <c r="K106" s="660" t="s">
        <v>3063</v>
      </c>
      <c r="L106" s="661">
        <v>1354.54</v>
      </c>
      <c r="M106" s="661">
        <v>1354.54</v>
      </c>
      <c r="N106" s="660">
        <v>1</v>
      </c>
      <c r="O106" s="741">
        <v>1</v>
      </c>
      <c r="P106" s="661"/>
      <c r="Q106" s="676">
        <v>0</v>
      </c>
      <c r="R106" s="660"/>
      <c r="S106" s="676">
        <v>0</v>
      </c>
      <c r="T106" s="741"/>
      <c r="U106" s="699">
        <v>0</v>
      </c>
    </row>
    <row r="107" spans="1:21" ht="14.4" customHeight="1" x14ac:dyDescent="0.3">
      <c r="A107" s="659">
        <v>6</v>
      </c>
      <c r="B107" s="660" t="s">
        <v>562</v>
      </c>
      <c r="C107" s="660">
        <v>89301061</v>
      </c>
      <c r="D107" s="739" t="s">
        <v>3065</v>
      </c>
      <c r="E107" s="740" t="s">
        <v>2839</v>
      </c>
      <c r="F107" s="660" t="s">
        <v>2828</v>
      </c>
      <c r="G107" s="660" t="s">
        <v>3011</v>
      </c>
      <c r="H107" s="660" t="s">
        <v>977</v>
      </c>
      <c r="I107" s="660" t="s">
        <v>1567</v>
      </c>
      <c r="J107" s="660" t="s">
        <v>1047</v>
      </c>
      <c r="K107" s="660" t="s">
        <v>1568</v>
      </c>
      <c r="L107" s="661">
        <v>937.93</v>
      </c>
      <c r="M107" s="661">
        <v>937.93</v>
      </c>
      <c r="N107" s="660">
        <v>1</v>
      </c>
      <c r="O107" s="741">
        <v>1</v>
      </c>
      <c r="P107" s="661"/>
      <c r="Q107" s="676">
        <v>0</v>
      </c>
      <c r="R107" s="660"/>
      <c r="S107" s="676">
        <v>0</v>
      </c>
      <c r="T107" s="741"/>
      <c r="U107" s="699">
        <v>0</v>
      </c>
    </row>
    <row r="108" spans="1:21" ht="14.4" customHeight="1" thickBot="1" x14ac:dyDescent="0.35">
      <c r="A108" s="665">
        <v>6</v>
      </c>
      <c r="B108" s="666" t="s">
        <v>562</v>
      </c>
      <c r="C108" s="666">
        <v>89301061</v>
      </c>
      <c r="D108" s="742" t="s">
        <v>3065</v>
      </c>
      <c r="E108" s="743" t="s">
        <v>2839</v>
      </c>
      <c r="F108" s="666" t="s">
        <v>2828</v>
      </c>
      <c r="G108" s="666" t="s">
        <v>3011</v>
      </c>
      <c r="H108" s="666" t="s">
        <v>977</v>
      </c>
      <c r="I108" s="666" t="s">
        <v>1002</v>
      </c>
      <c r="J108" s="666" t="s">
        <v>1003</v>
      </c>
      <c r="K108" s="666" t="s">
        <v>2679</v>
      </c>
      <c r="L108" s="667">
        <v>7290.38</v>
      </c>
      <c r="M108" s="667">
        <v>7290.38</v>
      </c>
      <c r="N108" s="666">
        <v>1</v>
      </c>
      <c r="O108" s="744">
        <v>1</v>
      </c>
      <c r="P108" s="667"/>
      <c r="Q108" s="677">
        <v>0</v>
      </c>
      <c r="R108" s="666"/>
      <c r="S108" s="677">
        <v>0</v>
      </c>
      <c r="T108" s="744"/>
      <c r="U108" s="70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3067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745" t="s">
        <v>235</v>
      </c>
      <c r="B4" s="672" t="s">
        <v>14</v>
      </c>
      <c r="C4" s="673" t="s">
        <v>2</v>
      </c>
      <c r="D4" s="672" t="s">
        <v>14</v>
      </c>
      <c r="E4" s="673" t="s">
        <v>2</v>
      </c>
      <c r="F4" s="674" t="s">
        <v>14</v>
      </c>
    </row>
    <row r="5" spans="1:6" ht="14.4" customHeight="1" x14ac:dyDescent="0.3">
      <c r="A5" s="747" t="s">
        <v>2838</v>
      </c>
      <c r="B5" s="229">
        <v>945.17</v>
      </c>
      <c r="C5" s="738">
        <v>0.62091958402585712</v>
      </c>
      <c r="D5" s="229">
        <v>577.04</v>
      </c>
      <c r="E5" s="738">
        <v>0.37908041597414283</v>
      </c>
      <c r="F5" s="746">
        <v>1522.21</v>
      </c>
    </row>
    <row r="6" spans="1:6" ht="14.4" customHeight="1" x14ac:dyDescent="0.3">
      <c r="A6" s="686" t="s">
        <v>2839</v>
      </c>
      <c r="B6" s="663"/>
      <c r="C6" s="676">
        <v>0</v>
      </c>
      <c r="D6" s="663">
        <v>8697.2699999999986</v>
      </c>
      <c r="E6" s="676">
        <v>1</v>
      </c>
      <c r="F6" s="664">
        <v>8697.2699999999986</v>
      </c>
    </row>
    <row r="7" spans="1:6" ht="14.4" customHeight="1" x14ac:dyDescent="0.3">
      <c r="A7" s="686" t="s">
        <v>2837</v>
      </c>
      <c r="B7" s="663"/>
      <c r="C7" s="676">
        <v>0</v>
      </c>
      <c r="D7" s="663">
        <v>750.54</v>
      </c>
      <c r="E7" s="676">
        <v>1</v>
      </c>
      <c r="F7" s="664">
        <v>750.54</v>
      </c>
    </row>
    <row r="8" spans="1:6" ht="14.4" customHeight="1" x14ac:dyDescent="0.3">
      <c r="A8" s="686" t="s">
        <v>2842</v>
      </c>
      <c r="B8" s="663"/>
      <c r="C8" s="676">
        <v>0</v>
      </c>
      <c r="D8" s="663">
        <v>589.38</v>
      </c>
      <c r="E8" s="676">
        <v>1</v>
      </c>
      <c r="F8" s="664">
        <v>589.38</v>
      </c>
    </row>
    <row r="9" spans="1:6" ht="14.4" customHeight="1" x14ac:dyDescent="0.3">
      <c r="A9" s="686" t="s">
        <v>2843</v>
      </c>
      <c r="B9" s="663"/>
      <c r="C9" s="676">
        <v>0</v>
      </c>
      <c r="D9" s="663">
        <v>175.19</v>
      </c>
      <c r="E9" s="676">
        <v>1</v>
      </c>
      <c r="F9" s="664">
        <v>175.19</v>
      </c>
    </row>
    <row r="10" spans="1:6" ht="14.4" customHeight="1" x14ac:dyDescent="0.3">
      <c r="A10" s="686" t="s">
        <v>2835</v>
      </c>
      <c r="B10" s="663"/>
      <c r="C10" s="676">
        <v>0</v>
      </c>
      <c r="D10" s="663">
        <v>29.78</v>
      </c>
      <c r="E10" s="676">
        <v>1</v>
      </c>
      <c r="F10" s="664">
        <v>29.78</v>
      </c>
    </row>
    <row r="11" spans="1:6" ht="14.4" customHeight="1" thickBot="1" x14ac:dyDescent="0.35">
      <c r="A11" s="687" t="s">
        <v>2840</v>
      </c>
      <c r="B11" s="678"/>
      <c r="C11" s="679">
        <v>0</v>
      </c>
      <c r="D11" s="678">
        <v>279.44</v>
      </c>
      <c r="E11" s="679">
        <v>1</v>
      </c>
      <c r="F11" s="680">
        <v>279.44</v>
      </c>
    </row>
    <row r="12" spans="1:6" ht="14.4" customHeight="1" thickBot="1" x14ac:dyDescent="0.35">
      <c r="A12" s="681" t="s">
        <v>3</v>
      </c>
      <c r="B12" s="682">
        <v>945.17</v>
      </c>
      <c r="C12" s="683">
        <v>7.8477657817584312E-2</v>
      </c>
      <c r="D12" s="682">
        <v>11098.639999999998</v>
      </c>
      <c r="E12" s="683">
        <v>0.92152234218241569</v>
      </c>
      <c r="F12" s="684">
        <v>12043.809999999998</v>
      </c>
    </row>
    <row r="13" spans="1:6" ht="14.4" customHeight="1" thickBot="1" x14ac:dyDescent="0.35"/>
    <row r="14" spans="1:6" ht="14.4" customHeight="1" x14ac:dyDescent="0.3">
      <c r="A14" s="747" t="s">
        <v>2647</v>
      </c>
      <c r="B14" s="229">
        <v>435.3</v>
      </c>
      <c r="C14" s="738">
        <v>1</v>
      </c>
      <c r="D14" s="229"/>
      <c r="E14" s="738">
        <v>0</v>
      </c>
      <c r="F14" s="746">
        <v>435.3</v>
      </c>
    </row>
    <row r="15" spans="1:6" ht="14.4" customHeight="1" x14ac:dyDescent="0.3">
      <c r="A15" s="686" t="s">
        <v>2617</v>
      </c>
      <c r="B15" s="663">
        <v>313.98</v>
      </c>
      <c r="C15" s="676">
        <v>1</v>
      </c>
      <c r="D15" s="663"/>
      <c r="E15" s="676">
        <v>0</v>
      </c>
      <c r="F15" s="664">
        <v>313.98</v>
      </c>
    </row>
    <row r="16" spans="1:6" ht="14.4" customHeight="1" x14ac:dyDescent="0.3">
      <c r="A16" s="686" t="s">
        <v>2645</v>
      </c>
      <c r="B16" s="663">
        <v>195.89</v>
      </c>
      <c r="C16" s="676">
        <v>1</v>
      </c>
      <c r="D16" s="663"/>
      <c r="E16" s="676">
        <v>0</v>
      </c>
      <c r="F16" s="664">
        <v>195.89</v>
      </c>
    </row>
    <row r="17" spans="1:6" ht="14.4" customHeight="1" x14ac:dyDescent="0.3">
      <c r="A17" s="686" t="s">
        <v>2638</v>
      </c>
      <c r="B17" s="663"/>
      <c r="C17" s="676">
        <v>0</v>
      </c>
      <c r="D17" s="663">
        <v>94.8</v>
      </c>
      <c r="E17" s="676">
        <v>1</v>
      </c>
      <c r="F17" s="664">
        <v>94.8</v>
      </c>
    </row>
    <row r="18" spans="1:6" ht="14.4" customHeight="1" x14ac:dyDescent="0.3">
      <c r="A18" s="686" t="s">
        <v>2624</v>
      </c>
      <c r="B18" s="663"/>
      <c r="C18" s="676">
        <v>0</v>
      </c>
      <c r="D18" s="663">
        <v>146.63</v>
      </c>
      <c r="E18" s="676">
        <v>1</v>
      </c>
      <c r="F18" s="664">
        <v>146.63</v>
      </c>
    </row>
    <row r="19" spans="1:6" ht="14.4" customHeight="1" x14ac:dyDescent="0.3">
      <c r="A19" s="686" t="s">
        <v>2635</v>
      </c>
      <c r="B19" s="663"/>
      <c r="C19" s="676">
        <v>0</v>
      </c>
      <c r="D19" s="663">
        <v>8697.2699999999986</v>
      </c>
      <c r="E19" s="676">
        <v>1</v>
      </c>
      <c r="F19" s="664">
        <v>8697.2699999999986</v>
      </c>
    </row>
    <row r="20" spans="1:6" ht="14.4" customHeight="1" x14ac:dyDescent="0.3">
      <c r="A20" s="686" t="s">
        <v>2640</v>
      </c>
      <c r="B20" s="663"/>
      <c r="C20" s="676">
        <v>0</v>
      </c>
      <c r="D20" s="663">
        <v>279.44</v>
      </c>
      <c r="E20" s="676">
        <v>1</v>
      </c>
      <c r="F20" s="664">
        <v>279.44</v>
      </c>
    </row>
    <row r="21" spans="1:6" ht="14.4" customHeight="1" x14ac:dyDescent="0.3">
      <c r="A21" s="686" t="s">
        <v>2646</v>
      </c>
      <c r="B21" s="663"/>
      <c r="C21" s="676">
        <v>0</v>
      </c>
      <c r="D21" s="663">
        <v>29.78</v>
      </c>
      <c r="E21" s="676">
        <v>1</v>
      </c>
      <c r="F21" s="664">
        <v>29.78</v>
      </c>
    </row>
    <row r="22" spans="1:6" ht="14.4" customHeight="1" x14ac:dyDescent="0.3">
      <c r="A22" s="686" t="s">
        <v>2623</v>
      </c>
      <c r="B22" s="663"/>
      <c r="C22" s="676">
        <v>0</v>
      </c>
      <c r="D22" s="663">
        <v>589.38</v>
      </c>
      <c r="E22" s="676">
        <v>1</v>
      </c>
      <c r="F22" s="664">
        <v>589.38</v>
      </c>
    </row>
    <row r="23" spans="1:6" ht="14.4" customHeight="1" x14ac:dyDescent="0.3">
      <c r="A23" s="686" t="s">
        <v>3068</v>
      </c>
      <c r="B23" s="663">
        <v>0</v>
      </c>
      <c r="C23" s="676"/>
      <c r="D23" s="663"/>
      <c r="E23" s="676"/>
      <c r="F23" s="664">
        <v>0</v>
      </c>
    </row>
    <row r="24" spans="1:6" ht="14.4" customHeight="1" x14ac:dyDescent="0.3">
      <c r="A24" s="686" t="s">
        <v>2655</v>
      </c>
      <c r="B24" s="663"/>
      <c r="C24" s="676">
        <v>0</v>
      </c>
      <c r="D24" s="663">
        <v>306.04000000000002</v>
      </c>
      <c r="E24" s="676">
        <v>1</v>
      </c>
      <c r="F24" s="664">
        <v>306.04000000000002</v>
      </c>
    </row>
    <row r="25" spans="1:6" ht="14.4" customHeight="1" x14ac:dyDescent="0.3">
      <c r="A25" s="686" t="s">
        <v>2653</v>
      </c>
      <c r="B25" s="663"/>
      <c r="C25" s="676">
        <v>0</v>
      </c>
      <c r="D25" s="663">
        <v>35.28</v>
      </c>
      <c r="E25" s="676">
        <v>1</v>
      </c>
      <c r="F25" s="664">
        <v>35.28</v>
      </c>
    </row>
    <row r="26" spans="1:6" ht="14.4" customHeight="1" x14ac:dyDescent="0.3">
      <c r="A26" s="686" t="s">
        <v>2665</v>
      </c>
      <c r="B26" s="663"/>
      <c r="C26" s="676"/>
      <c r="D26" s="663">
        <v>0</v>
      </c>
      <c r="E26" s="676"/>
      <c r="F26" s="664">
        <v>0</v>
      </c>
    </row>
    <row r="27" spans="1:6" ht="14.4" customHeight="1" x14ac:dyDescent="0.3">
      <c r="A27" s="686" t="s">
        <v>2670</v>
      </c>
      <c r="B27" s="663"/>
      <c r="C27" s="676">
        <v>0</v>
      </c>
      <c r="D27" s="663">
        <v>475.52</v>
      </c>
      <c r="E27" s="676">
        <v>1</v>
      </c>
      <c r="F27" s="664">
        <v>475.52</v>
      </c>
    </row>
    <row r="28" spans="1:6" ht="14.4" customHeight="1" thickBot="1" x14ac:dyDescent="0.35">
      <c r="A28" s="687" t="s">
        <v>3069</v>
      </c>
      <c r="B28" s="678"/>
      <c r="C28" s="679">
        <v>0</v>
      </c>
      <c r="D28" s="678">
        <v>444.5</v>
      </c>
      <c r="E28" s="679">
        <v>1</v>
      </c>
      <c r="F28" s="680">
        <v>444.5</v>
      </c>
    </row>
    <row r="29" spans="1:6" ht="14.4" customHeight="1" thickBot="1" x14ac:dyDescent="0.35">
      <c r="A29" s="681" t="s">
        <v>3</v>
      </c>
      <c r="B29" s="682">
        <v>945.17000000000007</v>
      </c>
      <c r="C29" s="683">
        <v>7.8477657817584326E-2</v>
      </c>
      <c r="D29" s="682">
        <v>11098.64</v>
      </c>
      <c r="E29" s="683">
        <v>0.9215223421824158</v>
      </c>
      <c r="F29" s="684">
        <v>12043.809999999998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{F63E63A1-FD97-4ADC-A4F5-5680595E7843}</x14:id>
        </ext>
      </extLst>
    </cfRule>
  </conditionalFormatting>
  <conditionalFormatting sqref="F14:F2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{91F09C08-D407-4270-8286-A4A45AE92EFB}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3E63A1-FD97-4ADC-A4F5-5680595E784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91F09C08-D407-4270-8286-A4A45AE92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F14:F28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3072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5</v>
      </c>
      <c r="G3" s="47">
        <f>SUBTOTAL(9,G6:G1048576)</f>
        <v>945.17000000000007</v>
      </c>
      <c r="H3" s="48">
        <f>IF(M3=0,0,G3/M3)</f>
        <v>7.8477657817584298E-2</v>
      </c>
      <c r="I3" s="47">
        <f>SUBTOTAL(9,I6:I1048576)</f>
        <v>25</v>
      </c>
      <c r="J3" s="47">
        <f>SUBTOTAL(9,J6:J1048576)</f>
        <v>11098.640000000001</v>
      </c>
      <c r="K3" s="48">
        <f>IF(M3=0,0,J3/M3)</f>
        <v>0.92152234218241569</v>
      </c>
      <c r="L3" s="47">
        <f>SUBTOTAL(9,L6:L1048576)</f>
        <v>30</v>
      </c>
      <c r="M3" s="49">
        <f>SUBTOTAL(9,M6:M1048576)</f>
        <v>12043.810000000001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745" t="s">
        <v>168</v>
      </c>
      <c r="B5" s="748" t="s">
        <v>164</v>
      </c>
      <c r="C5" s="748" t="s">
        <v>90</v>
      </c>
      <c r="D5" s="748" t="s">
        <v>165</v>
      </c>
      <c r="E5" s="748" t="s">
        <v>166</v>
      </c>
      <c r="F5" s="690" t="s">
        <v>28</v>
      </c>
      <c r="G5" s="690" t="s">
        <v>14</v>
      </c>
      <c r="H5" s="673" t="s">
        <v>167</v>
      </c>
      <c r="I5" s="672" t="s">
        <v>28</v>
      </c>
      <c r="J5" s="690" t="s">
        <v>14</v>
      </c>
      <c r="K5" s="673" t="s">
        <v>167</v>
      </c>
      <c r="L5" s="672" t="s">
        <v>28</v>
      </c>
      <c r="M5" s="691" t="s">
        <v>14</v>
      </c>
    </row>
    <row r="6" spans="1:13" ht="14.4" customHeight="1" x14ac:dyDescent="0.3">
      <c r="A6" s="732" t="s">
        <v>2835</v>
      </c>
      <c r="B6" s="733" t="s">
        <v>2698</v>
      </c>
      <c r="C6" s="733" t="s">
        <v>1031</v>
      </c>
      <c r="D6" s="733" t="s">
        <v>987</v>
      </c>
      <c r="E6" s="733" t="s">
        <v>2699</v>
      </c>
      <c r="F6" s="229"/>
      <c r="G6" s="229"/>
      <c r="H6" s="738">
        <v>0</v>
      </c>
      <c r="I6" s="229">
        <v>1</v>
      </c>
      <c r="J6" s="229">
        <v>29.78</v>
      </c>
      <c r="K6" s="738">
        <v>1</v>
      </c>
      <c r="L6" s="229">
        <v>1</v>
      </c>
      <c r="M6" s="746">
        <v>29.78</v>
      </c>
    </row>
    <row r="7" spans="1:13" ht="14.4" customHeight="1" x14ac:dyDescent="0.3">
      <c r="A7" s="659" t="s">
        <v>2842</v>
      </c>
      <c r="B7" s="660" t="s">
        <v>2701</v>
      </c>
      <c r="C7" s="660" t="s">
        <v>3043</v>
      </c>
      <c r="D7" s="660" t="s">
        <v>3044</v>
      </c>
      <c r="E7" s="660" t="s">
        <v>1209</v>
      </c>
      <c r="F7" s="663"/>
      <c r="G7" s="663"/>
      <c r="H7" s="676">
        <v>0</v>
      </c>
      <c r="I7" s="663">
        <v>3</v>
      </c>
      <c r="J7" s="663">
        <v>589.38</v>
      </c>
      <c r="K7" s="676">
        <v>1</v>
      </c>
      <c r="L7" s="663">
        <v>3</v>
      </c>
      <c r="M7" s="664">
        <v>589.38</v>
      </c>
    </row>
    <row r="8" spans="1:13" ht="14.4" customHeight="1" x14ac:dyDescent="0.3">
      <c r="A8" s="659" t="s">
        <v>2843</v>
      </c>
      <c r="B8" s="660" t="s">
        <v>2738</v>
      </c>
      <c r="C8" s="660" t="s">
        <v>2943</v>
      </c>
      <c r="D8" s="660" t="s">
        <v>2944</v>
      </c>
      <c r="E8" s="660" t="s">
        <v>2945</v>
      </c>
      <c r="F8" s="663"/>
      <c r="G8" s="663"/>
      <c r="H8" s="676">
        <v>0</v>
      </c>
      <c r="I8" s="663">
        <v>1</v>
      </c>
      <c r="J8" s="663">
        <v>175.19</v>
      </c>
      <c r="K8" s="676">
        <v>1</v>
      </c>
      <c r="L8" s="663">
        <v>1</v>
      </c>
      <c r="M8" s="664">
        <v>175.19</v>
      </c>
    </row>
    <row r="9" spans="1:13" ht="14.4" customHeight="1" x14ac:dyDescent="0.3">
      <c r="A9" s="659" t="s">
        <v>2837</v>
      </c>
      <c r="B9" s="660" t="s">
        <v>3070</v>
      </c>
      <c r="C9" s="660" t="s">
        <v>2858</v>
      </c>
      <c r="D9" s="660" t="s">
        <v>2859</v>
      </c>
      <c r="E9" s="660" t="s">
        <v>2860</v>
      </c>
      <c r="F9" s="663"/>
      <c r="G9" s="663"/>
      <c r="H9" s="676">
        <v>0</v>
      </c>
      <c r="I9" s="663">
        <v>2</v>
      </c>
      <c r="J9" s="663">
        <v>444.5</v>
      </c>
      <c r="K9" s="676">
        <v>1</v>
      </c>
      <c r="L9" s="663">
        <v>2</v>
      </c>
      <c r="M9" s="664">
        <v>444.5</v>
      </c>
    </row>
    <row r="10" spans="1:13" ht="14.4" customHeight="1" x14ac:dyDescent="0.3">
      <c r="A10" s="659" t="s">
        <v>2837</v>
      </c>
      <c r="B10" s="660" t="s">
        <v>3070</v>
      </c>
      <c r="C10" s="660" t="s">
        <v>2861</v>
      </c>
      <c r="D10" s="660" t="s">
        <v>2859</v>
      </c>
      <c r="E10" s="660" t="s">
        <v>2862</v>
      </c>
      <c r="F10" s="663"/>
      <c r="G10" s="663"/>
      <c r="H10" s="676"/>
      <c r="I10" s="663">
        <v>2</v>
      </c>
      <c r="J10" s="663">
        <v>0</v>
      </c>
      <c r="K10" s="676"/>
      <c r="L10" s="663">
        <v>2</v>
      </c>
      <c r="M10" s="664">
        <v>0</v>
      </c>
    </row>
    <row r="11" spans="1:13" ht="14.4" customHeight="1" x14ac:dyDescent="0.3">
      <c r="A11" s="659" t="s">
        <v>2837</v>
      </c>
      <c r="B11" s="660" t="s">
        <v>2756</v>
      </c>
      <c r="C11" s="660" t="s">
        <v>2868</v>
      </c>
      <c r="D11" s="660" t="s">
        <v>2869</v>
      </c>
      <c r="E11" s="660" t="s">
        <v>2870</v>
      </c>
      <c r="F11" s="663"/>
      <c r="G11" s="663"/>
      <c r="H11" s="676">
        <v>0</v>
      </c>
      <c r="I11" s="663">
        <v>1</v>
      </c>
      <c r="J11" s="663">
        <v>306.04000000000002</v>
      </c>
      <c r="K11" s="676">
        <v>1</v>
      </c>
      <c r="L11" s="663">
        <v>1</v>
      </c>
      <c r="M11" s="664">
        <v>306.04000000000002</v>
      </c>
    </row>
    <row r="12" spans="1:13" ht="14.4" customHeight="1" x14ac:dyDescent="0.3">
      <c r="A12" s="659" t="s">
        <v>2837</v>
      </c>
      <c r="B12" s="660" t="s">
        <v>2806</v>
      </c>
      <c r="C12" s="660" t="s">
        <v>2872</v>
      </c>
      <c r="D12" s="660" t="s">
        <v>2322</v>
      </c>
      <c r="E12" s="660" t="s">
        <v>2323</v>
      </c>
      <c r="F12" s="663"/>
      <c r="G12" s="663"/>
      <c r="H12" s="676"/>
      <c r="I12" s="663">
        <v>1</v>
      </c>
      <c r="J12" s="663">
        <v>0</v>
      </c>
      <c r="K12" s="676"/>
      <c r="L12" s="663">
        <v>1</v>
      </c>
      <c r="M12" s="664">
        <v>0</v>
      </c>
    </row>
    <row r="13" spans="1:13" ht="14.4" customHeight="1" x14ac:dyDescent="0.3">
      <c r="A13" s="659" t="s">
        <v>2838</v>
      </c>
      <c r="B13" s="660" t="s">
        <v>2717</v>
      </c>
      <c r="C13" s="660" t="s">
        <v>2950</v>
      </c>
      <c r="D13" s="660" t="s">
        <v>1150</v>
      </c>
      <c r="E13" s="660" t="s">
        <v>2951</v>
      </c>
      <c r="F13" s="663">
        <v>1</v>
      </c>
      <c r="G13" s="663">
        <v>313.98</v>
      </c>
      <c r="H13" s="676">
        <v>1</v>
      </c>
      <c r="I13" s="663"/>
      <c r="J13" s="663"/>
      <c r="K13" s="676">
        <v>0</v>
      </c>
      <c r="L13" s="663">
        <v>1</v>
      </c>
      <c r="M13" s="664">
        <v>313.98</v>
      </c>
    </row>
    <row r="14" spans="1:13" ht="14.4" customHeight="1" x14ac:dyDescent="0.3">
      <c r="A14" s="659" t="s">
        <v>2838</v>
      </c>
      <c r="B14" s="660" t="s">
        <v>2718</v>
      </c>
      <c r="C14" s="660" t="s">
        <v>2920</v>
      </c>
      <c r="D14" s="660" t="s">
        <v>1586</v>
      </c>
      <c r="E14" s="660" t="s">
        <v>2921</v>
      </c>
      <c r="F14" s="663"/>
      <c r="G14" s="663"/>
      <c r="H14" s="676">
        <v>0</v>
      </c>
      <c r="I14" s="663">
        <v>1</v>
      </c>
      <c r="J14" s="663">
        <v>146.63</v>
      </c>
      <c r="K14" s="676">
        <v>1</v>
      </c>
      <c r="L14" s="663">
        <v>1</v>
      </c>
      <c r="M14" s="664">
        <v>146.63</v>
      </c>
    </row>
    <row r="15" spans="1:13" ht="14.4" customHeight="1" x14ac:dyDescent="0.3">
      <c r="A15" s="659" t="s">
        <v>2838</v>
      </c>
      <c r="B15" s="660" t="s">
        <v>2730</v>
      </c>
      <c r="C15" s="660" t="s">
        <v>2917</v>
      </c>
      <c r="D15" s="660" t="s">
        <v>2918</v>
      </c>
      <c r="E15" s="660" t="s">
        <v>2102</v>
      </c>
      <c r="F15" s="663">
        <v>1</v>
      </c>
      <c r="G15" s="663">
        <v>195.89</v>
      </c>
      <c r="H15" s="676">
        <v>1</v>
      </c>
      <c r="I15" s="663"/>
      <c r="J15" s="663"/>
      <c r="K15" s="676">
        <v>0</v>
      </c>
      <c r="L15" s="663">
        <v>1</v>
      </c>
      <c r="M15" s="664">
        <v>195.89</v>
      </c>
    </row>
    <row r="16" spans="1:13" ht="14.4" customHeight="1" x14ac:dyDescent="0.3">
      <c r="A16" s="659" t="s">
        <v>2838</v>
      </c>
      <c r="B16" s="660" t="s">
        <v>2732</v>
      </c>
      <c r="C16" s="660" t="s">
        <v>2974</v>
      </c>
      <c r="D16" s="660" t="s">
        <v>2975</v>
      </c>
      <c r="E16" s="660" t="s">
        <v>2921</v>
      </c>
      <c r="F16" s="663">
        <v>1</v>
      </c>
      <c r="G16" s="663">
        <v>0</v>
      </c>
      <c r="H16" s="676"/>
      <c r="I16" s="663"/>
      <c r="J16" s="663"/>
      <c r="K16" s="676"/>
      <c r="L16" s="663">
        <v>1</v>
      </c>
      <c r="M16" s="664">
        <v>0</v>
      </c>
    </row>
    <row r="17" spans="1:13" ht="14.4" customHeight="1" x14ac:dyDescent="0.3">
      <c r="A17" s="659" t="s">
        <v>2838</v>
      </c>
      <c r="B17" s="660" t="s">
        <v>2732</v>
      </c>
      <c r="C17" s="660" t="s">
        <v>2976</v>
      </c>
      <c r="D17" s="660" t="s">
        <v>2977</v>
      </c>
      <c r="E17" s="660" t="s">
        <v>2978</v>
      </c>
      <c r="F17" s="663">
        <v>1</v>
      </c>
      <c r="G17" s="663">
        <v>435.3</v>
      </c>
      <c r="H17" s="676">
        <v>1</v>
      </c>
      <c r="I17" s="663"/>
      <c r="J17" s="663"/>
      <c r="K17" s="676">
        <v>0</v>
      </c>
      <c r="L17" s="663">
        <v>1</v>
      </c>
      <c r="M17" s="664">
        <v>435.3</v>
      </c>
    </row>
    <row r="18" spans="1:13" ht="14.4" customHeight="1" x14ac:dyDescent="0.3">
      <c r="A18" s="659" t="s">
        <v>2838</v>
      </c>
      <c r="B18" s="660" t="s">
        <v>2680</v>
      </c>
      <c r="C18" s="660" t="s">
        <v>2964</v>
      </c>
      <c r="D18" s="660" t="s">
        <v>2965</v>
      </c>
      <c r="E18" s="660" t="s">
        <v>2966</v>
      </c>
      <c r="F18" s="663"/>
      <c r="G18" s="663"/>
      <c r="H18" s="676">
        <v>0</v>
      </c>
      <c r="I18" s="663">
        <v>2</v>
      </c>
      <c r="J18" s="663">
        <v>35.28</v>
      </c>
      <c r="K18" s="676">
        <v>1</v>
      </c>
      <c r="L18" s="663">
        <v>2</v>
      </c>
      <c r="M18" s="664">
        <v>35.28</v>
      </c>
    </row>
    <row r="19" spans="1:13" ht="14.4" customHeight="1" x14ac:dyDescent="0.3">
      <c r="A19" s="659" t="s">
        <v>2838</v>
      </c>
      <c r="B19" s="660" t="s">
        <v>2738</v>
      </c>
      <c r="C19" s="660" t="s">
        <v>2943</v>
      </c>
      <c r="D19" s="660" t="s">
        <v>2944</v>
      </c>
      <c r="E19" s="660" t="s">
        <v>2945</v>
      </c>
      <c r="F19" s="663"/>
      <c r="G19" s="663"/>
      <c r="H19" s="676">
        <v>0</v>
      </c>
      <c r="I19" s="663">
        <v>1</v>
      </c>
      <c r="J19" s="663">
        <v>175.19</v>
      </c>
      <c r="K19" s="676">
        <v>1</v>
      </c>
      <c r="L19" s="663">
        <v>1</v>
      </c>
      <c r="M19" s="664">
        <v>175.19</v>
      </c>
    </row>
    <row r="20" spans="1:13" ht="14.4" customHeight="1" x14ac:dyDescent="0.3">
      <c r="A20" s="659" t="s">
        <v>2838</v>
      </c>
      <c r="B20" s="660" t="s">
        <v>2738</v>
      </c>
      <c r="C20" s="660" t="s">
        <v>2946</v>
      </c>
      <c r="D20" s="660" t="s">
        <v>2947</v>
      </c>
      <c r="E20" s="660" t="s">
        <v>2948</v>
      </c>
      <c r="F20" s="663"/>
      <c r="G20" s="663"/>
      <c r="H20" s="676">
        <v>0</v>
      </c>
      <c r="I20" s="663">
        <v>2</v>
      </c>
      <c r="J20" s="663">
        <v>125.14</v>
      </c>
      <c r="K20" s="676">
        <v>1</v>
      </c>
      <c r="L20" s="663">
        <v>2</v>
      </c>
      <c r="M20" s="664">
        <v>125.14</v>
      </c>
    </row>
    <row r="21" spans="1:13" ht="14.4" customHeight="1" x14ac:dyDescent="0.3">
      <c r="A21" s="659" t="s">
        <v>2838</v>
      </c>
      <c r="B21" s="660" t="s">
        <v>3071</v>
      </c>
      <c r="C21" s="660" t="s">
        <v>2981</v>
      </c>
      <c r="D21" s="660" t="s">
        <v>2982</v>
      </c>
      <c r="E21" s="660" t="s">
        <v>2983</v>
      </c>
      <c r="F21" s="663">
        <v>1</v>
      </c>
      <c r="G21" s="663">
        <v>0</v>
      </c>
      <c r="H21" s="676"/>
      <c r="I21" s="663"/>
      <c r="J21" s="663"/>
      <c r="K21" s="676"/>
      <c r="L21" s="663">
        <v>1</v>
      </c>
      <c r="M21" s="664">
        <v>0</v>
      </c>
    </row>
    <row r="22" spans="1:13" ht="14.4" customHeight="1" x14ac:dyDescent="0.3">
      <c r="A22" s="659" t="s">
        <v>2838</v>
      </c>
      <c r="B22" s="660" t="s">
        <v>2709</v>
      </c>
      <c r="C22" s="660" t="s">
        <v>1038</v>
      </c>
      <c r="D22" s="660" t="s">
        <v>1039</v>
      </c>
      <c r="E22" s="660" t="s">
        <v>2710</v>
      </c>
      <c r="F22" s="663"/>
      <c r="G22" s="663"/>
      <c r="H22" s="676">
        <v>0</v>
      </c>
      <c r="I22" s="663">
        <v>1</v>
      </c>
      <c r="J22" s="663">
        <v>94.8</v>
      </c>
      <c r="K22" s="676">
        <v>1</v>
      </c>
      <c r="L22" s="663">
        <v>1</v>
      </c>
      <c r="M22" s="664">
        <v>94.8</v>
      </c>
    </row>
    <row r="23" spans="1:13" ht="14.4" customHeight="1" x14ac:dyDescent="0.3">
      <c r="A23" s="659" t="s">
        <v>2839</v>
      </c>
      <c r="B23" s="660" t="s">
        <v>2678</v>
      </c>
      <c r="C23" s="660" t="s">
        <v>1046</v>
      </c>
      <c r="D23" s="660" t="s">
        <v>1047</v>
      </c>
      <c r="E23" s="660" t="s">
        <v>1048</v>
      </c>
      <c r="F23" s="663"/>
      <c r="G23" s="663"/>
      <c r="H23" s="676">
        <v>0</v>
      </c>
      <c r="I23" s="663">
        <v>1</v>
      </c>
      <c r="J23" s="663">
        <v>468.96</v>
      </c>
      <c r="K23" s="676">
        <v>1</v>
      </c>
      <c r="L23" s="663">
        <v>1</v>
      </c>
      <c r="M23" s="664">
        <v>468.96</v>
      </c>
    </row>
    <row r="24" spans="1:13" ht="14.4" customHeight="1" x14ac:dyDescent="0.3">
      <c r="A24" s="659" t="s">
        <v>2839</v>
      </c>
      <c r="B24" s="660" t="s">
        <v>2678</v>
      </c>
      <c r="C24" s="660" t="s">
        <v>1567</v>
      </c>
      <c r="D24" s="660" t="s">
        <v>1047</v>
      </c>
      <c r="E24" s="660" t="s">
        <v>1568</v>
      </c>
      <c r="F24" s="663"/>
      <c r="G24" s="663"/>
      <c r="H24" s="676">
        <v>0</v>
      </c>
      <c r="I24" s="663">
        <v>1</v>
      </c>
      <c r="J24" s="663">
        <v>937.93</v>
      </c>
      <c r="K24" s="676">
        <v>1</v>
      </c>
      <c r="L24" s="663">
        <v>1</v>
      </c>
      <c r="M24" s="664">
        <v>937.93</v>
      </c>
    </row>
    <row r="25" spans="1:13" ht="14.4" customHeight="1" x14ac:dyDescent="0.3">
      <c r="A25" s="659" t="s">
        <v>2839</v>
      </c>
      <c r="B25" s="660" t="s">
        <v>2678</v>
      </c>
      <c r="C25" s="660" t="s">
        <v>1002</v>
      </c>
      <c r="D25" s="660" t="s">
        <v>1003</v>
      </c>
      <c r="E25" s="660" t="s">
        <v>2679</v>
      </c>
      <c r="F25" s="663"/>
      <c r="G25" s="663"/>
      <c r="H25" s="676">
        <v>0</v>
      </c>
      <c r="I25" s="663">
        <v>1</v>
      </c>
      <c r="J25" s="663">
        <v>7290.38</v>
      </c>
      <c r="K25" s="676">
        <v>1</v>
      </c>
      <c r="L25" s="663">
        <v>1</v>
      </c>
      <c r="M25" s="664">
        <v>7290.38</v>
      </c>
    </row>
    <row r="26" spans="1:13" ht="14.4" customHeight="1" thickBot="1" x14ac:dyDescent="0.35">
      <c r="A26" s="665" t="s">
        <v>2840</v>
      </c>
      <c r="B26" s="666" t="s">
        <v>2740</v>
      </c>
      <c r="C26" s="666" t="s">
        <v>3024</v>
      </c>
      <c r="D26" s="666" t="s">
        <v>3025</v>
      </c>
      <c r="E26" s="666" t="s">
        <v>3026</v>
      </c>
      <c r="F26" s="669"/>
      <c r="G26" s="669"/>
      <c r="H26" s="677">
        <v>0</v>
      </c>
      <c r="I26" s="669">
        <v>4</v>
      </c>
      <c r="J26" s="669">
        <v>279.44</v>
      </c>
      <c r="K26" s="677">
        <v>1</v>
      </c>
      <c r="L26" s="669">
        <v>4</v>
      </c>
      <c r="M26" s="670">
        <v>279.44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9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179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502">
        <v>2014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312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561</v>
      </c>
      <c r="B5" s="644" t="s">
        <v>562</v>
      </c>
      <c r="C5" s="645" t="s">
        <v>563</v>
      </c>
      <c r="D5" s="645" t="s">
        <v>563</v>
      </c>
      <c r="E5" s="645"/>
      <c r="F5" s="645" t="s">
        <v>563</v>
      </c>
      <c r="G5" s="645" t="s">
        <v>563</v>
      </c>
      <c r="H5" s="645" t="s">
        <v>563</v>
      </c>
      <c r="I5" s="646" t="s">
        <v>563</v>
      </c>
      <c r="J5" s="647" t="s">
        <v>74</v>
      </c>
    </row>
    <row r="6" spans="1:10" ht="14.4" customHeight="1" x14ac:dyDescent="0.3">
      <c r="A6" s="643" t="s">
        <v>561</v>
      </c>
      <c r="B6" s="644" t="s">
        <v>3073</v>
      </c>
      <c r="C6" s="645" t="s">
        <v>563</v>
      </c>
      <c r="D6" s="645">
        <v>0</v>
      </c>
      <c r="E6" s="645"/>
      <c r="F6" s="645" t="s">
        <v>563</v>
      </c>
      <c r="G6" s="645" t="s">
        <v>563</v>
      </c>
      <c r="H6" s="645" t="s">
        <v>563</v>
      </c>
      <c r="I6" s="646" t="s">
        <v>563</v>
      </c>
      <c r="J6" s="647" t="s">
        <v>1</v>
      </c>
    </row>
    <row r="7" spans="1:10" ht="14.4" customHeight="1" x14ac:dyDescent="0.3">
      <c r="A7" s="643" t="s">
        <v>561</v>
      </c>
      <c r="B7" s="644" t="s">
        <v>356</v>
      </c>
      <c r="C7" s="645">
        <v>17918.55214</v>
      </c>
      <c r="D7" s="645">
        <v>14500.72335</v>
      </c>
      <c r="E7" s="645"/>
      <c r="F7" s="645">
        <v>14828.40355000001</v>
      </c>
      <c r="G7" s="645">
        <v>15113.991862022625</v>
      </c>
      <c r="H7" s="645">
        <v>-285.58831202261536</v>
      </c>
      <c r="I7" s="646">
        <v>0.98110437569175746</v>
      </c>
      <c r="J7" s="647" t="s">
        <v>1</v>
      </c>
    </row>
    <row r="8" spans="1:10" ht="14.4" customHeight="1" x14ac:dyDescent="0.3">
      <c r="A8" s="643" t="s">
        <v>561</v>
      </c>
      <c r="B8" s="644" t="s">
        <v>357</v>
      </c>
      <c r="C8" s="645">
        <v>457.91199999999998</v>
      </c>
      <c r="D8" s="645">
        <v>1353.8429599999999</v>
      </c>
      <c r="E8" s="645"/>
      <c r="F8" s="645">
        <v>5722.6881699999994</v>
      </c>
      <c r="G8" s="645">
        <v>6000.2970629462325</v>
      </c>
      <c r="H8" s="645">
        <v>-277.60889294623303</v>
      </c>
      <c r="I8" s="646">
        <v>0.95373414182098459</v>
      </c>
      <c r="J8" s="647" t="s">
        <v>1</v>
      </c>
    </row>
    <row r="9" spans="1:10" ht="14.4" customHeight="1" x14ac:dyDescent="0.3">
      <c r="A9" s="643" t="s">
        <v>561</v>
      </c>
      <c r="B9" s="644" t="s">
        <v>358</v>
      </c>
      <c r="C9" s="645">
        <v>11061.407999999999</v>
      </c>
      <c r="D9" s="645">
        <v>12400.078389999999</v>
      </c>
      <c r="E9" s="645"/>
      <c r="F9" s="645">
        <v>19543.360100000013</v>
      </c>
      <c r="G9" s="645">
        <v>15000.292657567501</v>
      </c>
      <c r="H9" s="645">
        <v>4543.0674424325116</v>
      </c>
      <c r="I9" s="646">
        <v>1.3028652537749374</v>
      </c>
      <c r="J9" s="647" t="s">
        <v>1</v>
      </c>
    </row>
    <row r="10" spans="1:10" ht="14.4" customHeight="1" x14ac:dyDescent="0.3">
      <c r="A10" s="643" t="s">
        <v>561</v>
      </c>
      <c r="B10" s="644" t="s">
        <v>359</v>
      </c>
      <c r="C10" s="645" t="s">
        <v>563</v>
      </c>
      <c r="D10" s="645" t="s">
        <v>563</v>
      </c>
      <c r="E10" s="645"/>
      <c r="F10" s="645">
        <v>1873.9569900000013</v>
      </c>
      <c r="G10" s="645">
        <v>368.99980091192697</v>
      </c>
      <c r="H10" s="645">
        <v>1504.9571890880743</v>
      </c>
      <c r="I10" s="646">
        <v>5.0784769676536445</v>
      </c>
      <c r="J10" s="647" t="s">
        <v>1</v>
      </c>
    </row>
    <row r="11" spans="1:10" ht="14.4" customHeight="1" x14ac:dyDescent="0.3">
      <c r="A11" s="643" t="s">
        <v>561</v>
      </c>
      <c r="B11" s="644" t="s">
        <v>360</v>
      </c>
      <c r="C11" s="645">
        <v>8.8170000000000002</v>
      </c>
      <c r="D11" s="645">
        <v>11.630079999998999</v>
      </c>
      <c r="E11" s="645"/>
      <c r="F11" s="645">
        <v>10.27013</v>
      </c>
      <c r="G11" s="645">
        <v>9.0655853981579995</v>
      </c>
      <c r="H11" s="645">
        <v>1.2045446018420005</v>
      </c>
      <c r="I11" s="646">
        <v>1.1328700297817222</v>
      </c>
      <c r="J11" s="647" t="s">
        <v>1</v>
      </c>
    </row>
    <row r="12" spans="1:10" ht="14.4" customHeight="1" x14ac:dyDescent="0.3">
      <c r="A12" s="643" t="s">
        <v>561</v>
      </c>
      <c r="B12" s="644" t="s">
        <v>361</v>
      </c>
      <c r="C12" s="645">
        <v>1.0043500000000001</v>
      </c>
      <c r="D12" s="645">
        <v>0.41639999999999999</v>
      </c>
      <c r="E12" s="645"/>
      <c r="F12" s="645">
        <v>1.6990499999999999</v>
      </c>
      <c r="G12" s="645">
        <v>1.2151218129847499</v>
      </c>
      <c r="H12" s="645">
        <v>0.48392818701525009</v>
      </c>
      <c r="I12" s="646">
        <v>1.3982548760494711</v>
      </c>
      <c r="J12" s="647" t="s">
        <v>1</v>
      </c>
    </row>
    <row r="13" spans="1:10" ht="14.4" customHeight="1" x14ac:dyDescent="0.3">
      <c r="A13" s="643" t="s">
        <v>561</v>
      </c>
      <c r="B13" s="644" t="s">
        <v>362</v>
      </c>
      <c r="C13" s="645">
        <v>593.75783999999999</v>
      </c>
      <c r="D13" s="645">
        <v>544.73052999999697</v>
      </c>
      <c r="E13" s="645"/>
      <c r="F13" s="645">
        <v>930.3773799999999</v>
      </c>
      <c r="G13" s="645">
        <v>675.89371070744846</v>
      </c>
      <c r="H13" s="645">
        <v>254.48366929255144</v>
      </c>
      <c r="I13" s="646">
        <v>1.3765143324476077</v>
      </c>
      <c r="J13" s="647" t="s">
        <v>1</v>
      </c>
    </row>
    <row r="14" spans="1:10" ht="14.4" customHeight="1" x14ac:dyDescent="0.3">
      <c r="A14" s="643" t="s">
        <v>561</v>
      </c>
      <c r="B14" s="644" t="s">
        <v>363</v>
      </c>
      <c r="C14" s="645">
        <v>3620.8182799999995</v>
      </c>
      <c r="D14" s="645">
        <v>3428.9985100000004</v>
      </c>
      <c r="E14" s="645"/>
      <c r="F14" s="645">
        <v>3112.0476500000022</v>
      </c>
      <c r="G14" s="645">
        <v>3894.3364384673901</v>
      </c>
      <c r="H14" s="645">
        <v>-782.2887884673878</v>
      </c>
      <c r="I14" s="646">
        <v>0.79912141623406929</v>
      </c>
      <c r="J14" s="647" t="s">
        <v>1</v>
      </c>
    </row>
    <row r="15" spans="1:10" ht="14.4" customHeight="1" x14ac:dyDescent="0.3">
      <c r="A15" s="643" t="s">
        <v>561</v>
      </c>
      <c r="B15" s="644" t="s">
        <v>364</v>
      </c>
      <c r="C15" s="645">
        <v>48.600099999999998</v>
      </c>
      <c r="D15" s="645">
        <v>77.369509999998996</v>
      </c>
      <c r="E15" s="645"/>
      <c r="F15" s="645">
        <v>50.821739999999998</v>
      </c>
      <c r="G15" s="645">
        <v>128.77435387557449</v>
      </c>
      <c r="H15" s="645">
        <v>-77.952613875574485</v>
      </c>
      <c r="I15" s="646">
        <v>0.39465730924268844</v>
      </c>
      <c r="J15" s="647" t="s">
        <v>1</v>
      </c>
    </row>
    <row r="16" spans="1:10" ht="14.4" customHeight="1" x14ac:dyDescent="0.3">
      <c r="A16" s="643" t="s">
        <v>561</v>
      </c>
      <c r="B16" s="644" t="s">
        <v>365</v>
      </c>
      <c r="C16" s="645">
        <v>587.42100000000005</v>
      </c>
      <c r="D16" s="645">
        <v>522.76366999999902</v>
      </c>
      <c r="E16" s="645"/>
      <c r="F16" s="645">
        <v>535.30910000000006</v>
      </c>
      <c r="G16" s="645">
        <v>533.31024790530751</v>
      </c>
      <c r="H16" s="645">
        <v>1.9988520946925519</v>
      </c>
      <c r="I16" s="646">
        <v>1.0037480099108229</v>
      </c>
      <c r="J16" s="647" t="s">
        <v>1</v>
      </c>
    </row>
    <row r="17" spans="1:10" ht="14.4" customHeight="1" x14ac:dyDescent="0.3">
      <c r="A17" s="643" t="s">
        <v>561</v>
      </c>
      <c r="B17" s="644" t="s">
        <v>366</v>
      </c>
      <c r="C17" s="645">
        <v>29.122990000000001</v>
      </c>
      <c r="D17" s="645">
        <v>49.138439999997999</v>
      </c>
      <c r="E17" s="645"/>
      <c r="F17" s="645">
        <v>56.463770000000011</v>
      </c>
      <c r="G17" s="645">
        <v>41.749657831840501</v>
      </c>
      <c r="H17" s="645">
        <v>14.71411216815951</v>
      </c>
      <c r="I17" s="646">
        <v>1.352436712833075</v>
      </c>
      <c r="J17" s="647" t="s">
        <v>1</v>
      </c>
    </row>
    <row r="18" spans="1:10" ht="14.4" customHeight="1" x14ac:dyDescent="0.3">
      <c r="A18" s="643" t="s">
        <v>561</v>
      </c>
      <c r="B18" s="644" t="s">
        <v>367</v>
      </c>
      <c r="C18" s="645">
        <v>186.21397000000002</v>
      </c>
      <c r="D18" s="645">
        <v>208.45226999999701</v>
      </c>
      <c r="E18" s="645"/>
      <c r="F18" s="645">
        <v>241.32340000000002</v>
      </c>
      <c r="G18" s="645">
        <v>215.42577203993773</v>
      </c>
      <c r="H18" s="645">
        <v>25.897627960062295</v>
      </c>
      <c r="I18" s="646">
        <v>1.1202160155436793</v>
      </c>
      <c r="J18" s="647" t="s">
        <v>1</v>
      </c>
    </row>
    <row r="19" spans="1:10" ht="14.4" customHeight="1" x14ac:dyDescent="0.3">
      <c r="A19" s="643" t="s">
        <v>561</v>
      </c>
      <c r="B19" s="644" t="s">
        <v>368</v>
      </c>
      <c r="C19" s="645" t="s">
        <v>563</v>
      </c>
      <c r="D19" s="645" t="s">
        <v>563</v>
      </c>
      <c r="E19" s="645"/>
      <c r="F19" s="645">
        <v>279.69992999999999</v>
      </c>
      <c r="G19" s="645">
        <v>297</v>
      </c>
      <c r="H19" s="645">
        <v>-17.300070000000005</v>
      </c>
      <c r="I19" s="646">
        <v>0.94175060606060601</v>
      </c>
      <c r="J19" s="647" t="s">
        <v>1</v>
      </c>
    </row>
    <row r="20" spans="1:10" ht="14.4" customHeight="1" x14ac:dyDescent="0.3">
      <c r="A20" s="643" t="s">
        <v>561</v>
      </c>
      <c r="B20" s="644" t="s">
        <v>369</v>
      </c>
      <c r="C20" s="645">
        <v>1424.8004500000002</v>
      </c>
      <c r="D20" s="645">
        <v>1480.5359899999987</v>
      </c>
      <c r="E20" s="645"/>
      <c r="F20" s="645">
        <v>1776.42634</v>
      </c>
      <c r="G20" s="645">
        <v>1501.1411612014006</v>
      </c>
      <c r="H20" s="645">
        <v>275.28517879859942</v>
      </c>
      <c r="I20" s="646">
        <v>1.1833839387751395</v>
      </c>
      <c r="J20" s="647" t="s">
        <v>1</v>
      </c>
    </row>
    <row r="21" spans="1:10" ht="14.4" customHeight="1" x14ac:dyDescent="0.3">
      <c r="A21" s="643" t="s">
        <v>561</v>
      </c>
      <c r="B21" s="644" t="s">
        <v>565</v>
      </c>
      <c r="C21" s="645">
        <v>35938.428120000004</v>
      </c>
      <c r="D21" s="645">
        <v>34578.680099999976</v>
      </c>
      <c r="E21" s="645"/>
      <c r="F21" s="645">
        <v>48962.847300000023</v>
      </c>
      <c r="G21" s="645">
        <v>43781.49343268833</v>
      </c>
      <c r="H21" s="645">
        <v>5181.3538673116927</v>
      </c>
      <c r="I21" s="646">
        <v>1.1183457543602926</v>
      </c>
      <c r="J21" s="647" t="s">
        <v>566</v>
      </c>
    </row>
    <row r="23" spans="1:10" ht="14.4" customHeight="1" x14ac:dyDescent="0.3">
      <c r="A23" s="643" t="s">
        <v>561</v>
      </c>
      <c r="B23" s="644" t="s">
        <v>562</v>
      </c>
      <c r="C23" s="645" t="s">
        <v>563</v>
      </c>
      <c r="D23" s="645" t="s">
        <v>563</v>
      </c>
      <c r="E23" s="645"/>
      <c r="F23" s="645" t="s">
        <v>563</v>
      </c>
      <c r="G23" s="645" t="s">
        <v>563</v>
      </c>
      <c r="H23" s="645" t="s">
        <v>563</v>
      </c>
      <c r="I23" s="646" t="s">
        <v>563</v>
      </c>
      <c r="J23" s="647" t="s">
        <v>74</v>
      </c>
    </row>
    <row r="24" spans="1:10" ht="14.4" customHeight="1" x14ac:dyDescent="0.3">
      <c r="A24" s="643" t="s">
        <v>3074</v>
      </c>
      <c r="B24" s="644" t="s">
        <v>3075</v>
      </c>
      <c r="C24" s="645" t="s">
        <v>563</v>
      </c>
      <c r="D24" s="645" t="s">
        <v>563</v>
      </c>
      <c r="E24" s="645"/>
      <c r="F24" s="645" t="s">
        <v>563</v>
      </c>
      <c r="G24" s="645" t="s">
        <v>563</v>
      </c>
      <c r="H24" s="645" t="s">
        <v>563</v>
      </c>
      <c r="I24" s="646" t="s">
        <v>563</v>
      </c>
      <c r="J24" s="647" t="s">
        <v>0</v>
      </c>
    </row>
    <row r="25" spans="1:10" ht="14.4" customHeight="1" x14ac:dyDescent="0.3">
      <c r="A25" s="643" t="s">
        <v>3074</v>
      </c>
      <c r="B25" s="644" t="s">
        <v>363</v>
      </c>
      <c r="C25" s="645" t="s">
        <v>563</v>
      </c>
      <c r="D25" s="645" t="s">
        <v>563</v>
      </c>
      <c r="E25" s="645"/>
      <c r="F25" s="645">
        <v>0</v>
      </c>
      <c r="G25" s="645">
        <v>331.66676917653751</v>
      </c>
      <c r="H25" s="645">
        <v>-331.66676917653751</v>
      </c>
      <c r="I25" s="646">
        <v>0</v>
      </c>
      <c r="J25" s="647" t="s">
        <v>1</v>
      </c>
    </row>
    <row r="26" spans="1:10" ht="14.4" customHeight="1" x14ac:dyDescent="0.3">
      <c r="A26" s="643" t="s">
        <v>3074</v>
      </c>
      <c r="B26" s="644" t="s">
        <v>3076</v>
      </c>
      <c r="C26" s="645" t="s">
        <v>563</v>
      </c>
      <c r="D26" s="645" t="s">
        <v>563</v>
      </c>
      <c r="E26" s="645"/>
      <c r="F26" s="645">
        <v>0</v>
      </c>
      <c r="G26" s="645">
        <v>331.66676917653751</v>
      </c>
      <c r="H26" s="645">
        <v>-331.66676917653751</v>
      </c>
      <c r="I26" s="646">
        <v>0</v>
      </c>
      <c r="J26" s="647" t="s">
        <v>570</v>
      </c>
    </row>
    <row r="27" spans="1:10" ht="14.4" customHeight="1" x14ac:dyDescent="0.3">
      <c r="A27" s="643" t="s">
        <v>563</v>
      </c>
      <c r="B27" s="644" t="s">
        <v>563</v>
      </c>
      <c r="C27" s="645" t="s">
        <v>563</v>
      </c>
      <c r="D27" s="645" t="s">
        <v>563</v>
      </c>
      <c r="E27" s="645"/>
      <c r="F27" s="645" t="s">
        <v>563</v>
      </c>
      <c r="G27" s="645" t="s">
        <v>563</v>
      </c>
      <c r="H27" s="645" t="s">
        <v>563</v>
      </c>
      <c r="I27" s="646" t="s">
        <v>563</v>
      </c>
      <c r="J27" s="647" t="s">
        <v>571</v>
      </c>
    </row>
    <row r="28" spans="1:10" ht="14.4" customHeight="1" x14ac:dyDescent="0.3">
      <c r="A28" s="643" t="s">
        <v>567</v>
      </c>
      <c r="B28" s="644" t="s">
        <v>568</v>
      </c>
      <c r="C28" s="645" t="s">
        <v>563</v>
      </c>
      <c r="D28" s="645" t="s">
        <v>563</v>
      </c>
      <c r="E28" s="645"/>
      <c r="F28" s="645" t="s">
        <v>563</v>
      </c>
      <c r="G28" s="645" t="s">
        <v>563</v>
      </c>
      <c r="H28" s="645" t="s">
        <v>563</v>
      </c>
      <c r="I28" s="646" t="s">
        <v>563</v>
      </c>
      <c r="J28" s="647" t="s">
        <v>0</v>
      </c>
    </row>
    <row r="29" spans="1:10" ht="14.4" customHeight="1" x14ac:dyDescent="0.3">
      <c r="A29" s="643" t="s">
        <v>567</v>
      </c>
      <c r="B29" s="644" t="s">
        <v>361</v>
      </c>
      <c r="C29" s="645" t="s">
        <v>563</v>
      </c>
      <c r="D29" s="645" t="s">
        <v>563</v>
      </c>
      <c r="E29" s="645"/>
      <c r="F29" s="645">
        <v>4.2500000000000003E-2</v>
      </c>
      <c r="G29" s="645">
        <v>0</v>
      </c>
      <c r="H29" s="645">
        <v>4.2500000000000003E-2</v>
      </c>
      <c r="I29" s="646" t="s">
        <v>563</v>
      </c>
      <c r="J29" s="647" t="s">
        <v>1</v>
      </c>
    </row>
    <row r="30" spans="1:10" ht="14.4" customHeight="1" x14ac:dyDescent="0.3">
      <c r="A30" s="643" t="s">
        <v>567</v>
      </c>
      <c r="B30" s="644" t="s">
        <v>362</v>
      </c>
      <c r="C30" s="645">
        <v>15.63524</v>
      </c>
      <c r="D30" s="645">
        <v>16.224969999999999</v>
      </c>
      <c r="E30" s="645"/>
      <c r="F30" s="645">
        <v>16.087680000000002</v>
      </c>
      <c r="G30" s="645">
        <v>16.596530708609251</v>
      </c>
      <c r="H30" s="645">
        <v>-0.50885070860924841</v>
      </c>
      <c r="I30" s="646">
        <v>0.96933993510190131</v>
      </c>
      <c r="J30" s="647" t="s">
        <v>1</v>
      </c>
    </row>
    <row r="31" spans="1:10" ht="14.4" customHeight="1" x14ac:dyDescent="0.3">
      <c r="A31" s="643" t="s">
        <v>567</v>
      </c>
      <c r="B31" s="644" t="s">
        <v>363</v>
      </c>
      <c r="C31" s="645">
        <v>28.663990000000002</v>
      </c>
      <c r="D31" s="645">
        <v>22.974860000000003</v>
      </c>
      <c r="E31" s="645"/>
      <c r="F31" s="645">
        <v>27.093859999999999</v>
      </c>
      <c r="G31" s="645">
        <v>26.448353242664254</v>
      </c>
      <c r="H31" s="645">
        <v>0.64550675733574536</v>
      </c>
      <c r="I31" s="646">
        <v>1.0244063118566666</v>
      </c>
      <c r="J31" s="647" t="s">
        <v>1</v>
      </c>
    </row>
    <row r="32" spans="1:10" ht="14.4" customHeight="1" x14ac:dyDescent="0.3">
      <c r="A32" s="643" t="s">
        <v>567</v>
      </c>
      <c r="B32" s="644" t="s">
        <v>364</v>
      </c>
      <c r="C32" s="645">
        <v>0</v>
      </c>
      <c r="D32" s="645">
        <v>1.583999999999</v>
      </c>
      <c r="E32" s="645"/>
      <c r="F32" s="645">
        <v>0.40849999999999997</v>
      </c>
      <c r="G32" s="645">
        <v>1.76405859111075</v>
      </c>
      <c r="H32" s="645">
        <v>-1.3555585911107499</v>
      </c>
      <c r="I32" s="646">
        <v>0.23156827219825249</v>
      </c>
      <c r="J32" s="647" t="s">
        <v>1</v>
      </c>
    </row>
    <row r="33" spans="1:10" ht="14.4" customHeight="1" x14ac:dyDescent="0.3">
      <c r="A33" s="643" t="s">
        <v>567</v>
      </c>
      <c r="B33" s="644" t="s">
        <v>366</v>
      </c>
      <c r="C33" s="645">
        <v>0.8660000000000001</v>
      </c>
      <c r="D33" s="645">
        <v>1.3909999999999998</v>
      </c>
      <c r="E33" s="645"/>
      <c r="F33" s="645">
        <v>1.9010000000000002</v>
      </c>
      <c r="G33" s="645">
        <v>1.3740802177455</v>
      </c>
      <c r="H33" s="645">
        <v>0.5269197822545002</v>
      </c>
      <c r="I33" s="646">
        <v>1.3834709032628643</v>
      </c>
      <c r="J33" s="647" t="s">
        <v>1</v>
      </c>
    </row>
    <row r="34" spans="1:10" ht="14.4" customHeight="1" x14ac:dyDescent="0.3">
      <c r="A34" s="643" t="s">
        <v>567</v>
      </c>
      <c r="B34" s="644" t="s">
        <v>367</v>
      </c>
      <c r="C34" s="645">
        <v>11.517800000000001</v>
      </c>
      <c r="D34" s="645">
        <v>10.1416</v>
      </c>
      <c r="E34" s="645"/>
      <c r="F34" s="645">
        <v>10.403099999999998</v>
      </c>
      <c r="G34" s="645">
        <v>10.814621842160999</v>
      </c>
      <c r="H34" s="645">
        <v>-0.41152184216100096</v>
      </c>
      <c r="I34" s="646">
        <v>0.96194764383192066</v>
      </c>
      <c r="J34" s="647" t="s">
        <v>1</v>
      </c>
    </row>
    <row r="35" spans="1:10" ht="14.4" customHeight="1" x14ac:dyDescent="0.3">
      <c r="A35" s="643" t="s">
        <v>567</v>
      </c>
      <c r="B35" s="644" t="s">
        <v>369</v>
      </c>
      <c r="C35" s="645">
        <v>0</v>
      </c>
      <c r="D35" s="645">
        <v>0</v>
      </c>
      <c r="E35" s="645"/>
      <c r="F35" s="645" t="s">
        <v>563</v>
      </c>
      <c r="G35" s="645" t="s">
        <v>563</v>
      </c>
      <c r="H35" s="645" t="s">
        <v>563</v>
      </c>
      <c r="I35" s="646" t="s">
        <v>563</v>
      </c>
      <c r="J35" s="647" t="s">
        <v>1</v>
      </c>
    </row>
    <row r="36" spans="1:10" ht="14.4" customHeight="1" x14ac:dyDescent="0.3">
      <c r="A36" s="643" t="s">
        <v>567</v>
      </c>
      <c r="B36" s="644" t="s">
        <v>569</v>
      </c>
      <c r="C36" s="645">
        <v>56.683030000000002</v>
      </c>
      <c r="D36" s="645">
        <v>52.316429999999002</v>
      </c>
      <c r="E36" s="645"/>
      <c r="F36" s="645">
        <v>55.936639999999997</v>
      </c>
      <c r="G36" s="645">
        <v>56.997644602290762</v>
      </c>
      <c r="H36" s="645">
        <v>-1.0610046022907653</v>
      </c>
      <c r="I36" s="646">
        <v>0.98138511495178304</v>
      </c>
      <c r="J36" s="647" t="s">
        <v>570</v>
      </c>
    </row>
    <row r="37" spans="1:10" ht="14.4" customHeight="1" x14ac:dyDescent="0.3">
      <c r="A37" s="643" t="s">
        <v>563</v>
      </c>
      <c r="B37" s="644" t="s">
        <v>563</v>
      </c>
      <c r="C37" s="645" t="s">
        <v>563</v>
      </c>
      <c r="D37" s="645" t="s">
        <v>563</v>
      </c>
      <c r="E37" s="645"/>
      <c r="F37" s="645" t="s">
        <v>563</v>
      </c>
      <c r="G37" s="645" t="s">
        <v>563</v>
      </c>
      <c r="H37" s="645" t="s">
        <v>563</v>
      </c>
      <c r="I37" s="646" t="s">
        <v>563</v>
      </c>
      <c r="J37" s="647" t="s">
        <v>571</v>
      </c>
    </row>
    <row r="38" spans="1:10" ht="14.4" customHeight="1" x14ac:dyDescent="0.3">
      <c r="A38" s="643" t="s">
        <v>572</v>
      </c>
      <c r="B38" s="644" t="s">
        <v>573</v>
      </c>
      <c r="C38" s="645" t="s">
        <v>563</v>
      </c>
      <c r="D38" s="645" t="s">
        <v>563</v>
      </c>
      <c r="E38" s="645"/>
      <c r="F38" s="645" t="s">
        <v>563</v>
      </c>
      <c r="G38" s="645" t="s">
        <v>563</v>
      </c>
      <c r="H38" s="645" t="s">
        <v>563</v>
      </c>
      <c r="I38" s="646" t="s">
        <v>563</v>
      </c>
      <c r="J38" s="647" t="s">
        <v>0</v>
      </c>
    </row>
    <row r="39" spans="1:10" ht="14.4" customHeight="1" x14ac:dyDescent="0.3">
      <c r="A39" s="643" t="s">
        <v>572</v>
      </c>
      <c r="B39" s="644" t="s">
        <v>360</v>
      </c>
      <c r="C39" s="645">
        <v>0</v>
      </c>
      <c r="D39" s="645">
        <v>6.5929999998999997E-2</v>
      </c>
      <c r="E39" s="645"/>
      <c r="F39" s="645">
        <v>0</v>
      </c>
      <c r="G39" s="645">
        <v>4.9447447627499995E-2</v>
      </c>
      <c r="H39" s="645">
        <v>-4.9447447627499995E-2</v>
      </c>
      <c r="I39" s="646">
        <v>0</v>
      </c>
      <c r="J39" s="647" t="s">
        <v>1</v>
      </c>
    </row>
    <row r="40" spans="1:10" ht="14.4" customHeight="1" x14ac:dyDescent="0.3">
      <c r="A40" s="643" t="s">
        <v>572</v>
      </c>
      <c r="B40" s="644" t="s">
        <v>361</v>
      </c>
      <c r="C40" s="645">
        <v>0.12859999999999999</v>
      </c>
      <c r="D40" s="645" t="s">
        <v>563</v>
      </c>
      <c r="E40" s="645"/>
      <c r="F40" s="645">
        <v>0.1275</v>
      </c>
      <c r="G40" s="645">
        <v>0</v>
      </c>
      <c r="H40" s="645">
        <v>0.1275</v>
      </c>
      <c r="I40" s="646" t="s">
        <v>563</v>
      </c>
      <c r="J40" s="647" t="s">
        <v>1</v>
      </c>
    </row>
    <row r="41" spans="1:10" ht="14.4" customHeight="1" x14ac:dyDescent="0.3">
      <c r="A41" s="643" t="s">
        <v>572</v>
      </c>
      <c r="B41" s="644" t="s">
        <v>362</v>
      </c>
      <c r="C41" s="645">
        <v>15.983889999999999</v>
      </c>
      <c r="D41" s="645">
        <v>27.317840000000004</v>
      </c>
      <c r="E41" s="645"/>
      <c r="F41" s="645">
        <v>22.215449999999997</v>
      </c>
      <c r="G41" s="645">
        <v>27.083251015056753</v>
      </c>
      <c r="H41" s="645">
        <v>-4.8678010150567559</v>
      </c>
      <c r="I41" s="646">
        <v>0.82026526238114716</v>
      </c>
      <c r="J41" s="647" t="s">
        <v>1</v>
      </c>
    </row>
    <row r="42" spans="1:10" ht="14.4" customHeight="1" x14ac:dyDescent="0.3">
      <c r="A42" s="643" t="s">
        <v>572</v>
      </c>
      <c r="B42" s="644" t="s">
        <v>363</v>
      </c>
      <c r="C42" s="645">
        <v>44.28246</v>
      </c>
      <c r="D42" s="645">
        <v>37.561370000000004</v>
      </c>
      <c r="E42" s="645"/>
      <c r="F42" s="645">
        <v>43.53461999999999</v>
      </c>
      <c r="G42" s="645">
        <v>40.403233974143248</v>
      </c>
      <c r="H42" s="645">
        <v>3.1313860258567416</v>
      </c>
      <c r="I42" s="646">
        <v>1.0775033510401848</v>
      </c>
      <c r="J42" s="647" t="s">
        <v>1</v>
      </c>
    </row>
    <row r="43" spans="1:10" ht="14.4" customHeight="1" x14ac:dyDescent="0.3">
      <c r="A43" s="643" t="s">
        <v>572</v>
      </c>
      <c r="B43" s="644" t="s">
        <v>364</v>
      </c>
      <c r="C43" s="645">
        <v>2.3090000000000002</v>
      </c>
      <c r="D43" s="645">
        <v>3.25</v>
      </c>
      <c r="E43" s="645"/>
      <c r="F43" s="645">
        <v>3.2679999999999998</v>
      </c>
      <c r="G43" s="645">
        <v>3.5883640812105</v>
      </c>
      <c r="H43" s="645">
        <v>-0.3203640812105002</v>
      </c>
      <c r="I43" s="646">
        <v>0.91072141121688288</v>
      </c>
      <c r="J43" s="647" t="s">
        <v>1</v>
      </c>
    </row>
    <row r="44" spans="1:10" ht="14.4" customHeight="1" x14ac:dyDescent="0.3">
      <c r="A44" s="643" t="s">
        <v>572</v>
      </c>
      <c r="B44" s="644" t="s">
        <v>366</v>
      </c>
      <c r="C44" s="645">
        <v>1.0679999999999998</v>
      </c>
      <c r="D44" s="645">
        <v>2.1707499999989999</v>
      </c>
      <c r="E44" s="645"/>
      <c r="F44" s="645">
        <v>1.5699999999999998</v>
      </c>
      <c r="G44" s="645">
        <v>1.43633396348175</v>
      </c>
      <c r="H44" s="645">
        <v>0.13366603651824982</v>
      </c>
      <c r="I44" s="646">
        <v>1.0930605554952111</v>
      </c>
      <c r="J44" s="647" t="s">
        <v>1</v>
      </c>
    </row>
    <row r="45" spans="1:10" ht="14.4" customHeight="1" x14ac:dyDescent="0.3">
      <c r="A45" s="643" t="s">
        <v>572</v>
      </c>
      <c r="B45" s="644" t="s">
        <v>367</v>
      </c>
      <c r="C45" s="645">
        <v>14.690249999999999</v>
      </c>
      <c r="D45" s="645">
        <v>11.795999999999001</v>
      </c>
      <c r="E45" s="645"/>
      <c r="F45" s="645">
        <v>13.696799999999998</v>
      </c>
      <c r="G45" s="645">
        <v>13.354536369040499</v>
      </c>
      <c r="H45" s="645">
        <v>0.34226363095949885</v>
      </c>
      <c r="I45" s="646">
        <v>1.0256290163508004</v>
      </c>
      <c r="J45" s="647" t="s">
        <v>1</v>
      </c>
    </row>
    <row r="46" spans="1:10" ht="14.4" customHeight="1" x14ac:dyDescent="0.3">
      <c r="A46" s="643" t="s">
        <v>572</v>
      </c>
      <c r="B46" s="644" t="s">
        <v>574</v>
      </c>
      <c r="C46" s="645">
        <v>78.462199999999996</v>
      </c>
      <c r="D46" s="645">
        <v>82.161889999997015</v>
      </c>
      <c r="E46" s="645"/>
      <c r="F46" s="645">
        <v>84.412369999999981</v>
      </c>
      <c r="G46" s="645">
        <v>85.91516685056024</v>
      </c>
      <c r="H46" s="645">
        <v>-1.5027968505602587</v>
      </c>
      <c r="I46" s="646">
        <v>0.98250836370749062</v>
      </c>
      <c r="J46" s="647" t="s">
        <v>570</v>
      </c>
    </row>
    <row r="47" spans="1:10" ht="14.4" customHeight="1" x14ac:dyDescent="0.3">
      <c r="A47" s="643" t="s">
        <v>563</v>
      </c>
      <c r="B47" s="644" t="s">
        <v>563</v>
      </c>
      <c r="C47" s="645" t="s">
        <v>563</v>
      </c>
      <c r="D47" s="645" t="s">
        <v>563</v>
      </c>
      <c r="E47" s="645"/>
      <c r="F47" s="645" t="s">
        <v>563</v>
      </c>
      <c r="G47" s="645" t="s">
        <v>563</v>
      </c>
      <c r="H47" s="645" t="s">
        <v>563</v>
      </c>
      <c r="I47" s="646" t="s">
        <v>563</v>
      </c>
      <c r="J47" s="647" t="s">
        <v>571</v>
      </c>
    </row>
    <row r="48" spans="1:10" ht="14.4" customHeight="1" x14ac:dyDescent="0.3">
      <c r="A48" s="643" t="s">
        <v>575</v>
      </c>
      <c r="B48" s="644" t="s">
        <v>576</v>
      </c>
      <c r="C48" s="645" t="s">
        <v>563</v>
      </c>
      <c r="D48" s="645" t="s">
        <v>563</v>
      </c>
      <c r="E48" s="645"/>
      <c r="F48" s="645" t="s">
        <v>563</v>
      </c>
      <c r="G48" s="645" t="s">
        <v>563</v>
      </c>
      <c r="H48" s="645" t="s">
        <v>563</v>
      </c>
      <c r="I48" s="646" t="s">
        <v>563</v>
      </c>
      <c r="J48" s="647" t="s">
        <v>0</v>
      </c>
    </row>
    <row r="49" spans="1:10" ht="14.4" customHeight="1" x14ac:dyDescent="0.3">
      <c r="A49" s="643" t="s">
        <v>575</v>
      </c>
      <c r="B49" s="644" t="s">
        <v>362</v>
      </c>
      <c r="C49" s="645">
        <v>0.34043000000000001</v>
      </c>
      <c r="D49" s="645">
        <v>1.353999999999</v>
      </c>
      <c r="E49" s="645"/>
      <c r="F49" s="645">
        <v>2.1393500000000003</v>
      </c>
      <c r="G49" s="645">
        <v>6.13608962396175</v>
      </c>
      <c r="H49" s="645">
        <v>-3.9967396239617496</v>
      </c>
      <c r="I49" s="646">
        <v>0.34865038340472193</v>
      </c>
      <c r="J49" s="647" t="s">
        <v>1</v>
      </c>
    </row>
    <row r="50" spans="1:10" ht="14.4" customHeight="1" x14ac:dyDescent="0.3">
      <c r="A50" s="643" t="s">
        <v>575</v>
      </c>
      <c r="B50" s="644" t="s">
        <v>363</v>
      </c>
      <c r="C50" s="645">
        <v>0</v>
      </c>
      <c r="D50" s="645">
        <v>0.2722</v>
      </c>
      <c r="E50" s="645"/>
      <c r="F50" s="645">
        <v>1.5802499999999999</v>
      </c>
      <c r="G50" s="645">
        <v>0.95114283466274996</v>
      </c>
      <c r="H50" s="645">
        <v>0.62910716533724997</v>
      </c>
      <c r="I50" s="646">
        <v>1.6614223883212185</v>
      </c>
      <c r="J50" s="647" t="s">
        <v>1</v>
      </c>
    </row>
    <row r="51" spans="1:10" ht="14.4" customHeight="1" x14ac:dyDescent="0.3">
      <c r="A51" s="643" t="s">
        <v>575</v>
      </c>
      <c r="B51" s="644" t="s">
        <v>366</v>
      </c>
      <c r="C51" s="645" t="s">
        <v>563</v>
      </c>
      <c r="D51" s="645">
        <v>0.151</v>
      </c>
      <c r="E51" s="645"/>
      <c r="F51" s="645">
        <v>9.7200000000000009E-2</v>
      </c>
      <c r="G51" s="645">
        <v>0.20849705431575</v>
      </c>
      <c r="H51" s="645">
        <v>-0.11129705431574999</v>
      </c>
      <c r="I51" s="646">
        <v>0.46619363673502728</v>
      </c>
      <c r="J51" s="647" t="s">
        <v>1</v>
      </c>
    </row>
    <row r="52" spans="1:10" ht="14.4" customHeight="1" x14ac:dyDescent="0.3">
      <c r="A52" s="643" t="s">
        <v>575</v>
      </c>
      <c r="B52" s="644" t="s">
        <v>367</v>
      </c>
      <c r="C52" s="645">
        <v>0.41510000000000002</v>
      </c>
      <c r="D52" s="645">
        <v>1.4247000000000001</v>
      </c>
      <c r="E52" s="645"/>
      <c r="F52" s="645">
        <v>1.5269999999999999</v>
      </c>
      <c r="G52" s="645">
        <v>4.0036379166697502</v>
      </c>
      <c r="H52" s="645">
        <v>-2.4766379166697501</v>
      </c>
      <c r="I52" s="646">
        <v>0.38140312180632147</v>
      </c>
      <c r="J52" s="647" t="s">
        <v>1</v>
      </c>
    </row>
    <row r="53" spans="1:10" ht="14.4" customHeight="1" x14ac:dyDescent="0.3">
      <c r="A53" s="643" t="s">
        <v>575</v>
      </c>
      <c r="B53" s="644" t="s">
        <v>577</v>
      </c>
      <c r="C53" s="645">
        <v>0.75553000000000003</v>
      </c>
      <c r="D53" s="645">
        <v>3.2018999999990001</v>
      </c>
      <c r="E53" s="645"/>
      <c r="F53" s="645">
        <v>5.3437999999999999</v>
      </c>
      <c r="G53" s="645">
        <v>11.299367429610001</v>
      </c>
      <c r="H53" s="645">
        <v>-5.9555674296100012</v>
      </c>
      <c r="I53" s="646">
        <v>0.47292912928882797</v>
      </c>
      <c r="J53" s="647" t="s">
        <v>570</v>
      </c>
    </row>
    <row r="54" spans="1:10" ht="14.4" customHeight="1" x14ac:dyDescent="0.3">
      <c r="A54" s="643" t="s">
        <v>563</v>
      </c>
      <c r="B54" s="644" t="s">
        <v>563</v>
      </c>
      <c r="C54" s="645" t="s">
        <v>563</v>
      </c>
      <c r="D54" s="645" t="s">
        <v>563</v>
      </c>
      <c r="E54" s="645"/>
      <c r="F54" s="645" t="s">
        <v>563</v>
      </c>
      <c r="G54" s="645" t="s">
        <v>563</v>
      </c>
      <c r="H54" s="645" t="s">
        <v>563</v>
      </c>
      <c r="I54" s="646" t="s">
        <v>563</v>
      </c>
      <c r="J54" s="647" t="s">
        <v>571</v>
      </c>
    </row>
    <row r="55" spans="1:10" ht="14.4" customHeight="1" x14ac:dyDescent="0.3">
      <c r="A55" s="643" t="s">
        <v>578</v>
      </c>
      <c r="B55" s="644" t="s">
        <v>579</v>
      </c>
      <c r="C55" s="645" t="s">
        <v>563</v>
      </c>
      <c r="D55" s="645" t="s">
        <v>563</v>
      </c>
      <c r="E55" s="645"/>
      <c r="F55" s="645" t="s">
        <v>563</v>
      </c>
      <c r="G55" s="645" t="s">
        <v>563</v>
      </c>
      <c r="H55" s="645" t="s">
        <v>563</v>
      </c>
      <c r="I55" s="646" t="s">
        <v>563</v>
      </c>
      <c r="J55" s="647" t="s">
        <v>0</v>
      </c>
    </row>
    <row r="56" spans="1:10" ht="14.4" customHeight="1" x14ac:dyDescent="0.3">
      <c r="A56" s="643" t="s">
        <v>578</v>
      </c>
      <c r="B56" s="644" t="s">
        <v>356</v>
      </c>
      <c r="C56" s="645" t="s">
        <v>563</v>
      </c>
      <c r="D56" s="645">
        <v>1.2720199999999999</v>
      </c>
      <c r="E56" s="645"/>
      <c r="F56" s="645" t="s">
        <v>563</v>
      </c>
      <c r="G56" s="645" t="s">
        <v>563</v>
      </c>
      <c r="H56" s="645" t="s">
        <v>563</v>
      </c>
      <c r="I56" s="646" t="s">
        <v>563</v>
      </c>
      <c r="J56" s="647" t="s">
        <v>1</v>
      </c>
    </row>
    <row r="57" spans="1:10" ht="14.4" customHeight="1" x14ac:dyDescent="0.3">
      <c r="A57" s="643" t="s">
        <v>578</v>
      </c>
      <c r="B57" s="644" t="s">
        <v>360</v>
      </c>
      <c r="C57" s="645">
        <v>8.8170000000000002</v>
      </c>
      <c r="D57" s="645">
        <v>11.56415</v>
      </c>
      <c r="E57" s="645"/>
      <c r="F57" s="645">
        <v>10.27013</v>
      </c>
      <c r="G57" s="645">
        <v>9.0161379505304993</v>
      </c>
      <c r="H57" s="645">
        <v>1.2539920494695007</v>
      </c>
      <c r="I57" s="646">
        <v>1.1390830593264956</v>
      </c>
      <c r="J57" s="647" t="s">
        <v>1</v>
      </c>
    </row>
    <row r="58" spans="1:10" ht="14.4" customHeight="1" x14ac:dyDescent="0.3">
      <c r="A58" s="643" t="s">
        <v>578</v>
      </c>
      <c r="B58" s="644" t="s">
        <v>361</v>
      </c>
      <c r="C58" s="645">
        <v>0.87575000000000003</v>
      </c>
      <c r="D58" s="645">
        <v>0.41639999999999999</v>
      </c>
      <c r="E58" s="645"/>
      <c r="F58" s="645">
        <v>1.52905</v>
      </c>
      <c r="G58" s="645">
        <v>1.2151218129847499</v>
      </c>
      <c r="H58" s="645">
        <v>0.31392818701525016</v>
      </c>
      <c r="I58" s="646">
        <v>1.2583512069823983</v>
      </c>
      <c r="J58" s="647" t="s">
        <v>1</v>
      </c>
    </row>
    <row r="59" spans="1:10" ht="14.4" customHeight="1" x14ac:dyDescent="0.3">
      <c r="A59" s="643" t="s">
        <v>578</v>
      </c>
      <c r="B59" s="644" t="s">
        <v>362</v>
      </c>
      <c r="C59" s="645">
        <v>161.17465000000001</v>
      </c>
      <c r="D59" s="645">
        <v>167.11614999999898</v>
      </c>
      <c r="E59" s="645"/>
      <c r="F59" s="645">
        <v>211.99337</v>
      </c>
      <c r="G59" s="645">
        <v>165.340508621124</v>
      </c>
      <c r="H59" s="645">
        <v>46.652861378875997</v>
      </c>
      <c r="I59" s="646">
        <v>1.2821623192522078</v>
      </c>
      <c r="J59" s="647" t="s">
        <v>1</v>
      </c>
    </row>
    <row r="60" spans="1:10" ht="14.4" customHeight="1" x14ac:dyDescent="0.3">
      <c r="A60" s="643" t="s">
        <v>578</v>
      </c>
      <c r="B60" s="644" t="s">
        <v>363</v>
      </c>
      <c r="C60" s="645">
        <v>1521.31242</v>
      </c>
      <c r="D60" s="645">
        <v>1515.9813300000001</v>
      </c>
      <c r="E60" s="645"/>
      <c r="F60" s="645">
        <v>1386.8820400000011</v>
      </c>
      <c r="G60" s="645">
        <v>1516.9111461774075</v>
      </c>
      <c r="H60" s="645">
        <v>-130.02910617740645</v>
      </c>
      <c r="I60" s="646">
        <v>0.91428034100410049</v>
      </c>
      <c r="J60" s="647" t="s">
        <v>1</v>
      </c>
    </row>
    <row r="61" spans="1:10" ht="14.4" customHeight="1" x14ac:dyDescent="0.3">
      <c r="A61" s="643" t="s">
        <v>578</v>
      </c>
      <c r="B61" s="644" t="s">
        <v>364</v>
      </c>
      <c r="C61" s="645">
        <v>46.2911</v>
      </c>
      <c r="D61" s="645">
        <v>72.535510000000002</v>
      </c>
      <c r="E61" s="645"/>
      <c r="F61" s="645">
        <v>47.145240000000001</v>
      </c>
      <c r="G61" s="645">
        <v>123.42193120325325</v>
      </c>
      <c r="H61" s="645">
        <v>-76.27669120325325</v>
      </c>
      <c r="I61" s="646">
        <v>0.38198430003789563</v>
      </c>
      <c r="J61" s="647" t="s">
        <v>1</v>
      </c>
    </row>
    <row r="62" spans="1:10" ht="14.4" customHeight="1" x14ac:dyDescent="0.3">
      <c r="A62" s="643" t="s">
        <v>578</v>
      </c>
      <c r="B62" s="644" t="s">
        <v>365</v>
      </c>
      <c r="C62" s="645">
        <v>2.3701099999999999</v>
      </c>
      <c r="D62" s="645">
        <v>0</v>
      </c>
      <c r="E62" s="645"/>
      <c r="F62" s="645" t="s">
        <v>563</v>
      </c>
      <c r="G62" s="645" t="s">
        <v>563</v>
      </c>
      <c r="H62" s="645" t="s">
        <v>563</v>
      </c>
      <c r="I62" s="646" t="s">
        <v>563</v>
      </c>
      <c r="J62" s="647" t="s">
        <v>1</v>
      </c>
    </row>
    <row r="63" spans="1:10" ht="14.4" customHeight="1" x14ac:dyDescent="0.3">
      <c r="A63" s="643" t="s">
        <v>578</v>
      </c>
      <c r="B63" s="644" t="s">
        <v>366</v>
      </c>
      <c r="C63" s="645">
        <v>10.056100000000001</v>
      </c>
      <c r="D63" s="645">
        <v>6.050999999999001</v>
      </c>
      <c r="E63" s="645"/>
      <c r="F63" s="645">
        <v>11.360850000000001</v>
      </c>
      <c r="G63" s="645">
        <v>5.6794289851057504</v>
      </c>
      <c r="H63" s="645">
        <v>5.6814210148942506</v>
      </c>
      <c r="I63" s="646">
        <v>2.0003507447304516</v>
      </c>
      <c r="J63" s="647" t="s">
        <v>1</v>
      </c>
    </row>
    <row r="64" spans="1:10" ht="14.4" customHeight="1" x14ac:dyDescent="0.3">
      <c r="A64" s="643" t="s">
        <v>578</v>
      </c>
      <c r="B64" s="644" t="s">
        <v>367</v>
      </c>
      <c r="C64" s="645">
        <v>112.44746000000001</v>
      </c>
      <c r="D64" s="645">
        <v>119.150399999999</v>
      </c>
      <c r="E64" s="645"/>
      <c r="F64" s="645">
        <v>129.12900000000002</v>
      </c>
      <c r="G64" s="645">
        <v>118.6363546010865</v>
      </c>
      <c r="H64" s="645">
        <v>10.492645398913524</v>
      </c>
      <c r="I64" s="646">
        <v>1.0884437610561697</v>
      </c>
      <c r="J64" s="647" t="s">
        <v>1</v>
      </c>
    </row>
    <row r="65" spans="1:10" ht="14.4" customHeight="1" x14ac:dyDescent="0.3">
      <c r="A65" s="643" t="s">
        <v>578</v>
      </c>
      <c r="B65" s="644" t="s">
        <v>368</v>
      </c>
      <c r="C65" s="645" t="s">
        <v>563</v>
      </c>
      <c r="D65" s="645" t="s">
        <v>563</v>
      </c>
      <c r="E65" s="645"/>
      <c r="F65" s="645">
        <v>279.69992999999999</v>
      </c>
      <c r="G65" s="645">
        <v>0</v>
      </c>
      <c r="H65" s="645">
        <v>279.69992999999999</v>
      </c>
      <c r="I65" s="646" t="s">
        <v>563</v>
      </c>
      <c r="J65" s="647" t="s">
        <v>1</v>
      </c>
    </row>
    <row r="66" spans="1:10" ht="14.4" customHeight="1" x14ac:dyDescent="0.3">
      <c r="A66" s="643" t="s">
        <v>578</v>
      </c>
      <c r="B66" s="644" t="s">
        <v>369</v>
      </c>
      <c r="C66" s="645">
        <v>400.23724000000004</v>
      </c>
      <c r="D66" s="645">
        <v>271.26279999999997</v>
      </c>
      <c r="E66" s="645"/>
      <c r="F66" s="645">
        <v>263.86586999999997</v>
      </c>
      <c r="G66" s="645">
        <v>199.15817199582301</v>
      </c>
      <c r="H66" s="645">
        <v>64.707698004176962</v>
      </c>
      <c r="I66" s="646">
        <v>1.3249060651427051</v>
      </c>
      <c r="J66" s="647" t="s">
        <v>1</v>
      </c>
    </row>
    <row r="67" spans="1:10" ht="14.4" customHeight="1" x14ac:dyDescent="0.3">
      <c r="A67" s="643" t="s">
        <v>578</v>
      </c>
      <c r="B67" s="644" t="s">
        <v>580</v>
      </c>
      <c r="C67" s="645">
        <v>2263.5818300000001</v>
      </c>
      <c r="D67" s="645">
        <v>2165.3497599999973</v>
      </c>
      <c r="E67" s="645"/>
      <c r="F67" s="645">
        <v>2341.8754800000011</v>
      </c>
      <c r="G67" s="645">
        <v>2139.3788013473149</v>
      </c>
      <c r="H67" s="645">
        <v>202.49667865268611</v>
      </c>
      <c r="I67" s="646">
        <v>1.0946520917778375</v>
      </c>
      <c r="J67" s="647" t="s">
        <v>570</v>
      </c>
    </row>
    <row r="68" spans="1:10" ht="14.4" customHeight="1" x14ac:dyDescent="0.3">
      <c r="A68" s="643" t="s">
        <v>563</v>
      </c>
      <c r="B68" s="644" t="s">
        <v>563</v>
      </c>
      <c r="C68" s="645" t="s">
        <v>563</v>
      </c>
      <c r="D68" s="645" t="s">
        <v>563</v>
      </c>
      <c r="E68" s="645"/>
      <c r="F68" s="645" t="s">
        <v>563</v>
      </c>
      <c r="G68" s="645" t="s">
        <v>563</v>
      </c>
      <c r="H68" s="645" t="s">
        <v>563</v>
      </c>
      <c r="I68" s="646" t="s">
        <v>563</v>
      </c>
      <c r="J68" s="647" t="s">
        <v>571</v>
      </c>
    </row>
    <row r="69" spans="1:10" ht="14.4" customHeight="1" x14ac:dyDescent="0.3">
      <c r="A69" s="643" t="s">
        <v>581</v>
      </c>
      <c r="B69" s="644" t="s">
        <v>582</v>
      </c>
      <c r="C69" s="645" t="s">
        <v>563</v>
      </c>
      <c r="D69" s="645" t="s">
        <v>563</v>
      </c>
      <c r="E69" s="645"/>
      <c r="F69" s="645" t="s">
        <v>563</v>
      </c>
      <c r="G69" s="645" t="s">
        <v>563</v>
      </c>
      <c r="H69" s="645" t="s">
        <v>563</v>
      </c>
      <c r="I69" s="646" t="s">
        <v>563</v>
      </c>
      <c r="J69" s="647" t="s">
        <v>0</v>
      </c>
    </row>
    <row r="70" spans="1:10" ht="14.4" customHeight="1" x14ac:dyDescent="0.3">
      <c r="A70" s="643" t="s">
        <v>581</v>
      </c>
      <c r="B70" s="644" t="s">
        <v>3073</v>
      </c>
      <c r="C70" s="645" t="s">
        <v>563</v>
      </c>
      <c r="D70" s="645">
        <v>0</v>
      </c>
      <c r="E70" s="645"/>
      <c r="F70" s="645" t="s">
        <v>563</v>
      </c>
      <c r="G70" s="645" t="s">
        <v>563</v>
      </c>
      <c r="H70" s="645" t="s">
        <v>563</v>
      </c>
      <c r="I70" s="646" t="s">
        <v>563</v>
      </c>
      <c r="J70" s="647" t="s">
        <v>1</v>
      </c>
    </row>
    <row r="71" spans="1:10" ht="14.4" customHeight="1" x14ac:dyDescent="0.3">
      <c r="A71" s="643" t="s">
        <v>581</v>
      </c>
      <c r="B71" s="644" t="s">
        <v>356</v>
      </c>
      <c r="C71" s="645">
        <v>17918.55214</v>
      </c>
      <c r="D71" s="645">
        <v>14499.45133</v>
      </c>
      <c r="E71" s="645"/>
      <c r="F71" s="645">
        <v>14828.40355000001</v>
      </c>
      <c r="G71" s="645">
        <v>15113.991862022625</v>
      </c>
      <c r="H71" s="645">
        <v>-285.58831202261536</v>
      </c>
      <c r="I71" s="646">
        <v>0.98110437569175746</v>
      </c>
      <c r="J71" s="647" t="s">
        <v>1</v>
      </c>
    </row>
    <row r="72" spans="1:10" ht="14.4" customHeight="1" x14ac:dyDescent="0.3">
      <c r="A72" s="643" t="s">
        <v>581</v>
      </c>
      <c r="B72" s="644" t="s">
        <v>357</v>
      </c>
      <c r="C72" s="645">
        <v>457.91199999999998</v>
      </c>
      <c r="D72" s="645">
        <v>1353.8429599999999</v>
      </c>
      <c r="E72" s="645"/>
      <c r="F72" s="645">
        <v>5722.6881699999994</v>
      </c>
      <c r="G72" s="645">
        <v>6000.2970629462325</v>
      </c>
      <c r="H72" s="645">
        <v>-277.60889294623303</v>
      </c>
      <c r="I72" s="646">
        <v>0.95373414182098459</v>
      </c>
      <c r="J72" s="647" t="s">
        <v>1</v>
      </c>
    </row>
    <row r="73" spans="1:10" ht="14.4" customHeight="1" x14ac:dyDescent="0.3">
      <c r="A73" s="643" t="s">
        <v>581</v>
      </c>
      <c r="B73" s="644" t="s">
        <v>358</v>
      </c>
      <c r="C73" s="645">
        <v>11061.407999999999</v>
      </c>
      <c r="D73" s="645">
        <v>12400.078389999999</v>
      </c>
      <c r="E73" s="645"/>
      <c r="F73" s="645">
        <v>19543.360100000013</v>
      </c>
      <c r="G73" s="645">
        <v>15000.292657567501</v>
      </c>
      <c r="H73" s="645">
        <v>4543.0674424325116</v>
      </c>
      <c r="I73" s="646">
        <v>1.3028652537749374</v>
      </c>
      <c r="J73" s="647" t="s">
        <v>1</v>
      </c>
    </row>
    <row r="74" spans="1:10" ht="14.4" customHeight="1" x14ac:dyDescent="0.3">
      <c r="A74" s="643" t="s">
        <v>581</v>
      </c>
      <c r="B74" s="644" t="s">
        <v>359</v>
      </c>
      <c r="C74" s="645" t="s">
        <v>563</v>
      </c>
      <c r="D74" s="645" t="s">
        <v>563</v>
      </c>
      <c r="E74" s="645"/>
      <c r="F74" s="645">
        <v>1873.9569900000013</v>
      </c>
      <c r="G74" s="645">
        <v>368.99980091192697</v>
      </c>
      <c r="H74" s="645">
        <v>1504.9571890880743</v>
      </c>
      <c r="I74" s="646">
        <v>5.0784769676536445</v>
      </c>
      <c r="J74" s="647" t="s">
        <v>1</v>
      </c>
    </row>
    <row r="75" spans="1:10" ht="14.4" customHeight="1" x14ac:dyDescent="0.3">
      <c r="A75" s="643" t="s">
        <v>581</v>
      </c>
      <c r="B75" s="644" t="s">
        <v>361</v>
      </c>
      <c r="C75" s="645">
        <v>0</v>
      </c>
      <c r="D75" s="645" t="s">
        <v>563</v>
      </c>
      <c r="E75" s="645"/>
      <c r="F75" s="645" t="s">
        <v>563</v>
      </c>
      <c r="G75" s="645" t="s">
        <v>563</v>
      </c>
      <c r="H75" s="645" t="s">
        <v>563</v>
      </c>
      <c r="I75" s="646" t="s">
        <v>563</v>
      </c>
      <c r="J75" s="647" t="s">
        <v>1</v>
      </c>
    </row>
    <row r="76" spans="1:10" ht="14.4" customHeight="1" x14ac:dyDescent="0.3">
      <c r="A76" s="643" t="s">
        <v>581</v>
      </c>
      <c r="B76" s="644" t="s">
        <v>362</v>
      </c>
      <c r="C76" s="645">
        <v>400.62362999999993</v>
      </c>
      <c r="D76" s="645">
        <v>332.717569999999</v>
      </c>
      <c r="E76" s="645"/>
      <c r="F76" s="645">
        <v>677.94152999999994</v>
      </c>
      <c r="G76" s="645">
        <v>460.73733073869676</v>
      </c>
      <c r="H76" s="645">
        <v>217.20419926130319</v>
      </c>
      <c r="I76" s="646">
        <v>1.4714273942444849</v>
      </c>
      <c r="J76" s="647" t="s">
        <v>1</v>
      </c>
    </row>
    <row r="77" spans="1:10" ht="14.4" customHeight="1" x14ac:dyDescent="0.3">
      <c r="A77" s="643" t="s">
        <v>581</v>
      </c>
      <c r="B77" s="644" t="s">
        <v>363</v>
      </c>
      <c r="C77" s="645">
        <v>2026.5594099999998</v>
      </c>
      <c r="D77" s="645">
        <v>1852.2087500000002</v>
      </c>
      <c r="E77" s="645"/>
      <c r="F77" s="645">
        <v>1652.9568800000009</v>
      </c>
      <c r="G77" s="645">
        <v>1977.9557930619749</v>
      </c>
      <c r="H77" s="645">
        <v>-324.99891306197401</v>
      </c>
      <c r="I77" s="646">
        <v>0.83568949609391452</v>
      </c>
      <c r="J77" s="647" t="s">
        <v>1</v>
      </c>
    </row>
    <row r="78" spans="1:10" ht="14.4" customHeight="1" x14ac:dyDescent="0.3">
      <c r="A78" s="643" t="s">
        <v>581</v>
      </c>
      <c r="B78" s="644" t="s">
        <v>364</v>
      </c>
      <c r="C78" s="645">
        <v>0</v>
      </c>
      <c r="D78" s="645">
        <v>0</v>
      </c>
      <c r="E78" s="645"/>
      <c r="F78" s="645" t="s">
        <v>563</v>
      </c>
      <c r="G78" s="645" t="s">
        <v>563</v>
      </c>
      <c r="H78" s="645" t="s">
        <v>563</v>
      </c>
      <c r="I78" s="646" t="s">
        <v>563</v>
      </c>
      <c r="J78" s="647" t="s">
        <v>1</v>
      </c>
    </row>
    <row r="79" spans="1:10" ht="14.4" customHeight="1" x14ac:dyDescent="0.3">
      <c r="A79" s="643" t="s">
        <v>581</v>
      </c>
      <c r="B79" s="644" t="s">
        <v>365</v>
      </c>
      <c r="C79" s="645">
        <v>585.05089000000009</v>
      </c>
      <c r="D79" s="645">
        <v>522.76366999999902</v>
      </c>
      <c r="E79" s="645"/>
      <c r="F79" s="645">
        <v>535.30910000000006</v>
      </c>
      <c r="G79" s="645">
        <v>533.31024790530751</v>
      </c>
      <c r="H79" s="645">
        <v>1.9988520946925519</v>
      </c>
      <c r="I79" s="646">
        <v>1.0037480099108229</v>
      </c>
      <c r="J79" s="647" t="s">
        <v>1</v>
      </c>
    </row>
    <row r="80" spans="1:10" ht="14.4" customHeight="1" x14ac:dyDescent="0.3">
      <c r="A80" s="643" t="s">
        <v>581</v>
      </c>
      <c r="B80" s="644" t="s">
        <v>366</v>
      </c>
      <c r="C80" s="645">
        <v>17.13289</v>
      </c>
      <c r="D80" s="645">
        <v>39.374689999999994</v>
      </c>
      <c r="E80" s="645"/>
      <c r="F80" s="645">
        <v>41.534720000000007</v>
      </c>
      <c r="G80" s="645">
        <v>33.051317611191749</v>
      </c>
      <c r="H80" s="645">
        <v>8.4834023888082584</v>
      </c>
      <c r="I80" s="646">
        <v>1.2566736518224506</v>
      </c>
      <c r="J80" s="647" t="s">
        <v>1</v>
      </c>
    </row>
    <row r="81" spans="1:10" ht="14.4" customHeight="1" x14ac:dyDescent="0.3">
      <c r="A81" s="643" t="s">
        <v>581</v>
      </c>
      <c r="B81" s="644" t="s">
        <v>367</v>
      </c>
      <c r="C81" s="645">
        <v>47.143360000000001</v>
      </c>
      <c r="D81" s="645">
        <v>65.939569999999009</v>
      </c>
      <c r="E81" s="645"/>
      <c r="F81" s="645">
        <v>86.567499999999995</v>
      </c>
      <c r="G81" s="645">
        <v>68.616621310979994</v>
      </c>
      <c r="H81" s="645">
        <v>17.950878689020001</v>
      </c>
      <c r="I81" s="646">
        <v>1.2616112298456688</v>
      </c>
      <c r="J81" s="647" t="s">
        <v>1</v>
      </c>
    </row>
    <row r="82" spans="1:10" ht="14.4" customHeight="1" x14ac:dyDescent="0.3">
      <c r="A82" s="643" t="s">
        <v>581</v>
      </c>
      <c r="B82" s="644" t="s">
        <v>368</v>
      </c>
      <c r="C82" s="645" t="s">
        <v>563</v>
      </c>
      <c r="D82" s="645" t="s">
        <v>563</v>
      </c>
      <c r="E82" s="645"/>
      <c r="F82" s="645">
        <v>0</v>
      </c>
      <c r="G82" s="645">
        <v>297</v>
      </c>
      <c r="H82" s="645">
        <v>-297</v>
      </c>
      <c r="I82" s="646">
        <v>0</v>
      </c>
      <c r="J82" s="647" t="s">
        <v>1</v>
      </c>
    </row>
    <row r="83" spans="1:10" ht="14.4" customHeight="1" x14ac:dyDescent="0.3">
      <c r="A83" s="643" t="s">
        <v>581</v>
      </c>
      <c r="B83" s="644" t="s">
        <v>369</v>
      </c>
      <c r="C83" s="645">
        <v>1024.56321</v>
      </c>
      <c r="D83" s="645">
        <v>1209.2731899999987</v>
      </c>
      <c r="E83" s="645"/>
      <c r="F83" s="645">
        <v>1512.5604699999999</v>
      </c>
      <c r="G83" s="645">
        <v>1301.9829892055775</v>
      </c>
      <c r="H83" s="645">
        <v>210.5774807944224</v>
      </c>
      <c r="I83" s="646">
        <v>1.1617359693177782</v>
      </c>
      <c r="J83" s="647" t="s">
        <v>1</v>
      </c>
    </row>
    <row r="84" spans="1:10" ht="14.4" customHeight="1" x14ac:dyDescent="0.3">
      <c r="A84" s="643" t="s">
        <v>581</v>
      </c>
      <c r="B84" s="644" t="s">
        <v>583</v>
      </c>
      <c r="C84" s="645">
        <v>33538.94552999999</v>
      </c>
      <c r="D84" s="645">
        <v>32275.650120000002</v>
      </c>
      <c r="E84" s="645"/>
      <c r="F84" s="645">
        <v>46475.279010000013</v>
      </c>
      <c r="G84" s="645">
        <v>41156.235683282022</v>
      </c>
      <c r="H84" s="645">
        <v>5319.0433267179906</v>
      </c>
      <c r="I84" s="646">
        <v>1.1292402776495574</v>
      </c>
      <c r="J84" s="647" t="s">
        <v>570</v>
      </c>
    </row>
    <row r="85" spans="1:10" ht="14.4" customHeight="1" x14ac:dyDescent="0.3">
      <c r="A85" s="643" t="s">
        <v>563</v>
      </c>
      <c r="B85" s="644" t="s">
        <v>563</v>
      </c>
      <c r="C85" s="645" t="s">
        <v>563</v>
      </c>
      <c r="D85" s="645" t="s">
        <v>563</v>
      </c>
      <c r="E85" s="645"/>
      <c r="F85" s="645" t="s">
        <v>563</v>
      </c>
      <c r="G85" s="645" t="s">
        <v>563</v>
      </c>
      <c r="H85" s="645" t="s">
        <v>563</v>
      </c>
      <c r="I85" s="646" t="s">
        <v>563</v>
      </c>
      <c r="J85" s="647" t="s">
        <v>571</v>
      </c>
    </row>
    <row r="86" spans="1:10" ht="14.4" customHeight="1" x14ac:dyDescent="0.3">
      <c r="A86" s="643" t="s">
        <v>3077</v>
      </c>
      <c r="B86" s="644" t="s">
        <v>3078</v>
      </c>
      <c r="C86" s="645" t="s">
        <v>563</v>
      </c>
      <c r="D86" s="645" t="s">
        <v>563</v>
      </c>
      <c r="E86" s="645"/>
      <c r="F86" s="645" t="s">
        <v>563</v>
      </c>
      <c r="G86" s="645" t="s">
        <v>563</v>
      </c>
      <c r="H86" s="645" t="s">
        <v>563</v>
      </c>
      <c r="I86" s="646" t="s">
        <v>563</v>
      </c>
      <c r="J86" s="647" t="s">
        <v>0</v>
      </c>
    </row>
    <row r="87" spans="1:10" ht="14.4" customHeight="1" x14ac:dyDescent="0.3">
      <c r="A87" s="643" t="s">
        <v>3077</v>
      </c>
      <c r="B87" s="644" t="s">
        <v>367</v>
      </c>
      <c r="C87" s="645">
        <v>0</v>
      </c>
      <c r="D87" s="645">
        <v>0</v>
      </c>
      <c r="E87" s="645"/>
      <c r="F87" s="645" t="s">
        <v>563</v>
      </c>
      <c r="G87" s="645" t="s">
        <v>563</v>
      </c>
      <c r="H87" s="645" t="s">
        <v>563</v>
      </c>
      <c r="I87" s="646" t="s">
        <v>563</v>
      </c>
      <c r="J87" s="647" t="s">
        <v>1</v>
      </c>
    </row>
    <row r="88" spans="1:10" ht="14.4" customHeight="1" x14ac:dyDescent="0.3">
      <c r="A88" s="643" t="s">
        <v>3077</v>
      </c>
      <c r="B88" s="644" t="s">
        <v>3079</v>
      </c>
      <c r="C88" s="645">
        <v>0</v>
      </c>
      <c r="D88" s="645">
        <v>0</v>
      </c>
      <c r="E88" s="645"/>
      <c r="F88" s="645" t="s">
        <v>563</v>
      </c>
      <c r="G88" s="645" t="s">
        <v>563</v>
      </c>
      <c r="H88" s="645" t="s">
        <v>563</v>
      </c>
      <c r="I88" s="646" t="s">
        <v>563</v>
      </c>
      <c r="J88" s="647" t="s">
        <v>570</v>
      </c>
    </row>
    <row r="89" spans="1:10" ht="14.4" customHeight="1" x14ac:dyDescent="0.3">
      <c r="A89" s="643" t="s">
        <v>563</v>
      </c>
      <c r="B89" s="644" t="s">
        <v>563</v>
      </c>
      <c r="C89" s="645" t="s">
        <v>563</v>
      </c>
      <c r="D89" s="645" t="s">
        <v>563</v>
      </c>
      <c r="E89" s="645"/>
      <c r="F89" s="645" t="s">
        <v>563</v>
      </c>
      <c r="G89" s="645" t="s">
        <v>563</v>
      </c>
      <c r="H89" s="645" t="s">
        <v>563</v>
      </c>
      <c r="I89" s="646" t="s">
        <v>563</v>
      </c>
      <c r="J89" s="647" t="s">
        <v>571</v>
      </c>
    </row>
    <row r="90" spans="1:10" ht="14.4" customHeight="1" x14ac:dyDescent="0.3">
      <c r="A90" s="643" t="s">
        <v>561</v>
      </c>
      <c r="B90" s="644" t="s">
        <v>565</v>
      </c>
      <c r="C90" s="645">
        <v>35938.428119999997</v>
      </c>
      <c r="D90" s="645">
        <v>34578.68009999999</v>
      </c>
      <c r="E90" s="645"/>
      <c r="F90" s="645">
        <v>48962.847300000016</v>
      </c>
      <c r="G90" s="645">
        <v>43781.49343268833</v>
      </c>
      <c r="H90" s="645">
        <v>5181.3538673116855</v>
      </c>
      <c r="I90" s="646">
        <v>1.1183457543602924</v>
      </c>
      <c r="J90" s="647" t="s">
        <v>566</v>
      </c>
    </row>
  </sheetData>
  <mergeCells count="3">
    <mergeCell ref="A1:I1"/>
    <mergeCell ref="F3:I3"/>
    <mergeCell ref="C4:D4"/>
  </mergeCells>
  <conditionalFormatting sqref="F22 F91:F65537">
    <cfRule type="cellIs" dxfId="38" priority="18" stopIfTrue="1" operator="greaterThan">
      <formula>1</formula>
    </cfRule>
  </conditionalFormatting>
  <conditionalFormatting sqref="H5:H21">
    <cfRule type="expression" dxfId="37" priority="14">
      <formula>$H5&gt;0</formula>
    </cfRule>
  </conditionalFormatting>
  <conditionalFormatting sqref="I5:I21">
    <cfRule type="expression" dxfId="36" priority="15">
      <formula>$I5&gt;1</formula>
    </cfRule>
  </conditionalFormatting>
  <conditionalFormatting sqref="B5:B21">
    <cfRule type="expression" dxfId="35" priority="11">
      <formula>OR($J5="NS",$J5="SumaNS",$J5="Účet")</formula>
    </cfRule>
  </conditionalFormatting>
  <conditionalFormatting sqref="F5:I21 B5:D21">
    <cfRule type="expression" dxfId="34" priority="17">
      <formula>AND($J5&lt;&gt;"",$J5&lt;&gt;"mezeraKL")</formula>
    </cfRule>
  </conditionalFormatting>
  <conditionalFormatting sqref="B5:D21 F5:I21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21 F5:I21">
    <cfRule type="expression" dxfId="32" priority="13">
      <formula>OR($J5="SumaNS",$J5="NS")</formula>
    </cfRule>
  </conditionalFormatting>
  <conditionalFormatting sqref="A5:A21">
    <cfRule type="expression" dxfId="31" priority="9">
      <formula>AND($J5&lt;&gt;"mezeraKL",$J5&lt;&gt;"")</formula>
    </cfRule>
  </conditionalFormatting>
  <conditionalFormatting sqref="A5:A21">
    <cfRule type="expression" dxfId="30" priority="10">
      <formula>AND($J5&lt;&gt;"",$J5&lt;&gt;"mezeraKL")</formula>
    </cfRule>
  </conditionalFormatting>
  <conditionalFormatting sqref="H23:H90">
    <cfRule type="expression" dxfId="29" priority="5">
      <formula>$H23&gt;0</formula>
    </cfRule>
  </conditionalFormatting>
  <conditionalFormatting sqref="A23:A90">
    <cfRule type="expression" dxfId="28" priority="2">
      <formula>AND($J23&lt;&gt;"mezeraKL",$J23&lt;&gt;"")</formula>
    </cfRule>
  </conditionalFormatting>
  <conditionalFormatting sqref="I23:I90">
    <cfRule type="expression" dxfId="27" priority="6">
      <formula>$I23&gt;1</formula>
    </cfRule>
  </conditionalFormatting>
  <conditionalFormatting sqref="B23:B90">
    <cfRule type="expression" dxfId="26" priority="1">
      <formula>OR($J23="NS",$J23="SumaNS",$J23="Účet")</formula>
    </cfRule>
  </conditionalFormatting>
  <conditionalFormatting sqref="A23:D90 F23:I90">
    <cfRule type="expression" dxfId="25" priority="8">
      <formula>AND($J23&lt;&gt;"",$J23&lt;&gt;"mezeraKL")</formula>
    </cfRule>
  </conditionalFormatting>
  <conditionalFormatting sqref="B23:D90 F23:I90">
    <cfRule type="expression" dxfId="24" priority="3">
      <formula>OR($J23="KL",$J23="SumaKL")</formula>
    </cfRule>
    <cfRule type="expression" priority="7" stopIfTrue="1">
      <formula>OR($J23="mezeraNS",$J23="mezeraKL")</formula>
    </cfRule>
  </conditionalFormatting>
  <conditionalFormatting sqref="B23:D90 F23:I90">
    <cfRule type="expression" dxfId="23" priority="4">
      <formula>OR($J23="SumaNS",$J23="NS")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7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4476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160</v>
      </c>
      <c r="I3" s="207">
        <f>IF(J3&lt;&gt;0,K3/J3,0)</f>
        <v>74.070842193170265</v>
      </c>
      <c r="J3" s="207">
        <f>SUBTOTAL(9,J5:J1048576)</f>
        <v>658590</v>
      </c>
      <c r="K3" s="208">
        <f>SUBTOTAL(9,K5:K1048576)</f>
        <v>48782315.960000001</v>
      </c>
    </row>
    <row r="4" spans="1:11" s="338" customFormat="1" ht="14.4" customHeight="1" thickBot="1" x14ac:dyDescent="0.35">
      <c r="A4" s="749" t="s">
        <v>4</v>
      </c>
      <c r="B4" s="750" t="s">
        <v>5</v>
      </c>
      <c r="C4" s="750" t="s">
        <v>0</v>
      </c>
      <c r="D4" s="750" t="s">
        <v>6</v>
      </c>
      <c r="E4" s="750" t="s">
        <v>7</v>
      </c>
      <c r="F4" s="750" t="s">
        <v>1</v>
      </c>
      <c r="G4" s="750" t="s">
        <v>90</v>
      </c>
      <c r="H4" s="650" t="s">
        <v>11</v>
      </c>
      <c r="I4" s="651" t="s">
        <v>185</v>
      </c>
      <c r="J4" s="651" t="s">
        <v>13</v>
      </c>
      <c r="K4" s="652" t="s">
        <v>202</v>
      </c>
    </row>
    <row r="5" spans="1:11" ht="14.4" customHeight="1" x14ac:dyDescent="0.3">
      <c r="A5" s="732" t="s">
        <v>561</v>
      </c>
      <c r="B5" s="733" t="s">
        <v>562</v>
      </c>
      <c r="C5" s="736" t="s">
        <v>567</v>
      </c>
      <c r="D5" s="751" t="s">
        <v>2597</v>
      </c>
      <c r="E5" s="736" t="s">
        <v>4448</v>
      </c>
      <c r="F5" s="751" t="s">
        <v>4449</v>
      </c>
      <c r="G5" s="736" t="s">
        <v>3080</v>
      </c>
      <c r="H5" s="736" t="s">
        <v>3081</v>
      </c>
      <c r="I5" s="229">
        <v>166.81</v>
      </c>
      <c r="J5" s="229">
        <v>1</v>
      </c>
      <c r="K5" s="746">
        <v>166.81</v>
      </c>
    </row>
    <row r="6" spans="1:11" ht="14.4" customHeight="1" x14ac:dyDescent="0.3">
      <c r="A6" s="659" t="s">
        <v>561</v>
      </c>
      <c r="B6" s="660" t="s">
        <v>562</v>
      </c>
      <c r="C6" s="661" t="s">
        <v>567</v>
      </c>
      <c r="D6" s="662" t="s">
        <v>2597</v>
      </c>
      <c r="E6" s="661" t="s">
        <v>4448</v>
      </c>
      <c r="F6" s="662" t="s">
        <v>4449</v>
      </c>
      <c r="G6" s="661" t="s">
        <v>3082</v>
      </c>
      <c r="H6" s="661" t="s">
        <v>3083</v>
      </c>
      <c r="I6" s="663">
        <v>1.84</v>
      </c>
      <c r="J6" s="663">
        <v>20</v>
      </c>
      <c r="K6" s="664">
        <v>36.799999999999997</v>
      </c>
    </row>
    <row r="7" spans="1:11" ht="14.4" customHeight="1" x14ac:dyDescent="0.3">
      <c r="A7" s="659" t="s">
        <v>561</v>
      </c>
      <c r="B7" s="660" t="s">
        <v>562</v>
      </c>
      <c r="C7" s="661" t="s">
        <v>567</v>
      </c>
      <c r="D7" s="662" t="s">
        <v>2597</v>
      </c>
      <c r="E7" s="661" t="s">
        <v>4448</v>
      </c>
      <c r="F7" s="662" t="s">
        <v>4449</v>
      </c>
      <c r="G7" s="661" t="s">
        <v>3084</v>
      </c>
      <c r="H7" s="661" t="s">
        <v>3085</v>
      </c>
      <c r="I7" s="663">
        <v>12.08</v>
      </c>
      <c r="J7" s="663">
        <v>20</v>
      </c>
      <c r="K7" s="664">
        <v>241.6</v>
      </c>
    </row>
    <row r="8" spans="1:11" ht="14.4" customHeight="1" x14ac:dyDescent="0.3">
      <c r="A8" s="659" t="s">
        <v>561</v>
      </c>
      <c r="B8" s="660" t="s">
        <v>562</v>
      </c>
      <c r="C8" s="661" t="s">
        <v>567</v>
      </c>
      <c r="D8" s="662" t="s">
        <v>2597</v>
      </c>
      <c r="E8" s="661" t="s">
        <v>4448</v>
      </c>
      <c r="F8" s="662" t="s">
        <v>4449</v>
      </c>
      <c r="G8" s="661" t="s">
        <v>3086</v>
      </c>
      <c r="H8" s="661" t="s">
        <v>3087</v>
      </c>
      <c r="I8" s="663">
        <v>14.21</v>
      </c>
      <c r="J8" s="663">
        <v>30</v>
      </c>
      <c r="K8" s="664">
        <v>426.3</v>
      </c>
    </row>
    <row r="9" spans="1:11" ht="14.4" customHeight="1" x14ac:dyDescent="0.3">
      <c r="A9" s="659" t="s">
        <v>561</v>
      </c>
      <c r="B9" s="660" t="s">
        <v>562</v>
      </c>
      <c r="C9" s="661" t="s">
        <v>567</v>
      </c>
      <c r="D9" s="662" t="s">
        <v>2597</v>
      </c>
      <c r="E9" s="661" t="s">
        <v>4448</v>
      </c>
      <c r="F9" s="662" t="s">
        <v>4449</v>
      </c>
      <c r="G9" s="661" t="s">
        <v>3088</v>
      </c>
      <c r="H9" s="661" t="s">
        <v>3089</v>
      </c>
      <c r="I9" s="663">
        <v>9.75</v>
      </c>
      <c r="J9" s="663">
        <v>20</v>
      </c>
      <c r="K9" s="664">
        <v>195</v>
      </c>
    </row>
    <row r="10" spans="1:11" ht="14.4" customHeight="1" x14ac:dyDescent="0.3">
      <c r="A10" s="659" t="s">
        <v>561</v>
      </c>
      <c r="B10" s="660" t="s">
        <v>562</v>
      </c>
      <c r="C10" s="661" t="s">
        <v>567</v>
      </c>
      <c r="D10" s="662" t="s">
        <v>2597</v>
      </c>
      <c r="E10" s="661" t="s">
        <v>4448</v>
      </c>
      <c r="F10" s="662" t="s">
        <v>4449</v>
      </c>
      <c r="G10" s="661" t="s">
        <v>3090</v>
      </c>
      <c r="H10" s="661" t="s">
        <v>3091</v>
      </c>
      <c r="I10" s="663">
        <v>27.392500000000002</v>
      </c>
      <c r="J10" s="663">
        <v>84</v>
      </c>
      <c r="K10" s="664">
        <v>2301.2399999999998</v>
      </c>
    </row>
    <row r="11" spans="1:11" ht="14.4" customHeight="1" x14ac:dyDescent="0.3">
      <c r="A11" s="659" t="s">
        <v>561</v>
      </c>
      <c r="B11" s="660" t="s">
        <v>562</v>
      </c>
      <c r="C11" s="661" t="s">
        <v>567</v>
      </c>
      <c r="D11" s="662" t="s">
        <v>2597</v>
      </c>
      <c r="E11" s="661" t="s">
        <v>4448</v>
      </c>
      <c r="F11" s="662" t="s">
        <v>4449</v>
      </c>
      <c r="G11" s="661" t="s">
        <v>3092</v>
      </c>
      <c r="H11" s="661" t="s">
        <v>3093</v>
      </c>
      <c r="I11" s="663">
        <v>6.2</v>
      </c>
      <c r="J11" s="663">
        <v>100</v>
      </c>
      <c r="K11" s="664">
        <v>620</v>
      </c>
    </row>
    <row r="12" spans="1:11" ht="14.4" customHeight="1" x14ac:dyDescent="0.3">
      <c r="A12" s="659" t="s">
        <v>561</v>
      </c>
      <c r="B12" s="660" t="s">
        <v>562</v>
      </c>
      <c r="C12" s="661" t="s">
        <v>567</v>
      </c>
      <c r="D12" s="662" t="s">
        <v>2597</v>
      </c>
      <c r="E12" s="661" t="s">
        <v>4448</v>
      </c>
      <c r="F12" s="662" t="s">
        <v>4449</v>
      </c>
      <c r="G12" s="661" t="s">
        <v>3094</v>
      </c>
      <c r="H12" s="661" t="s">
        <v>3095</v>
      </c>
      <c r="I12" s="663">
        <v>1.38</v>
      </c>
      <c r="J12" s="663">
        <v>150</v>
      </c>
      <c r="K12" s="664">
        <v>207</v>
      </c>
    </row>
    <row r="13" spans="1:11" ht="14.4" customHeight="1" x14ac:dyDescent="0.3">
      <c r="A13" s="659" t="s">
        <v>561</v>
      </c>
      <c r="B13" s="660" t="s">
        <v>562</v>
      </c>
      <c r="C13" s="661" t="s">
        <v>567</v>
      </c>
      <c r="D13" s="662" t="s">
        <v>2597</v>
      </c>
      <c r="E13" s="661" t="s">
        <v>4448</v>
      </c>
      <c r="F13" s="662" t="s">
        <v>4449</v>
      </c>
      <c r="G13" s="661" t="s">
        <v>3096</v>
      </c>
      <c r="H13" s="661" t="s">
        <v>3097</v>
      </c>
      <c r="I13" s="663">
        <v>0.6</v>
      </c>
      <c r="J13" s="663">
        <v>1800</v>
      </c>
      <c r="K13" s="664">
        <v>1080</v>
      </c>
    </row>
    <row r="14" spans="1:11" ht="14.4" customHeight="1" x14ac:dyDescent="0.3">
      <c r="A14" s="659" t="s">
        <v>561</v>
      </c>
      <c r="B14" s="660" t="s">
        <v>562</v>
      </c>
      <c r="C14" s="661" t="s">
        <v>567</v>
      </c>
      <c r="D14" s="662" t="s">
        <v>2597</v>
      </c>
      <c r="E14" s="661" t="s">
        <v>4448</v>
      </c>
      <c r="F14" s="662" t="s">
        <v>4449</v>
      </c>
      <c r="G14" s="661" t="s">
        <v>3098</v>
      </c>
      <c r="H14" s="661" t="s">
        <v>3099</v>
      </c>
      <c r="I14" s="663">
        <v>0.44</v>
      </c>
      <c r="J14" s="663">
        <v>300</v>
      </c>
      <c r="K14" s="664">
        <v>132</v>
      </c>
    </row>
    <row r="15" spans="1:11" ht="14.4" customHeight="1" x14ac:dyDescent="0.3">
      <c r="A15" s="659" t="s">
        <v>561</v>
      </c>
      <c r="B15" s="660" t="s">
        <v>562</v>
      </c>
      <c r="C15" s="661" t="s">
        <v>567</v>
      </c>
      <c r="D15" s="662" t="s">
        <v>2597</v>
      </c>
      <c r="E15" s="661" t="s">
        <v>4448</v>
      </c>
      <c r="F15" s="662" t="s">
        <v>4449</v>
      </c>
      <c r="G15" s="661" t="s">
        <v>3100</v>
      </c>
      <c r="H15" s="661" t="s">
        <v>3101</v>
      </c>
      <c r="I15" s="663">
        <v>8.58</v>
      </c>
      <c r="J15" s="663">
        <v>88</v>
      </c>
      <c r="K15" s="664">
        <v>755.04000000000008</v>
      </c>
    </row>
    <row r="16" spans="1:11" ht="14.4" customHeight="1" x14ac:dyDescent="0.3">
      <c r="A16" s="659" t="s">
        <v>561</v>
      </c>
      <c r="B16" s="660" t="s">
        <v>562</v>
      </c>
      <c r="C16" s="661" t="s">
        <v>567</v>
      </c>
      <c r="D16" s="662" t="s">
        <v>2597</v>
      </c>
      <c r="E16" s="661" t="s">
        <v>4448</v>
      </c>
      <c r="F16" s="662" t="s">
        <v>4449</v>
      </c>
      <c r="G16" s="661" t="s">
        <v>3102</v>
      </c>
      <c r="H16" s="661" t="s">
        <v>3103</v>
      </c>
      <c r="I16" s="663">
        <v>13.02</v>
      </c>
      <c r="J16" s="663">
        <v>1</v>
      </c>
      <c r="K16" s="664">
        <v>13.02</v>
      </c>
    </row>
    <row r="17" spans="1:11" ht="14.4" customHeight="1" x14ac:dyDescent="0.3">
      <c r="A17" s="659" t="s">
        <v>561</v>
      </c>
      <c r="B17" s="660" t="s">
        <v>562</v>
      </c>
      <c r="C17" s="661" t="s">
        <v>567</v>
      </c>
      <c r="D17" s="662" t="s">
        <v>2597</v>
      </c>
      <c r="E17" s="661" t="s">
        <v>4448</v>
      </c>
      <c r="F17" s="662" t="s">
        <v>4449</v>
      </c>
      <c r="G17" s="661" t="s">
        <v>3104</v>
      </c>
      <c r="H17" s="661" t="s">
        <v>3105</v>
      </c>
      <c r="I17" s="663">
        <v>28.118571428571425</v>
      </c>
      <c r="J17" s="663">
        <v>19</v>
      </c>
      <c r="K17" s="664">
        <v>534.6099999999999</v>
      </c>
    </row>
    <row r="18" spans="1:11" ht="14.4" customHeight="1" x14ac:dyDescent="0.3">
      <c r="A18" s="659" t="s">
        <v>561</v>
      </c>
      <c r="B18" s="660" t="s">
        <v>562</v>
      </c>
      <c r="C18" s="661" t="s">
        <v>567</v>
      </c>
      <c r="D18" s="662" t="s">
        <v>2597</v>
      </c>
      <c r="E18" s="661" t="s">
        <v>4448</v>
      </c>
      <c r="F18" s="662" t="s">
        <v>4449</v>
      </c>
      <c r="G18" s="661" t="s">
        <v>3106</v>
      </c>
      <c r="H18" s="661" t="s">
        <v>3107</v>
      </c>
      <c r="I18" s="663">
        <v>1.2677777777777779</v>
      </c>
      <c r="J18" s="663">
        <v>3200</v>
      </c>
      <c r="K18" s="664">
        <v>4076</v>
      </c>
    </row>
    <row r="19" spans="1:11" ht="14.4" customHeight="1" x14ac:dyDescent="0.3">
      <c r="A19" s="659" t="s">
        <v>561</v>
      </c>
      <c r="B19" s="660" t="s">
        <v>562</v>
      </c>
      <c r="C19" s="661" t="s">
        <v>567</v>
      </c>
      <c r="D19" s="662" t="s">
        <v>2597</v>
      </c>
      <c r="E19" s="661" t="s">
        <v>4448</v>
      </c>
      <c r="F19" s="662" t="s">
        <v>4449</v>
      </c>
      <c r="G19" s="661" t="s">
        <v>3108</v>
      </c>
      <c r="H19" s="661" t="s">
        <v>3109</v>
      </c>
      <c r="I19" s="663">
        <v>1.17</v>
      </c>
      <c r="J19" s="663">
        <v>100</v>
      </c>
      <c r="K19" s="664">
        <v>117</v>
      </c>
    </row>
    <row r="20" spans="1:11" ht="14.4" customHeight="1" x14ac:dyDescent="0.3">
      <c r="A20" s="659" t="s">
        <v>561</v>
      </c>
      <c r="B20" s="660" t="s">
        <v>562</v>
      </c>
      <c r="C20" s="661" t="s">
        <v>567</v>
      </c>
      <c r="D20" s="662" t="s">
        <v>2597</v>
      </c>
      <c r="E20" s="661" t="s">
        <v>4448</v>
      </c>
      <c r="F20" s="662" t="s">
        <v>4449</v>
      </c>
      <c r="G20" s="661" t="s">
        <v>3110</v>
      </c>
      <c r="H20" s="661" t="s">
        <v>3111</v>
      </c>
      <c r="I20" s="663">
        <v>7.5024999999999995</v>
      </c>
      <c r="J20" s="663">
        <v>56</v>
      </c>
      <c r="K20" s="664">
        <v>420.15999999999997</v>
      </c>
    </row>
    <row r="21" spans="1:11" ht="14.4" customHeight="1" x14ac:dyDescent="0.3">
      <c r="A21" s="659" t="s">
        <v>561</v>
      </c>
      <c r="B21" s="660" t="s">
        <v>562</v>
      </c>
      <c r="C21" s="661" t="s">
        <v>567</v>
      </c>
      <c r="D21" s="662" t="s">
        <v>2597</v>
      </c>
      <c r="E21" s="661" t="s">
        <v>4448</v>
      </c>
      <c r="F21" s="662" t="s">
        <v>4449</v>
      </c>
      <c r="G21" s="661" t="s">
        <v>3112</v>
      </c>
      <c r="H21" s="661" t="s">
        <v>3113</v>
      </c>
      <c r="I21" s="663">
        <v>1.52</v>
      </c>
      <c r="J21" s="663">
        <v>350</v>
      </c>
      <c r="K21" s="664">
        <v>532</v>
      </c>
    </row>
    <row r="22" spans="1:11" ht="14.4" customHeight="1" x14ac:dyDescent="0.3">
      <c r="A22" s="659" t="s">
        <v>561</v>
      </c>
      <c r="B22" s="660" t="s">
        <v>562</v>
      </c>
      <c r="C22" s="661" t="s">
        <v>567</v>
      </c>
      <c r="D22" s="662" t="s">
        <v>2597</v>
      </c>
      <c r="E22" s="661" t="s">
        <v>4448</v>
      </c>
      <c r="F22" s="662" t="s">
        <v>4449</v>
      </c>
      <c r="G22" s="661" t="s">
        <v>3114</v>
      </c>
      <c r="H22" s="661" t="s">
        <v>3115</v>
      </c>
      <c r="I22" s="663">
        <v>2.0628571428571432</v>
      </c>
      <c r="J22" s="663">
        <v>700</v>
      </c>
      <c r="K22" s="664">
        <v>1444</v>
      </c>
    </row>
    <row r="23" spans="1:11" ht="14.4" customHeight="1" x14ac:dyDescent="0.3">
      <c r="A23" s="659" t="s">
        <v>561</v>
      </c>
      <c r="B23" s="660" t="s">
        <v>562</v>
      </c>
      <c r="C23" s="661" t="s">
        <v>567</v>
      </c>
      <c r="D23" s="662" t="s">
        <v>2597</v>
      </c>
      <c r="E23" s="661" t="s">
        <v>4448</v>
      </c>
      <c r="F23" s="662" t="s">
        <v>4449</v>
      </c>
      <c r="G23" s="661" t="s">
        <v>3116</v>
      </c>
      <c r="H23" s="661" t="s">
        <v>3117</v>
      </c>
      <c r="I23" s="663">
        <v>3.36</v>
      </c>
      <c r="J23" s="663">
        <v>750</v>
      </c>
      <c r="K23" s="664">
        <v>2520</v>
      </c>
    </row>
    <row r="24" spans="1:11" ht="14.4" customHeight="1" x14ac:dyDescent="0.3">
      <c r="A24" s="659" t="s">
        <v>561</v>
      </c>
      <c r="B24" s="660" t="s">
        <v>562</v>
      </c>
      <c r="C24" s="661" t="s">
        <v>567</v>
      </c>
      <c r="D24" s="662" t="s">
        <v>2597</v>
      </c>
      <c r="E24" s="661" t="s">
        <v>4448</v>
      </c>
      <c r="F24" s="662" t="s">
        <v>4449</v>
      </c>
      <c r="G24" s="661" t="s">
        <v>3118</v>
      </c>
      <c r="H24" s="661" t="s">
        <v>3119</v>
      </c>
      <c r="I24" s="663">
        <v>0.91</v>
      </c>
      <c r="J24" s="663">
        <v>250</v>
      </c>
      <c r="K24" s="664">
        <v>227.7</v>
      </c>
    </row>
    <row r="25" spans="1:11" ht="14.4" customHeight="1" x14ac:dyDescent="0.3">
      <c r="A25" s="659" t="s">
        <v>561</v>
      </c>
      <c r="B25" s="660" t="s">
        <v>562</v>
      </c>
      <c r="C25" s="661" t="s">
        <v>567</v>
      </c>
      <c r="D25" s="662" t="s">
        <v>2597</v>
      </c>
      <c r="E25" s="661" t="s">
        <v>4448</v>
      </c>
      <c r="F25" s="662" t="s">
        <v>4449</v>
      </c>
      <c r="G25" s="661" t="s">
        <v>3120</v>
      </c>
      <c r="H25" s="661" t="s">
        <v>3121</v>
      </c>
      <c r="I25" s="663">
        <v>8.2799999999999994</v>
      </c>
      <c r="J25" s="663">
        <v>5</v>
      </c>
      <c r="K25" s="664">
        <v>41.4</v>
      </c>
    </row>
    <row r="26" spans="1:11" ht="14.4" customHeight="1" x14ac:dyDescent="0.3">
      <c r="A26" s="659" t="s">
        <v>561</v>
      </c>
      <c r="B26" s="660" t="s">
        <v>562</v>
      </c>
      <c r="C26" s="661" t="s">
        <v>567</v>
      </c>
      <c r="D26" s="662" t="s">
        <v>2597</v>
      </c>
      <c r="E26" s="661" t="s">
        <v>4450</v>
      </c>
      <c r="F26" s="662" t="s">
        <v>4451</v>
      </c>
      <c r="G26" s="661" t="s">
        <v>3122</v>
      </c>
      <c r="H26" s="661" t="s">
        <v>3123</v>
      </c>
      <c r="I26" s="663">
        <v>5.0199999999999996</v>
      </c>
      <c r="J26" s="663">
        <v>100</v>
      </c>
      <c r="K26" s="664">
        <v>502.16</v>
      </c>
    </row>
    <row r="27" spans="1:11" ht="14.4" customHeight="1" x14ac:dyDescent="0.3">
      <c r="A27" s="659" t="s">
        <v>561</v>
      </c>
      <c r="B27" s="660" t="s">
        <v>562</v>
      </c>
      <c r="C27" s="661" t="s">
        <v>567</v>
      </c>
      <c r="D27" s="662" t="s">
        <v>2597</v>
      </c>
      <c r="E27" s="661" t="s">
        <v>4450</v>
      </c>
      <c r="F27" s="662" t="s">
        <v>4451</v>
      </c>
      <c r="G27" s="661" t="s">
        <v>3124</v>
      </c>
      <c r="H27" s="661" t="s">
        <v>3125</v>
      </c>
      <c r="I27" s="663">
        <v>15.92</v>
      </c>
      <c r="J27" s="663">
        <v>50</v>
      </c>
      <c r="K27" s="664">
        <v>796</v>
      </c>
    </row>
    <row r="28" spans="1:11" ht="14.4" customHeight="1" x14ac:dyDescent="0.3">
      <c r="A28" s="659" t="s">
        <v>561</v>
      </c>
      <c r="B28" s="660" t="s">
        <v>562</v>
      </c>
      <c r="C28" s="661" t="s">
        <v>567</v>
      </c>
      <c r="D28" s="662" t="s">
        <v>2597</v>
      </c>
      <c r="E28" s="661" t="s">
        <v>4450</v>
      </c>
      <c r="F28" s="662" t="s">
        <v>4451</v>
      </c>
      <c r="G28" s="661" t="s">
        <v>3126</v>
      </c>
      <c r="H28" s="661" t="s">
        <v>3127</v>
      </c>
      <c r="I28" s="663">
        <v>2.75</v>
      </c>
      <c r="J28" s="663">
        <v>100</v>
      </c>
      <c r="K28" s="664">
        <v>275</v>
      </c>
    </row>
    <row r="29" spans="1:11" ht="14.4" customHeight="1" x14ac:dyDescent="0.3">
      <c r="A29" s="659" t="s">
        <v>561</v>
      </c>
      <c r="B29" s="660" t="s">
        <v>562</v>
      </c>
      <c r="C29" s="661" t="s">
        <v>567</v>
      </c>
      <c r="D29" s="662" t="s">
        <v>2597</v>
      </c>
      <c r="E29" s="661" t="s">
        <v>4450</v>
      </c>
      <c r="F29" s="662" t="s">
        <v>4451</v>
      </c>
      <c r="G29" s="661" t="s">
        <v>3128</v>
      </c>
      <c r="H29" s="661" t="s">
        <v>3129</v>
      </c>
      <c r="I29" s="663">
        <v>1.0050000000000001</v>
      </c>
      <c r="J29" s="663">
        <v>1200</v>
      </c>
      <c r="K29" s="664">
        <v>1206</v>
      </c>
    </row>
    <row r="30" spans="1:11" ht="14.4" customHeight="1" x14ac:dyDescent="0.3">
      <c r="A30" s="659" t="s">
        <v>561</v>
      </c>
      <c r="B30" s="660" t="s">
        <v>562</v>
      </c>
      <c r="C30" s="661" t="s">
        <v>567</v>
      </c>
      <c r="D30" s="662" t="s">
        <v>2597</v>
      </c>
      <c r="E30" s="661" t="s">
        <v>4450</v>
      </c>
      <c r="F30" s="662" t="s">
        <v>4451</v>
      </c>
      <c r="G30" s="661" t="s">
        <v>3130</v>
      </c>
      <c r="H30" s="661" t="s">
        <v>3131</v>
      </c>
      <c r="I30" s="663">
        <v>1.5499999999999998</v>
      </c>
      <c r="J30" s="663">
        <v>500</v>
      </c>
      <c r="K30" s="664">
        <v>785</v>
      </c>
    </row>
    <row r="31" spans="1:11" ht="14.4" customHeight="1" x14ac:dyDescent="0.3">
      <c r="A31" s="659" t="s">
        <v>561</v>
      </c>
      <c r="B31" s="660" t="s">
        <v>562</v>
      </c>
      <c r="C31" s="661" t="s">
        <v>567</v>
      </c>
      <c r="D31" s="662" t="s">
        <v>2597</v>
      </c>
      <c r="E31" s="661" t="s">
        <v>4450</v>
      </c>
      <c r="F31" s="662" t="s">
        <v>4451</v>
      </c>
      <c r="G31" s="661" t="s">
        <v>3132</v>
      </c>
      <c r="H31" s="661" t="s">
        <v>3133</v>
      </c>
      <c r="I31" s="663">
        <v>0.44555555555555554</v>
      </c>
      <c r="J31" s="663">
        <v>2800</v>
      </c>
      <c r="K31" s="664">
        <v>1244</v>
      </c>
    </row>
    <row r="32" spans="1:11" ht="14.4" customHeight="1" x14ac:dyDescent="0.3">
      <c r="A32" s="659" t="s">
        <v>561</v>
      </c>
      <c r="B32" s="660" t="s">
        <v>562</v>
      </c>
      <c r="C32" s="661" t="s">
        <v>567</v>
      </c>
      <c r="D32" s="662" t="s">
        <v>2597</v>
      </c>
      <c r="E32" s="661" t="s">
        <v>4450</v>
      </c>
      <c r="F32" s="662" t="s">
        <v>4451</v>
      </c>
      <c r="G32" s="661" t="s">
        <v>3134</v>
      </c>
      <c r="H32" s="661" t="s">
        <v>3135</v>
      </c>
      <c r="I32" s="663">
        <v>0.64249999999999996</v>
      </c>
      <c r="J32" s="663">
        <v>1000</v>
      </c>
      <c r="K32" s="664">
        <v>638</v>
      </c>
    </row>
    <row r="33" spans="1:11" ht="14.4" customHeight="1" x14ac:dyDescent="0.3">
      <c r="A33" s="659" t="s">
        <v>561</v>
      </c>
      <c r="B33" s="660" t="s">
        <v>562</v>
      </c>
      <c r="C33" s="661" t="s">
        <v>567</v>
      </c>
      <c r="D33" s="662" t="s">
        <v>2597</v>
      </c>
      <c r="E33" s="661" t="s">
        <v>4450</v>
      </c>
      <c r="F33" s="662" t="s">
        <v>4451</v>
      </c>
      <c r="G33" s="661" t="s">
        <v>3136</v>
      </c>
      <c r="H33" s="661" t="s">
        <v>3137</v>
      </c>
      <c r="I33" s="663">
        <v>6.29</v>
      </c>
      <c r="J33" s="663">
        <v>20</v>
      </c>
      <c r="K33" s="664">
        <v>125.8</v>
      </c>
    </row>
    <row r="34" spans="1:11" ht="14.4" customHeight="1" x14ac:dyDescent="0.3">
      <c r="A34" s="659" t="s">
        <v>561</v>
      </c>
      <c r="B34" s="660" t="s">
        <v>562</v>
      </c>
      <c r="C34" s="661" t="s">
        <v>567</v>
      </c>
      <c r="D34" s="662" t="s">
        <v>2597</v>
      </c>
      <c r="E34" s="661" t="s">
        <v>4450</v>
      </c>
      <c r="F34" s="662" t="s">
        <v>4451</v>
      </c>
      <c r="G34" s="661" t="s">
        <v>3138</v>
      </c>
      <c r="H34" s="661" t="s">
        <v>3139</v>
      </c>
      <c r="I34" s="663">
        <v>14.14</v>
      </c>
      <c r="J34" s="663">
        <v>50</v>
      </c>
      <c r="K34" s="664">
        <v>705</v>
      </c>
    </row>
    <row r="35" spans="1:11" ht="14.4" customHeight="1" x14ac:dyDescent="0.3">
      <c r="A35" s="659" t="s">
        <v>561</v>
      </c>
      <c r="B35" s="660" t="s">
        <v>562</v>
      </c>
      <c r="C35" s="661" t="s">
        <v>567</v>
      </c>
      <c r="D35" s="662" t="s">
        <v>2597</v>
      </c>
      <c r="E35" s="661" t="s">
        <v>4450</v>
      </c>
      <c r="F35" s="662" t="s">
        <v>4451</v>
      </c>
      <c r="G35" s="661" t="s">
        <v>3140</v>
      </c>
      <c r="H35" s="661" t="s">
        <v>3141</v>
      </c>
      <c r="I35" s="663">
        <v>5.5666666666666664</v>
      </c>
      <c r="J35" s="663">
        <v>210</v>
      </c>
      <c r="K35" s="664">
        <v>1169.2</v>
      </c>
    </row>
    <row r="36" spans="1:11" ht="14.4" customHeight="1" x14ac:dyDescent="0.3">
      <c r="A36" s="659" t="s">
        <v>561</v>
      </c>
      <c r="B36" s="660" t="s">
        <v>562</v>
      </c>
      <c r="C36" s="661" t="s">
        <v>567</v>
      </c>
      <c r="D36" s="662" t="s">
        <v>2597</v>
      </c>
      <c r="E36" s="661" t="s">
        <v>4450</v>
      </c>
      <c r="F36" s="662" t="s">
        <v>4451</v>
      </c>
      <c r="G36" s="661" t="s">
        <v>3142</v>
      </c>
      <c r="H36" s="661" t="s">
        <v>3143</v>
      </c>
      <c r="I36" s="663">
        <v>1.8</v>
      </c>
      <c r="J36" s="663">
        <v>50</v>
      </c>
      <c r="K36" s="664">
        <v>90</v>
      </c>
    </row>
    <row r="37" spans="1:11" ht="14.4" customHeight="1" x14ac:dyDescent="0.3">
      <c r="A37" s="659" t="s">
        <v>561</v>
      </c>
      <c r="B37" s="660" t="s">
        <v>562</v>
      </c>
      <c r="C37" s="661" t="s">
        <v>567</v>
      </c>
      <c r="D37" s="662" t="s">
        <v>2597</v>
      </c>
      <c r="E37" s="661" t="s">
        <v>4450</v>
      </c>
      <c r="F37" s="662" t="s">
        <v>4451</v>
      </c>
      <c r="G37" s="661" t="s">
        <v>3144</v>
      </c>
      <c r="H37" s="661" t="s">
        <v>3145</v>
      </c>
      <c r="I37" s="663">
        <v>1.875</v>
      </c>
      <c r="J37" s="663">
        <v>100</v>
      </c>
      <c r="K37" s="664">
        <v>187.5</v>
      </c>
    </row>
    <row r="38" spans="1:11" ht="14.4" customHeight="1" x14ac:dyDescent="0.3">
      <c r="A38" s="659" t="s">
        <v>561</v>
      </c>
      <c r="B38" s="660" t="s">
        <v>562</v>
      </c>
      <c r="C38" s="661" t="s">
        <v>567</v>
      </c>
      <c r="D38" s="662" t="s">
        <v>2597</v>
      </c>
      <c r="E38" s="661" t="s">
        <v>4450</v>
      </c>
      <c r="F38" s="662" t="s">
        <v>4451</v>
      </c>
      <c r="G38" s="661" t="s">
        <v>3146</v>
      </c>
      <c r="H38" s="661" t="s">
        <v>3147</v>
      </c>
      <c r="I38" s="663">
        <v>1.7983333333333336</v>
      </c>
      <c r="J38" s="663">
        <v>300</v>
      </c>
      <c r="K38" s="664">
        <v>539.5</v>
      </c>
    </row>
    <row r="39" spans="1:11" ht="14.4" customHeight="1" x14ac:dyDescent="0.3">
      <c r="A39" s="659" t="s">
        <v>561</v>
      </c>
      <c r="B39" s="660" t="s">
        <v>562</v>
      </c>
      <c r="C39" s="661" t="s">
        <v>567</v>
      </c>
      <c r="D39" s="662" t="s">
        <v>2597</v>
      </c>
      <c r="E39" s="661" t="s">
        <v>4450</v>
      </c>
      <c r="F39" s="662" t="s">
        <v>4451</v>
      </c>
      <c r="G39" s="661" t="s">
        <v>3148</v>
      </c>
      <c r="H39" s="661" t="s">
        <v>3149</v>
      </c>
      <c r="I39" s="663">
        <v>1.76</v>
      </c>
      <c r="J39" s="663">
        <v>100</v>
      </c>
      <c r="K39" s="664">
        <v>176</v>
      </c>
    </row>
    <row r="40" spans="1:11" ht="14.4" customHeight="1" x14ac:dyDescent="0.3">
      <c r="A40" s="659" t="s">
        <v>561</v>
      </c>
      <c r="B40" s="660" t="s">
        <v>562</v>
      </c>
      <c r="C40" s="661" t="s">
        <v>567</v>
      </c>
      <c r="D40" s="662" t="s">
        <v>2597</v>
      </c>
      <c r="E40" s="661" t="s">
        <v>4450</v>
      </c>
      <c r="F40" s="662" t="s">
        <v>4451</v>
      </c>
      <c r="G40" s="661" t="s">
        <v>3150</v>
      </c>
      <c r="H40" s="661" t="s">
        <v>3151</v>
      </c>
      <c r="I40" s="663">
        <v>1.1428571428571429E-2</v>
      </c>
      <c r="J40" s="663">
        <v>450</v>
      </c>
      <c r="K40" s="664">
        <v>5</v>
      </c>
    </row>
    <row r="41" spans="1:11" ht="14.4" customHeight="1" x14ac:dyDescent="0.3">
      <c r="A41" s="659" t="s">
        <v>561</v>
      </c>
      <c r="B41" s="660" t="s">
        <v>562</v>
      </c>
      <c r="C41" s="661" t="s">
        <v>567</v>
      </c>
      <c r="D41" s="662" t="s">
        <v>2597</v>
      </c>
      <c r="E41" s="661" t="s">
        <v>4450</v>
      </c>
      <c r="F41" s="662" t="s">
        <v>4451</v>
      </c>
      <c r="G41" s="661" t="s">
        <v>3152</v>
      </c>
      <c r="H41" s="661" t="s">
        <v>3153</v>
      </c>
      <c r="I41" s="663">
        <v>2.0825</v>
      </c>
      <c r="J41" s="663">
        <v>200</v>
      </c>
      <c r="K41" s="664">
        <v>416.5</v>
      </c>
    </row>
    <row r="42" spans="1:11" ht="14.4" customHeight="1" x14ac:dyDescent="0.3">
      <c r="A42" s="659" t="s">
        <v>561</v>
      </c>
      <c r="B42" s="660" t="s">
        <v>562</v>
      </c>
      <c r="C42" s="661" t="s">
        <v>567</v>
      </c>
      <c r="D42" s="662" t="s">
        <v>2597</v>
      </c>
      <c r="E42" s="661" t="s">
        <v>4450</v>
      </c>
      <c r="F42" s="662" t="s">
        <v>4451</v>
      </c>
      <c r="G42" s="661" t="s">
        <v>3154</v>
      </c>
      <c r="H42" s="661" t="s">
        <v>3155</v>
      </c>
      <c r="I42" s="663">
        <v>2.41</v>
      </c>
      <c r="J42" s="663">
        <v>250</v>
      </c>
      <c r="K42" s="664">
        <v>602.5</v>
      </c>
    </row>
    <row r="43" spans="1:11" ht="14.4" customHeight="1" x14ac:dyDescent="0.3">
      <c r="A43" s="659" t="s">
        <v>561</v>
      </c>
      <c r="B43" s="660" t="s">
        <v>562</v>
      </c>
      <c r="C43" s="661" t="s">
        <v>567</v>
      </c>
      <c r="D43" s="662" t="s">
        <v>2597</v>
      </c>
      <c r="E43" s="661" t="s">
        <v>4450</v>
      </c>
      <c r="F43" s="662" t="s">
        <v>4451</v>
      </c>
      <c r="G43" s="661" t="s">
        <v>3156</v>
      </c>
      <c r="H43" s="661" t="s">
        <v>3157</v>
      </c>
      <c r="I43" s="663">
        <v>2.1775000000000002</v>
      </c>
      <c r="J43" s="663">
        <v>1100</v>
      </c>
      <c r="K43" s="664">
        <v>2395</v>
      </c>
    </row>
    <row r="44" spans="1:11" ht="14.4" customHeight="1" x14ac:dyDescent="0.3">
      <c r="A44" s="659" t="s">
        <v>561</v>
      </c>
      <c r="B44" s="660" t="s">
        <v>562</v>
      </c>
      <c r="C44" s="661" t="s">
        <v>567</v>
      </c>
      <c r="D44" s="662" t="s">
        <v>2597</v>
      </c>
      <c r="E44" s="661" t="s">
        <v>4450</v>
      </c>
      <c r="F44" s="662" t="s">
        <v>4451</v>
      </c>
      <c r="G44" s="661" t="s">
        <v>3158</v>
      </c>
      <c r="H44" s="661" t="s">
        <v>3159</v>
      </c>
      <c r="I44" s="663">
        <v>176.03</v>
      </c>
      <c r="J44" s="663">
        <v>1</v>
      </c>
      <c r="K44" s="664">
        <v>176.03</v>
      </c>
    </row>
    <row r="45" spans="1:11" ht="14.4" customHeight="1" x14ac:dyDescent="0.3">
      <c r="A45" s="659" t="s">
        <v>561</v>
      </c>
      <c r="B45" s="660" t="s">
        <v>562</v>
      </c>
      <c r="C45" s="661" t="s">
        <v>567</v>
      </c>
      <c r="D45" s="662" t="s">
        <v>2597</v>
      </c>
      <c r="E45" s="661" t="s">
        <v>4450</v>
      </c>
      <c r="F45" s="662" t="s">
        <v>4451</v>
      </c>
      <c r="G45" s="661" t="s">
        <v>3160</v>
      </c>
      <c r="H45" s="661" t="s">
        <v>3161</v>
      </c>
      <c r="I45" s="663">
        <v>5.13</v>
      </c>
      <c r="J45" s="663">
        <v>250</v>
      </c>
      <c r="K45" s="664">
        <v>1282.5</v>
      </c>
    </row>
    <row r="46" spans="1:11" ht="14.4" customHeight="1" x14ac:dyDescent="0.3">
      <c r="A46" s="659" t="s">
        <v>561</v>
      </c>
      <c r="B46" s="660" t="s">
        <v>562</v>
      </c>
      <c r="C46" s="661" t="s">
        <v>567</v>
      </c>
      <c r="D46" s="662" t="s">
        <v>2597</v>
      </c>
      <c r="E46" s="661" t="s">
        <v>4450</v>
      </c>
      <c r="F46" s="662" t="s">
        <v>4451</v>
      </c>
      <c r="G46" s="661" t="s">
        <v>3162</v>
      </c>
      <c r="H46" s="661" t="s">
        <v>3163</v>
      </c>
      <c r="I46" s="663">
        <v>126.07</v>
      </c>
      <c r="J46" s="663">
        <v>1</v>
      </c>
      <c r="K46" s="664">
        <v>126.07</v>
      </c>
    </row>
    <row r="47" spans="1:11" ht="14.4" customHeight="1" x14ac:dyDescent="0.3">
      <c r="A47" s="659" t="s">
        <v>561</v>
      </c>
      <c r="B47" s="660" t="s">
        <v>562</v>
      </c>
      <c r="C47" s="661" t="s">
        <v>567</v>
      </c>
      <c r="D47" s="662" t="s">
        <v>2597</v>
      </c>
      <c r="E47" s="661" t="s">
        <v>4450</v>
      </c>
      <c r="F47" s="662" t="s">
        <v>4451</v>
      </c>
      <c r="G47" s="661" t="s">
        <v>3164</v>
      </c>
      <c r="H47" s="661" t="s">
        <v>3165</v>
      </c>
      <c r="I47" s="663">
        <v>17.98</v>
      </c>
      <c r="J47" s="663">
        <v>50</v>
      </c>
      <c r="K47" s="664">
        <v>899</v>
      </c>
    </row>
    <row r="48" spans="1:11" ht="14.4" customHeight="1" x14ac:dyDescent="0.3">
      <c r="A48" s="659" t="s">
        <v>561</v>
      </c>
      <c r="B48" s="660" t="s">
        <v>562</v>
      </c>
      <c r="C48" s="661" t="s">
        <v>567</v>
      </c>
      <c r="D48" s="662" t="s">
        <v>2597</v>
      </c>
      <c r="E48" s="661" t="s">
        <v>4450</v>
      </c>
      <c r="F48" s="662" t="s">
        <v>4451</v>
      </c>
      <c r="G48" s="661" t="s">
        <v>3166</v>
      </c>
      <c r="H48" s="661" t="s">
        <v>3167</v>
      </c>
      <c r="I48" s="663">
        <v>17.98</v>
      </c>
      <c r="J48" s="663">
        <v>100</v>
      </c>
      <c r="K48" s="664">
        <v>1798</v>
      </c>
    </row>
    <row r="49" spans="1:11" ht="14.4" customHeight="1" x14ac:dyDescent="0.3">
      <c r="A49" s="659" t="s">
        <v>561</v>
      </c>
      <c r="B49" s="660" t="s">
        <v>562</v>
      </c>
      <c r="C49" s="661" t="s">
        <v>567</v>
      </c>
      <c r="D49" s="662" t="s">
        <v>2597</v>
      </c>
      <c r="E49" s="661" t="s">
        <v>4450</v>
      </c>
      <c r="F49" s="662" t="s">
        <v>4451</v>
      </c>
      <c r="G49" s="661" t="s">
        <v>3168</v>
      </c>
      <c r="H49" s="661" t="s">
        <v>3169</v>
      </c>
      <c r="I49" s="663">
        <v>12.101428571428571</v>
      </c>
      <c r="J49" s="663">
        <v>46</v>
      </c>
      <c r="K49" s="664">
        <v>556.70000000000005</v>
      </c>
    </row>
    <row r="50" spans="1:11" ht="14.4" customHeight="1" x14ac:dyDescent="0.3">
      <c r="A50" s="659" t="s">
        <v>561</v>
      </c>
      <c r="B50" s="660" t="s">
        <v>562</v>
      </c>
      <c r="C50" s="661" t="s">
        <v>567</v>
      </c>
      <c r="D50" s="662" t="s">
        <v>2597</v>
      </c>
      <c r="E50" s="661" t="s">
        <v>4450</v>
      </c>
      <c r="F50" s="662" t="s">
        <v>4451</v>
      </c>
      <c r="G50" s="661" t="s">
        <v>3170</v>
      </c>
      <c r="H50" s="661" t="s">
        <v>3171</v>
      </c>
      <c r="I50" s="663">
        <v>2.91</v>
      </c>
      <c r="J50" s="663">
        <v>50</v>
      </c>
      <c r="K50" s="664">
        <v>145.5</v>
      </c>
    </row>
    <row r="51" spans="1:11" ht="14.4" customHeight="1" x14ac:dyDescent="0.3">
      <c r="A51" s="659" t="s">
        <v>561</v>
      </c>
      <c r="B51" s="660" t="s">
        <v>562</v>
      </c>
      <c r="C51" s="661" t="s">
        <v>567</v>
      </c>
      <c r="D51" s="662" t="s">
        <v>2597</v>
      </c>
      <c r="E51" s="661" t="s">
        <v>4450</v>
      </c>
      <c r="F51" s="662" t="s">
        <v>4451</v>
      </c>
      <c r="G51" s="661" t="s">
        <v>3170</v>
      </c>
      <c r="H51" s="661" t="s">
        <v>3172</v>
      </c>
      <c r="I51" s="663">
        <v>2.94</v>
      </c>
      <c r="J51" s="663">
        <v>50</v>
      </c>
      <c r="K51" s="664">
        <v>147</v>
      </c>
    </row>
    <row r="52" spans="1:11" ht="14.4" customHeight="1" x14ac:dyDescent="0.3">
      <c r="A52" s="659" t="s">
        <v>561</v>
      </c>
      <c r="B52" s="660" t="s">
        <v>562</v>
      </c>
      <c r="C52" s="661" t="s">
        <v>567</v>
      </c>
      <c r="D52" s="662" t="s">
        <v>2597</v>
      </c>
      <c r="E52" s="661" t="s">
        <v>4450</v>
      </c>
      <c r="F52" s="662" t="s">
        <v>4451</v>
      </c>
      <c r="G52" s="661" t="s">
        <v>3173</v>
      </c>
      <c r="H52" s="661" t="s">
        <v>3174</v>
      </c>
      <c r="I52" s="663">
        <v>13.201428571428574</v>
      </c>
      <c r="J52" s="663">
        <v>140</v>
      </c>
      <c r="K52" s="664">
        <v>1848.2</v>
      </c>
    </row>
    <row r="53" spans="1:11" ht="14.4" customHeight="1" x14ac:dyDescent="0.3">
      <c r="A53" s="659" t="s">
        <v>561</v>
      </c>
      <c r="B53" s="660" t="s">
        <v>562</v>
      </c>
      <c r="C53" s="661" t="s">
        <v>567</v>
      </c>
      <c r="D53" s="662" t="s">
        <v>2597</v>
      </c>
      <c r="E53" s="661" t="s">
        <v>4450</v>
      </c>
      <c r="F53" s="662" t="s">
        <v>4451</v>
      </c>
      <c r="G53" s="661" t="s">
        <v>3175</v>
      </c>
      <c r="H53" s="661" t="s">
        <v>3176</v>
      </c>
      <c r="I53" s="663">
        <v>13.2</v>
      </c>
      <c r="J53" s="663">
        <v>80</v>
      </c>
      <c r="K53" s="664">
        <v>1056</v>
      </c>
    </row>
    <row r="54" spans="1:11" ht="14.4" customHeight="1" x14ac:dyDescent="0.3">
      <c r="A54" s="659" t="s">
        <v>561</v>
      </c>
      <c r="B54" s="660" t="s">
        <v>562</v>
      </c>
      <c r="C54" s="661" t="s">
        <v>567</v>
      </c>
      <c r="D54" s="662" t="s">
        <v>2597</v>
      </c>
      <c r="E54" s="661" t="s">
        <v>4450</v>
      </c>
      <c r="F54" s="662" t="s">
        <v>4451</v>
      </c>
      <c r="G54" s="661" t="s">
        <v>3177</v>
      </c>
      <c r="H54" s="661" t="s">
        <v>3178</v>
      </c>
      <c r="I54" s="663">
        <v>1.56</v>
      </c>
      <c r="J54" s="663">
        <v>75</v>
      </c>
      <c r="K54" s="664">
        <v>117</v>
      </c>
    </row>
    <row r="55" spans="1:11" ht="14.4" customHeight="1" x14ac:dyDescent="0.3">
      <c r="A55" s="659" t="s">
        <v>561</v>
      </c>
      <c r="B55" s="660" t="s">
        <v>562</v>
      </c>
      <c r="C55" s="661" t="s">
        <v>567</v>
      </c>
      <c r="D55" s="662" t="s">
        <v>2597</v>
      </c>
      <c r="E55" s="661" t="s">
        <v>4450</v>
      </c>
      <c r="F55" s="662" t="s">
        <v>4451</v>
      </c>
      <c r="G55" s="661" t="s">
        <v>3179</v>
      </c>
      <c r="H55" s="661" t="s">
        <v>3180</v>
      </c>
      <c r="I55" s="663">
        <v>21.23</v>
      </c>
      <c r="J55" s="663">
        <v>10</v>
      </c>
      <c r="K55" s="664">
        <v>212.3</v>
      </c>
    </row>
    <row r="56" spans="1:11" ht="14.4" customHeight="1" x14ac:dyDescent="0.3">
      <c r="A56" s="659" t="s">
        <v>561</v>
      </c>
      <c r="B56" s="660" t="s">
        <v>562</v>
      </c>
      <c r="C56" s="661" t="s">
        <v>567</v>
      </c>
      <c r="D56" s="662" t="s">
        <v>2597</v>
      </c>
      <c r="E56" s="661" t="s">
        <v>4450</v>
      </c>
      <c r="F56" s="662" t="s">
        <v>4451</v>
      </c>
      <c r="G56" s="661" t="s">
        <v>3181</v>
      </c>
      <c r="H56" s="661" t="s">
        <v>3182</v>
      </c>
      <c r="I56" s="663">
        <v>21.23</v>
      </c>
      <c r="J56" s="663">
        <v>11</v>
      </c>
      <c r="K56" s="664">
        <v>233.53</v>
      </c>
    </row>
    <row r="57" spans="1:11" ht="14.4" customHeight="1" x14ac:dyDescent="0.3">
      <c r="A57" s="659" t="s">
        <v>561</v>
      </c>
      <c r="B57" s="660" t="s">
        <v>562</v>
      </c>
      <c r="C57" s="661" t="s">
        <v>567</v>
      </c>
      <c r="D57" s="662" t="s">
        <v>2597</v>
      </c>
      <c r="E57" s="661" t="s">
        <v>4450</v>
      </c>
      <c r="F57" s="662" t="s">
        <v>4451</v>
      </c>
      <c r="G57" s="661" t="s">
        <v>3183</v>
      </c>
      <c r="H57" s="661" t="s">
        <v>3184</v>
      </c>
      <c r="I57" s="663">
        <v>9.5399999999999991</v>
      </c>
      <c r="J57" s="663">
        <v>10</v>
      </c>
      <c r="K57" s="664">
        <v>95.4</v>
      </c>
    </row>
    <row r="58" spans="1:11" ht="14.4" customHeight="1" x14ac:dyDescent="0.3">
      <c r="A58" s="659" t="s">
        <v>561</v>
      </c>
      <c r="B58" s="660" t="s">
        <v>562</v>
      </c>
      <c r="C58" s="661" t="s">
        <v>567</v>
      </c>
      <c r="D58" s="662" t="s">
        <v>2597</v>
      </c>
      <c r="E58" s="661" t="s">
        <v>4450</v>
      </c>
      <c r="F58" s="662" t="s">
        <v>4451</v>
      </c>
      <c r="G58" s="661" t="s">
        <v>3185</v>
      </c>
      <c r="H58" s="661" t="s">
        <v>3186</v>
      </c>
      <c r="I58" s="663">
        <v>0.47</v>
      </c>
      <c r="J58" s="663">
        <v>100</v>
      </c>
      <c r="K58" s="664">
        <v>47</v>
      </c>
    </row>
    <row r="59" spans="1:11" ht="14.4" customHeight="1" x14ac:dyDescent="0.3">
      <c r="A59" s="659" t="s">
        <v>561</v>
      </c>
      <c r="B59" s="660" t="s">
        <v>562</v>
      </c>
      <c r="C59" s="661" t="s">
        <v>567</v>
      </c>
      <c r="D59" s="662" t="s">
        <v>2597</v>
      </c>
      <c r="E59" s="661" t="s">
        <v>4450</v>
      </c>
      <c r="F59" s="662" t="s">
        <v>4451</v>
      </c>
      <c r="G59" s="661" t="s">
        <v>3187</v>
      </c>
      <c r="H59" s="661" t="s">
        <v>3188</v>
      </c>
      <c r="I59" s="663">
        <v>2.88</v>
      </c>
      <c r="J59" s="663">
        <v>20</v>
      </c>
      <c r="K59" s="664">
        <v>57.6</v>
      </c>
    </row>
    <row r="60" spans="1:11" ht="14.4" customHeight="1" x14ac:dyDescent="0.3">
      <c r="A60" s="659" t="s">
        <v>561</v>
      </c>
      <c r="B60" s="660" t="s">
        <v>562</v>
      </c>
      <c r="C60" s="661" t="s">
        <v>567</v>
      </c>
      <c r="D60" s="662" t="s">
        <v>2597</v>
      </c>
      <c r="E60" s="661" t="s">
        <v>4450</v>
      </c>
      <c r="F60" s="662" t="s">
        <v>4451</v>
      </c>
      <c r="G60" s="661" t="s">
        <v>3187</v>
      </c>
      <c r="H60" s="661" t="s">
        <v>3189</v>
      </c>
      <c r="I60" s="663">
        <v>2.92</v>
      </c>
      <c r="J60" s="663">
        <v>40</v>
      </c>
      <c r="K60" s="664">
        <v>116.8</v>
      </c>
    </row>
    <row r="61" spans="1:11" ht="14.4" customHeight="1" x14ac:dyDescent="0.3">
      <c r="A61" s="659" t="s">
        <v>561</v>
      </c>
      <c r="B61" s="660" t="s">
        <v>562</v>
      </c>
      <c r="C61" s="661" t="s">
        <v>567</v>
      </c>
      <c r="D61" s="662" t="s">
        <v>2597</v>
      </c>
      <c r="E61" s="661" t="s">
        <v>4450</v>
      </c>
      <c r="F61" s="662" t="s">
        <v>4451</v>
      </c>
      <c r="G61" s="661" t="s">
        <v>3190</v>
      </c>
      <c r="H61" s="661" t="s">
        <v>3191</v>
      </c>
      <c r="I61" s="663">
        <v>5.0199999999999996</v>
      </c>
      <c r="J61" s="663">
        <v>150</v>
      </c>
      <c r="K61" s="664">
        <v>753.24</v>
      </c>
    </row>
    <row r="62" spans="1:11" ht="14.4" customHeight="1" x14ac:dyDescent="0.3">
      <c r="A62" s="659" t="s">
        <v>561</v>
      </c>
      <c r="B62" s="660" t="s">
        <v>562</v>
      </c>
      <c r="C62" s="661" t="s">
        <v>567</v>
      </c>
      <c r="D62" s="662" t="s">
        <v>2597</v>
      </c>
      <c r="E62" s="661" t="s">
        <v>4450</v>
      </c>
      <c r="F62" s="662" t="s">
        <v>4451</v>
      </c>
      <c r="G62" s="661" t="s">
        <v>3192</v>
      </c>
      <c r="H62" s="661" t="s">
        <v>3193</v>
      </c>
      <c r="I62" s="663">
        <v>9.2000000000000011</v>
      </c>
      <c r="J62" s="663">
        <v>550</v>
      </c>
      <c r="K62" s="664">
        <v>5060</v>
      </c>
    </row>
    <row r="63" spans="1:11" ht="14.4" customHeight="1" x14ac:dyDescent="0.3">
      <c r="A63" s="659" t="s">
        <v>561</v>
      </c>
      <c r="B63" s="660" t="s">
        <v>562</v>
      </c>
      <c r="C63" s="661" t="s">
        <v>567</v>
      </c>
      <c r="D63" s="662" t="s">
        <v>2597</v>
      </c>
      <c r="E63" s="661" t="s">
        <v>4450</v>
      </c>
      <c r="F63" s="662" t="s">
        <v>4451</v>
      </c>
      <c r="G63" s="661" t="s">
        <v>3194</v>
      </c>
      <c r="H63" s="661" t="s">
        <v>3195</v>
      </c>
      <c r="I63" s="663">
        <v>172.5</v>
      </c>
      <c r="J63" s="663">
        <v>1</v>
      </c>
      <c r="K63" s="664">
        <v>172.5</v>
      </c>
    </row>
    <row r="64" spans="1:11" ht="14.4" customHeight="1" x14ac:dyDescent="0.3">
      <c r="A64" s="659" t="s">
        <v>561</v>
      </c>
      <c r="B64" s="660" t="s">
        <v>562</v>
      </c>
      <c r="C64" s="661" t="s">
        <v>567</v>
      </c>
      <c r="D64" s="662" t="s">
        <v>2597</v>
      </c>
      <c r="E64" s="661" t="s">
        <v>4452</v>
      </c>
      <c r="F64" s="662" t="s">
        <v>4453</v>
      </c>
      <c r="G64" s="661" t="s">
        <v>3196</v>
      </c>
      <c r="H64" s="661" t="s">
        <v>3197</v>
      </c>
      <c r="I64" s="663">
        <v>8.5</v>
      </c>
      <c r="J64" s="663">
        <v>5</v>
      </c>
      <c r="K64" s="664">
        <v>42.5</v>
      </c>
    </row>
    <row r="65" spans="1:11" ht="14.4" customHeight="1" x14ac:dyDescent="0.3">
      <c r="A65" s="659" t="s">
        <v>561</v>
      </c>
      <c r="B65" s="660" t="s">
        <v>562</v>
      </c>
      <c r="C65" s="661" t="s">
        <v>567</v>
      </c>
      <c r="D65" s="662" t="s">
        <v>2597</v>
      </c>
      <c r="E65" s="661" t="s">
        <v>4454</v>
      </c>
      <c r="F65" s="662" t="s">
        <v>4455</v>
      </c>
      <c r="G65" s="661" t="s">
        <v>3198</v>
      </c>
      <c r="H65" s="661" t="s">
        <v>3199</v>
      </c>
      <c r="I65" s="663">
        <v>8.17</v>
      </c>
      <c r="J65" s="663">
        <v>50</v>
      </c>
      <c r="K65" s="664">
        <v>408.5</v>
      </c>
    </row>
    <row r="66" spans="1:11" ht="14.4" customHeight="1" x14ac:dyDescent="0.3">
      <c r="A66" s="659" t="s">
        <v>561</v>
      </c>
      <c r="B66" s="660" t="s">
        <v>562</v>
      </c>
      <c r="C66" s="661" t="s">
        <v>567</v>
      </c>
      <c r="D66" s="662" t="s">
        <v>2597</v>
      </c>
      <c r="E66" s="661" t="s">
        <v>4456</v>
      </c>
      <c r="F66" s="662" t="s">
        <v>4457</v>
      </c>
      <c r="G66" s="661" t="s">
        <v>3200</v>
      </c>
      <c r="H66" s="661" t="s">
        <v>3201</v>
      </c>
      <c r="I66" s="663">
        <v>0.30499999999999999</v>
      </c>
      <c r="J66" s="663">
        <v>500</v>
      </c>
      <c r="K66" s="664">
        <v>153</v>
      </c>
    </row>
    <row r="67" spans="1:11" ht="14.4" customHeight="1" x14ac:dyDescent="0.3">
      <c r="A67" s="659" t="s">
        <v>561</v>
      </c>
      <c r="B67" s="660" t="s">
        <v>562</v>
      </c>
      <c r="C67" s="661" t="s">
        <v>567</v>
      </c>
      <c r="D67" s="662" t="s">
        <v>2597</v>
      </c>
      <c r="E67" s="661" t="s">
        <v>4456</v>
      </c>
      <c r="F67" s="662" t="s">
        <v>4457</v>
      </c>
      <c r="G67" s="661" t="s">
        <v>3200</v>
      </c>
      <c r="H67" s="661" t="s">
        <v>3202</v>
      </c>
      <c r="I67" s="663">
        <v>0.3</v>
      </c>
      <c r="J67" s="663">
        <v>300</v>
      </c>
      <c r="K67" s="664">
        <v>90</v>
      </c>
    </row>
    <row r="68" spans="1:11" ht="14.4" customHeight="1" x14ac:dyDescent="0.3">
      <c r="A68" s="659" t="s">
        <v>561</v>
      </c>
      <c r="B68" s="660" t="s">
        <v>562</v>
      </c>
      <c r="C68" s="661" t="s">
        <v>567</v>
      </c>
      <c r="D68" s="662" t="s">
        <v>2597</v>
      </c>
      <c r="E68" s="661" t="s">
        <v>4456</v>
      </c>
      <c r="F68" s="662" t="s">
        <v>4457</v>
      </c>
      <c r="G68" s="661" t="s">
        <v>3203</v>
      </c>
      <c r="H68" s="661" t="s">
        <v>3204</v>
      </c>
      <c r="I68" s="663">
        <v>0.30333333333333329</v>
      </c>
      <c r="J68" s="663">
        <v>900</v>
      </c>
      <c r="K68" s="664">
        <v>273</v>
      </c>
    </row>
    <row r="69" spans="1:11" ht="14.4" customHeight="1" x14ac:dyDescent="0.3">
      <c r="A69" s="659" t="s">
        <v>561</v>
      </c>
      <c r="B69" s="660" t="s">
        <v>562</v>
      </c>
      <c r="C69" s="661" t="s">
        <v>567</v>
      </c>
      <c r="D69" s="662" t="s">
        <v>2597</v>
      </c>
      <c r="E69" s="661" t="s">
        <v>4456</v>
      </c>
      <c r="F69" s="662" t="s">
        <v>4457</v>
      </c>
      <c r="G69" s="661" t="s">
        <v>3203</v>
      </c>
      <c r="H69" s="661" t="s">
        <v>3205</v>
      </c>
      <c r="I69" s="663">
        <v>0.30499999999999999</v>
      </c>
      <c r="J69" s="663">
        <v>500</v>
      </c>
      <c r="K69" s="664">
        <v>152</v>
      </c>
    </row>
    <row r="70" spans="1:11" ht="14.4" customHeight="1" x14ac:dyDescent="0.3">
      <c r="A70" s="659" t="s">
        <v>561</v>
      </c>
      <c r="B70" s="660" t="s">
        <v>562</v>
      </c>
      <c r="C70" s="661" t="s">
        <v>567</v>
      </c>
      <c r="D70" s="662" t="s">
        <v>2597</v>
      </c>
      <c r="E70" s="661" t="s">
        <v>4456</v>
      </c>
      <c r="F70" s="662" t="s">
        <v>4457</v>
      </c>
      <c r="G70" s="661" t="s">
        <v>3206</v>
      </c>
      <c r="H70" s="661" t="s">
        <v>3207</v>
      </c>
      <c r="I70" s="663">
        <v>0.30666666666666664</v>
      </c>
      <c r="J70" s="663">
        <v>700</v>
      </c>
      <c r="K70" s="664">
        <v>215</v>
      </c>
    </row>
    <row r="71" spans="1:11" ht="14.4" customHeight="1" x14ac:dyDescent="0.3">
      <c r="A71" s="659" t="s">
        <v>561</v>
      </c>
      <c r="B71" s="660" t="s">
        <v>562</v>
      </c>
      <c r="C71" s="661" t="s">
        <v>567</v>
      </c>
      <c r="D71" s="662" t="s">
        <v>2597</v>
      </c>
      <c r="E71" s="661" t="s">
        <v>4456</v>
      </c>
      <c r="F71" s="662" t="s">
        <v>4457</v>
      </c>
      <c r="G71" s="661" t="s">
        <v>3206</v>
      </c>
      <c r="H71" s="661" t="s">
        <v>3208</v>
      </c>
      <c r="I71" s="663">
        <v>0.31</v>
      </c>
      <c r="J71" s="663">
        <v>500</v>
      </c>
      <c r="K71" s="664">
        <v>155</v>
      </c>
    </row>
    <row r="72" spans="1:11" ht="14.4" customHeight="1" x14ac:dyDescent="0.3">
      <c r="A72" s="659" t="s">
        <v>561</v>
      </c>
      <c r="B72" s="660" t="s">
        <v>562</v>
      </c>
      <c r="C72" s="661" t="s">
        <v>567</v>
      </c>
      <c r="D72" s="662" t="s">
        <v>2597</v>
      </c>
      <c r="E72" s="661" t="s">
        <v>4456</v>
      </c>
      <c r="F72" s="662" t="s">
        <v>4457</v>
      </c>
      <c r="G72" s="661" t="s">
        <v>3209</v>
      </c>
      <c r="H72" s="661" t="s">
        <v>3210</v>
      </c>
      <c r="I72" s="663">
        <v>0.48</v>
      </c>
      <c r="J72" s="663">
        <v>100</v>
      </c>
      <c r="K72" s="664">
        <v>48</v>
      </c>
    </row>
    <row r="73" spans="1:11" ht="14.4" customHeight="1" x14ac:dyDescent="0.3">
      <c r="A73" s="659" t="s">
        <v>561</v>
      </c>
      <c r="B73" s="660" t="s">
        <v>562</v>
      </c>
      <c r="C73" s="661" t="s">
        <v>567</v>
      </c>
      <c r="D73" s="662" t="s">
        <v>2597</v>
      </c>
      <c r="E73" s="661" t="s">
        <v>4456</v>
      </c>
      <c r="F73" s="662" t="s">
        <v>4457</v>
      </c>
      <c r="G73" s="661" t="s">
        <v>3211</v>
      </c>
      <c r="H73" s="661" t="s">
        <v>3212</v>
      </c>
      <c r="I73" s="663">
        <v>0.38666666666666666</v>
      </c>
      <c r="J73" s="663">
        <v>1200</v>
      </c>
      <c r="K73" s="664">
        <v>464</v>
      </c>
    </row>
    <row r="74" spans="1:11" ht="14.4" customHeight="1" x14ac:dyDescent="0.3">
      <c r="A74" s="659" t="s">
        <v>561</v>
      </c>
      <c r="B74" s="660" t="s">
        <v>562</v>
      </c>
      <c r="C74" s="661" t="s">
        <v>567</v>
      </c>
      <c r="D74" s="662" t="s">
        <v>2597</v>
      </c>
      <c r="E74" s="661" t="s">
        <v>4456</v>
      </c>
      <c r="F74" s="662" t="s">
        <v>4457</v>
      </c>
      <c r="G74" s="661" t="s">
        <v>3213</v>
      </c>
      <c r="H74" s="661" t="s">
        <v>3214</v>
      </c>
      <c r="I74" s="663">
        <v>1.7533333333333332</v>
      </c>
      <c r="J74" s="663">
        <v>300</v>
      </c>
      <c r="K74" s="664">
        <v>526</v>
      </c>
    </row>
    <row r="75" spans="1:11" ht="14.4" customHeight="1" x14ac:dyDescent="0.3">
      <c r="A75" s="659" t="s">
        <v>561</v>
      </c>
      <c r="B75" s="660" t="s">
        <v>562</v>
      </c>
      <c r="C75" s="661" t="s">
        <v>567</v>
      </c>
      <c r="D75" s="662" t="s">
        <v>2597</v>
      </c>
      <c r="E75" s="661" t="s">
        <v>4458</v>
      </c>
      <c r="F75" s="662" t="s">
        <v>4459</v>
      </c>
      <c r="G75" s="661" t="s">
        <v>3215</v>
      </c>
      <c r="H75" s="661" t="s">
        <v>3216</v>
      </c>
      <c r="I75" s="663">
        <v>11.01</v>
      </c>
      <c r="J75" s="663">
        <v>40</v>
      </c>
      <c r="K75" s="664">
        <v>440.4</v>
      </c>
    </row>
    <row r="76" spans="1:11" ht="14.4" customHeight="1" x14ac:dyDescent="0.3">
      <c r="A76" s="659" t="s">
        <v>561</v>
      </c>
      <c r="B76" s="660" t="s">
        <v>562</v>
      </c>
      <c r="C76" s="661" t="s">
        <v>567</v>
      </c>
      <c r="D76" s="662" t="s">
        <v>2597</v>
      </c>
      <c r="E76" s="661" t="s">
        <v>4458</v>
      </c>
      <c r="F76" s="662" t="s">
        <v>4459</v>
      </c>
      <c r="G76" s="661" t="s">
        <v>3217</v>
      </c>
      <c r="H76" s="661" t="s">
        <v>3218</v>
      </c>
      <c r="I76" s="663">
        <v>11.013333333333334</v>
      </c>
      <c r="J76" s="663">
        <v>50</v>
      </c>
      <c r="K76" s="664">
        <v>550.70000000000005</v>
      </c>
    </row>
    <row r="77" spans="1:11" ht="14.4" customHeight="1" x14ac:dyDescent="0.3">
      <c r="A77" s="659" t="s">
        <v>561</v>
      </c>
      <c r="B77" s="660" t="s">
        <v>562</v>
      </c>
      <c r="C77" s="661" t="s">
        <v>567</v>
      </c>
      <c r="D77" s="662" t="s">
        <v>2597</v>
      </c>
      <c r="E77" s="661" t="s">
        <v>4458</v>
      </c>
      <c r="F77" s="662" t="s">
        <v>4459</v>
      </c>
      <c r="G77" s="661" t="s">
        <v>3219</v>
      </c>
      <c r="H77" s="661" t="s">
        <v>3220</v>
      </c>
      <c r="I77" s="663">
        <v>0.77333333333333343</v>
      </c>
      <c r="J77" s="663">
        <v>1800</v>
      </c>
      <c r="K77" s="664">
        <v>1393</v>
      </c>
    </row>
    <row r="78" spans="1:11" ht="14.4" customHeight="1" x14ac:dyDescent="0.3">
      <c r="A78" s="659" t="s">
        <v>561</v>
      </c>
      <c r="B78" s="660" t="s">
        <v>562</v>
      </c>
      <c r="C78" s="661" t="s">
        <v>567</v>
      </c>
      <c r="D78" s="662" t="s">
        <v>2597</v>
      </c>
      <c r="E78" s="661" t="s">
        <v>4458</v>
      </c>
      <c r="F78" s="662" t="s">
        <v>4459</v>
      </c>
      <c r="G78" s="661" t="s">
        <v>3221</v>
      </c>
      <c r="H78" s="661" t="s">
        <v>3222</v>
      </c>
      <c r="I78" s="663">
        <v>0.77</v>
      </c>
      <c r="J78" s="663">
        <v>2300</v>
      </c>
      <c r="K78" s="664">
        <v>1771</v>
      </c>
    </row>
    <row r="79" spans="1:11" ht="14.4" customHeight="1" x14ac:dyDescent="0.3">
      <c r="A79" s="659" t="s">
        <v>561</v>
      </c>
      <c r="B79" s="660" t="s">
        <v>562</v>
      </c>
      <c r="C79" s="661" t="s">
        <v>567</v>
      </c>
      <c r="D79" s="662" t="s">
        <v>2597</v>
      </c>
      <c r="E79" s="661" t="s">
        <v>4458</v>
      </c>
      <c r="F79" s="662" t="s">
        <v>4459</v>
      </c>
      <c r="G79" s="661" t="s">
        <v>3223</v>
      </c>
      <c r="H79" s="661" t="s">
        <v>3224</v>
      </c>
      <c r="I79" s="663">
        <v>0.71</v>
      </c>
      <c r="J79" s="663">
        <v>2000</v>
      </c>
      <c r="K79" s="664">
        <v>1420</v>
      </c>
    </row>
    <row r="80" spans="1:11" ht="14.4" customHeight="1" x14ac:dyDescent="0.3">
      <c r="A80" s="659" t="s">
        <v>561</v>
      </c>
      <c r="B80" s="660" t="s">
        <v>562</v>
      </c>
      <c r="C80" s="661" t="s">
        <v>567</v>
      </c>
      <c r="D80" s="662" t="s">
        <v>2597</v>
      </c>
      <c r="E80" s="661" t="s">
        <v>4458</v>
      </c>
      <c r="F80" s="662" t="s">
        <v>4459</v>
      </c>
      <c r="G80" s="661" t="s">
        <v>3223</v>
      </c>
      <c r="H80" s="661" t="s">
        <v>3225</v>
      </c>
      <c r="I80" s="663">
        <v>0.71</v>
      </c>
      <c r="J80" s="663">
        <v>2400</v>
      </c>
      <c r="K80" s="664">
        <v>1704</v>
      </c>
    </row>
    <row r="81" spans="1:11" ht="14.4" customHeight="1" x14ac:dyDescent="0.3">
      <c r="A81" s="659" t="s">
        <v>561</v>
      </c>
      <c r="B81" s="660" t="s">
        <v>562</v>
      </c>
      <c r="C81" s="661" t="s">
        <v>567</v>
      </c>
      <c r="D81" s="662" t="s">
        <v>2597</v>
      </c>
      <c r="E81" s="661" t="s">
        <v>4458</v>
      </c>
      <c r="F81" s="662" t="s">
        <v>4459</v>
      </c>
      <c r="G81" s="661" t="s">
        <v>3226</v>
      </c>
      <c r="H81" s="661" t="s">
        <v>3227</v>
      </c>
      <c r="I81" s="663">
        <v>0.71</v>
      </c>
      <c r="J81" s="663">
        <v>2000</v>
      </c>
      <c r="K81" s="664">
        <v>1420</v>
      </c>
    </row>
    <row r="82" spans="1:11" ht="14.4" customHeight="1" x14ac:dyDescent="0.3">
      <c r="A82" s="659" t="s">
        <v>561</v>
      </c>
      <c r="B82" s="660" t="s">
        <v>562</v>
      </c>
      <c r="C82" s="661" t="s">
        <v>567</v>
      </c>
      <c r="D82" s="662" t="s">
        <v>2597</v>
      </c>
      <c r="E82" s="661" t="s">
        <v>4458</v>
      </c>
      <c r="F82" s="662" t="s">
        <v>4459</v>
      </c>
      <c r="G82" s="661" t="s">
        <v>3226</v>
      </c>
      <c r="H82" s="661" t="s">
        <v>3228</v>
      </c>
      <c r="I82" s="663">
        <v>0.71</v>
      </c>
      <c r="J82" s="663">
        <v>2400</v>
      </c>
      <c r="K82" s="664">
        <v>1704</v>
      </c>
    </row>
    <row r="83" spans="1:11" ht="14.4" customHeight="1" x14ac:dyDescent="0.3">
      <c r="A83" s="659" t="s">
        <v>561</v>
      </c>
      <c r="B83" s="660" t="s">
        <v>562</v>
      </c>
      <c r="C83" s="661" t="s">
        <v>572</v>
      </c>
      <c r="D83" s="662" t="s">
        <v>2598</v>
      </c>
      <c r="E83" s="661" t="s">
        <v>4448</v>
      </c>
      <c r="F83" s="662" t="s">
        <v>4449</v>
      </c>
      <c r="G83" s="661" t="s">
        <v>3080</v>
      </c>
      <c r="H83" s="661" t="s">
        <v>3081</v>
      </c>
      <c r="I83" s="663">
        <v>166.76666666666668</v>
      </c>
      <c r="J83" s="663">
        <v>3</v>
      </c>
      <c r="K83" s="664">
        <v>500.3</v>
      </c>
    </row>
    <row r="84" spans="1:11" ht="14.4" customHeight="1" x14ac:dyDescent="0.3">
      <c r="A84" s="659" t="s">
        <v>561</v>
      </c>
      <c r="B84" s="660" t="s">
        <v>562</v>
      </c>
      <c r="C84" s="661" t="s">
        <v>572</v>
      </c>
      <c r="D84" s="662" t="s">
        <v>2598</v>
      </c>
      <c r="E84" s="661" t="s">
        <v>4448</v>
      </c>
      <c r="F84" s="662" t="s">
        <v>4449</v>
      </c>
      <c r="G84" s="661" t="s">
        <v>3084</v>
      </c>
      <c r="H84" s="661" t="s">
        <v>3085</v>
      </c>
      <c r="I84" s="663">
        <v>12.078888888888889</v>
      </c>
      <c r="J84" s="663">
        <v>300</v>
      </c>
      <c r="K84" s="664">
        <v>3623.6999999999994</v>
      </c>
    </row>
    <row r="85" spans="1:11" ht="14.4" customHeight="1" x14ac:dyDescent="0.3">
      <c r="A85" s="659" t="s">
        <v>561</v>
      </c>
      <c r="B85" s="660" t="s">
        <v>562</v>
      </c>
      <c r="C85" s="661" t="s">
        <v>572</v>
      </c>
      <c r="D85" s="662" t="s">
        <v>2598</v>
      </c>
      <c r="E85" s="661" t="s">
        <v>4448</v>
      </c>
      <c r="F85" s="662" t="s">
        <v>4449</v>
      </c>
      <c r="G85" s="661" t="s">
        <v>3229</v>
      </c>
      <c r="H85" s="661" t="s">
        <v>3230</v>
      </c>
      <c r="I85" s="663">
        <v>2.96</v>
      </c>
      <c r="J85" s="663">
        <v>10</v>
      </c>
      <c r="K85" s="664">
        <v>29.6</v>
      </c>
    </row>
    <row r="86" spans="1:11" ht="14.4" customHeight="1" x14ac:dyDescent="0.3">
      <c r="A86" s="659" t="s">
        <v>561</v>
      </c>
      <c r="B86" s="660" t="s">
        <v>562</v>
      </c>
      <c r="C86" s="661" t="s">
        <v>572</v>
      </c>
      <c r="D86" s="662" t="s">
        <v>2598</v>
      </c>
      <c r="E86" s="661" t="s">
        <v>4448</v>
      </c>
      <c r="F86" s="662" t="s">
        <v>4449</v>
      </c>
      <c r="G86" s="661" t="s">
        <v>3090</v>
      </c>
      <c r="H86" s="661" t="s">
        <v>3091</v>
      </c>
      <c r="I86" s="663">
        <v>27.403333333333336</v>
      </c>
      <c r="J86" s="663">
        <v>25</v>
      </c>
      <c r="K86" s="664">
        <v>685.25</v>
      </c>
    </row>
    <row r="87" spans="1:11" ht="14.4" customHeight="1" x14ac:dyDescent="0.3">
      <c r="A87" s="659" t="s">
        <v>561</v>
      </c>
      <c r="B87" s="660" t="s">
        <v>562</v>
      </c>
      <c r="C87" s="661" t="s">
        <v>572</v>
      </c>
      <c r="D87" s="662" t="s">
        <v>2598</v>
      </c>
      <c r="E87" s="661" t="s">
        <v>4448</v>
      </c>
      <c r="F87" s="662" t="s">
        <v>4449</v>
      </c>
      <c r="G87" s="661" t="s">
        <v>3092</v>
      </c>
      <c r="H87" s="661" t="s">
        <v>3093</v>
      </c>
      <c r="I87" s="663">
        <v>6.0633333333333335</v>
      </c>
      <c r="J87" s="663">
        <v>300</v>
      </c>
      <c r="K87" s="664">
        <v>1819</v>
      </c>
    </row>
    <row r="88" spans="1:11" ht="14.4" customHeight="1" x14ac:dyDescent="0.3">
      <c r="A88" s="659" t="s">
        <v>561</v>
      </c>
      <c r="B88" s="660" t="s">
        <v>562</v>
      </c>
      <c r="C88" s="661" t="s">
        <v>572</v>
      </c>
      <c r="D88" s="662" t="s">
        <v>2598</v>
      </c>
      <c r="E88" s="661" t="s">
        <v>4448</v>
      </c>
      <c r="F88" s="662" t="s">
        <v>4449</v>
      </c>
      <c r="G88" s="661" t="s">
        <v>3231</v>
      </c>
      <c r="H88" s="661" t="s">
        <v>3232</v>
      </c>
      <c r="I88" s="663">
        <v>30.177500000000002</v>
      </c>
      <c r="J88" s="663">
        <v>52</v>
      </c>
      <c r="K88" s="664">
        <v>1569.31</v>
      </c>
    </row>
    <row r="89" spans="1:11" ht="14.4" customHeight="1" x14ac:dyDescent="0.3">
      <c r="A89" s="659" t="s">
        <v>561</v>
      </c>
      <c r="B89" s="660" t="s">
        <v>562</v>
      </c>
      <c r="C89" s="661" t="s">
        <v>572</v>
      </c>
      <c r="D89" s="662" t="s">
        <v>2598</v>
      </c>
      <c r="E89" s="661" t="s">
        <v>4448</v>
      </c>
      <c r="F89" s="662" t="s">
        <v>4449</v>
      </c>
      <c r="G89" s="661" t="s">
        <v>3233</v>
      </c>
      <c r="H89" s="661" t="s">
        <v>3234</v>
      </c>
      <c r="I89" s="663">
        <v>1.21</v>
      </c>
      <c r="J89" s="663">
        <v>500</v>
      </c>
      <c r="K89" s="664">
        <v>605</v>
      </c>
    </row>
    <row r="90" spans="1:11" ht="14.4" customHeight="1" x14ac:dyDescent="0.3">
      <c r="A90" s="659" t="s">
        <v>561</v>
      </c>
      <c r="B90" s="660" t="s">
        <v>562</v>
      </c>
      <c r="C90" s="661" t="s">
        <v>572</v>
      </c>
      <c r="D90" s="662" t="s">
        <v>2598</v>
      </c>
      <c r="E90" s="661" t="s">
        <v>4448</v>
      </c>
      <c r="F90" s="662" t="s">
        <v>4449</v>
      </c>
      <c r="G90" s="661" t="s">
        <v>3094</v>
      </c>
      <c r="H90" s="661" t="s">
        <v>3095</v>
      </c>
      <c r="I90" s="663">
        <v>1.38</v>
      </c>
      <c r="J90" s="663">
        <v>300</v>
      </c>
      <c r="K90" s="664">
        <v>414</v>
      </c>
    </row>
    <row r="91" spans="1:11" ht="14.4" customHeight="1" x14ac:dyDescent="0.3">
      <c r="A91" s="659" t="s">
        <v>561</v>
      </c>
      <c r="B91" s="660" t="s">
        <v>562</v>
      </c>
      <c r="C91" s="661" t="s">
        <v>572</v>
      </c>
      <c r="D91" s="662" t="s">
        <v>2598</v>
      </c>
      <c r="E91" s="661" t="s">
        <v>4448</v>
      </c>
      <c r="F91" s="662" t="s">
        <v>4449</v>
      </c>
      <c r="G91" s="661" t="s">
        <v>3235</v>
      </c>
      <c r="H91" s="661" t="s">
        <v>3236</v>
      </c>
      <c r="I91" s="663">
        <v>109.3</v>
      </c>
      <c r="J91" s="663">
        <v>9</v>
      </c>
      <c r="K91" s="664">
        <v>983.7</v>
      </c>
    </row>
    <row r="92" spans="1:11" ht="14.4" customHeight="1" x14ac:dyDescent="0.3">
      <c r="A92" s="659" t="s">
        <v>561</v>
      </c>
      <c r="B92" s="660" t="s">
        <v>562</v>
      </c>
      <c r="C92" s="661" t="s">
        <v>572</v>
      </c>
      <c r="D92" s="662" t="s">
        <v>2598</v>
      </c>
      <c r="E92" s="661" t="s">
        <v>4448</v>
      </c>
      <c r="F92" s="662" t="s">
        <v>4449</v>
      </c>
      <c r="G92" s="661" t="s">
        <v>3237</v>
      </c>
      <c r="H92" s="661" t="s">
        <v>3238</v>
      </c>
      <c r="I92" s="663">
        <v>39.1</v>
      </c>
      <c r="J92" s="663">
        <v>40</v>
      </c>
      <c r="K92" s="664">
        <v>1564.0700000000002</v>
      </c>
    </row>
    <row r="93" spans="1:11" ht="14.4" customHeight="1" x14ac:dyDescent="0.3">
      <c r="A93" s="659" t="s">
        <v>561</v>
      </c>
      <c r="B93" s="660" t="s">
        <v>562</v>
      </c>
      <c r="C93" s="661" t="s">
        <v>572</v>
      </c>
      <c r="D93" s="662" t="s">
        <v>2598</v>
      </c>
      <c r="E93" s="661" t="s">
        <v>4448</v>
      </c>
      <c r="F93" s="662" t="s">
        <v>4449</v>
      </c>
      <c r="G93" s="661" t="s">
        <v>3096</v>
      </c>
      <c r="H93" s="661" t="s">
        <v>3097</v>
      </c>
      <c r="I93" s="663">
        <v>0.6</v>
      </c>
      <c r="J93" s="663">
        <v>2200</v>
      </c>
      <c r="K93" s="664">
        <v>1320</v>
      </c>
    </row>
    <row r="94" spans="1:11" ht="14.4" customHeight="1" x14ac:dyDescent="0.3">
      <c r="A94" s="659" t="s">
        <v>561</v>
      </c>
      <c r="B94" s="660" t="s">
        <v>562</v>
      </c>
      <c r="C94" s="661" t="s">
        <v>572</v>
      </c>
      <c r="D94" s="662" t="s">
        <v>2598</v>
      </c>
      <c r="E94" s="661" t="s">
        <v>4448</v>
      </c>
      <c r="F94" s="662" t="s">
        <v>4449</v>
      </c>
      <c r="G94" s="661" t="s">
        <v>3098</v>
      </c>
      <c r="H94" s="661" t="s">
        <v>3099</v>
      </c>
      <c r="I94" s="663">
        <v>0.44</v>
      </c>
      <c r="J94" s="663">
        <v>3000</v>
      </c>
      <c r="K94" s="664">
        <v>1320</v>
      </c>
    </row>
    <row r="95" spans="1:11" ht="14.4" customHeight="1" x14ac:dyDescent="0.3">
      <c r="A95" s="659" t="s">
        <v>561</v>
      </c>
      <c r="B95" s="660" t="s">
        <v>562</v>
      </c>
      <c r="C95" s="661" t="s">
        <v>572</v>
      </c>
      <c r="D95" s="662" t="s">
        <v>2598</v>
      </c>
      <c r="E95" s="661" t="s">
        <v>4448</v>
      </c>
      <c r="F95" s="662" t="s">
        <v>4449</v>
      </c>
      <c r="G95" s="661" t="s">
        <v>3100</v>
      </c>
      <c r="H95" s="661" t="s">
        <v>3101</v>
      </c>
      <c r="I95" s="663">
        <v>8.58</v>
      </c>
      <c r="J95" s="663">
        <v>72</v>
      </c>
      <c r="K95" s="664">
        <v>617.76</v>
      </c>
    </row>
    <row r="96" spans="1:11" ht="14.4" customHeight="1" x14ac:dyDescent="0.3">
      <c r="A96" s="659" t="s">
        <v>561</v>
      </c>
      <c r="B96" s="660" t="s">
        <v>562</v>
      </c>
      <c r="C96" s="661" t="s">
        <v>572</v>
      </c>
      <c r="D96" s="662" t="s">
        <v>2598</v>
      </c>
      <c r="E96" s="661" t="s">
        <v>4448</v>
      </c>
      <c r="F96" s="662" t="s">
        <v>4449</v>
      </c>
      <c r="G96" s="661" t="s">
        <v>3104</v>
      </c>
      <c r="H96" s="661" t="s">
        <v>3105</v>
      </c>
      <c r="I96" s="663">
        <v>28.098749999999999</v>
      </c>
      <c r="J96" s="663">
        <v>21</v>
      </c>
      <c r="K96" s="664">
        <v>589.65</v>
      </c>
    </row>
    <row r="97" spans="1:11" ht="14.4" customHeight="1" x14ac:dyDescent="0.3">
      <c r="A97" s="659" t="s">
        <v>561</v>
      </c>
      <c r="B97" s="660" t="s">
        <v>562</v>
      </c>
      <c r="C97" s="661" t="s">
        <v>572</v>
      </c>
      <c r="D97" s="662" t="s">
        <v>2598</v>
      </c>
      <c r="E97" s="661" t="s">
        <v>4448</v>
      </c>
      <c r="F97" s="662" t="s">
        <v>4449</v>
      </c>
      <c r="G97" s="661" t="s">
        <v>3106</v>
      </c>
      <c r="H97" s="661" t="s">
        <v>3107</v>
      </c>
      <c r="I97" s="663">
        <v>1.29</v>
      </c>
      <c r="J97" s="663">
        <v>1000</v>
      </c>
      <c r="K97" s="664">
        <v>1290</v>
      </c>
    </row>
    <row r="98" spans="1:11" ht="14.4" customHeight="1" x14ac:dyDescent="0.3">
      <c r="A98" s="659" t="s">
        <v>561</v>
      </c>
      <c r="B98" s="660" t="s">
        <v>562</v>
      </c>
      <c r="C98" s="661" t="s">
        <v>572</v>
      </c>
      <c r="D98" s="662" t="s">
        <v>2598</v>
      </c>
      <c r="E98" s="661" t="s">
        <v>4448</v>
      </c>
      <c r="F98" s="662" t="s">
        <v>4449</v>
      </c>
      <c r="G98" s="661" t="s">
        <v>3239</v>
      </c>
      <c r="H98" s="661" t="s">
        <v>3240</v>
      </c>
      <c r="I98" s="663">
        <v>0.92333333333333334</v>
      </c>
      <c r="J98" s="663">
        <v>1500</v>
      </c>
      <c r="K98" s="664">
        <v>1385</v>
      </c>
    </row>
    <row r="99" spans="1:11" ht="14.4" customHeight="1" x14ac:dyDescent="0.3">
      <c r="A99" s="659" t="s">
        <v>561</v>
      </c>
      <c r="B99" s="660" t="s">
        <v>562</v>
      </c>
      <c r="C99" s="661" t="s">
        <v>572</v>
      </c>
      <c r="D99" s="662" t="s">
        <v>2598</v>
      </c>
      <c r="E99" s="661" t="s">
        <v>4448</v>
      </c>
      <c r="F99" s="662" t="s">
        <v>4449</v>
      </c>
      <c r="G99" s="661" t="s">
        <v>3110</v>
      </c>
      <c r="H99" s="661" t="s">
        <v>3111</v>
      </c>
      <c r="I99" s="663">
        <v>7.51</v>
      </c>
      <c r="J99" s="663">
        <v>64</v>
      </c>
      <c r="K99" s="664">
        <v>480.64</v>
      </c>
    </row>
    <row r="100" spans="1:11" ht="14.4" customHeight="1" x14ac:dyDescent="0.3">
      <c r="A100" s="659" t="s">
        <v>561</v>
      </c>
      <c r="B100" s="660" t="s">
        <v>562</v>
      </c>
      <c r="C100" s="661" t="s">
        <v>572</v>
      </c>
      <c r="D100" s="662" t="s">
        <v>2598</v>
      </c>
      <c r="E100" s="661" t="s">
        <v>4448</v>
      </c>
      <c r="F100" s="662" t="s">
        <v>4449</v>
      </c>
      <c r="G100" s="661" t="s">
        <v>3241</v>
      </c>
      <c r="H100" s="661" t="s">
        <v>3242</v>
      </c>
      <c r="I100" s="663">
        <v>0.86</v>
      </c>
      <c r="J100" s="663">
        <v>100</v>
      </c>
      <c r="K100" s="664">
        <v>86</v>
      </c>
    </row>
    <row r="101" spans="1:11" ht="14.4" customHeight="1" x14ac:dyDescent="0.3">
      <c r="A101" s="659" t="s">
        <v>561</v>
      </c>
      <c r="B101" s="660" t="s">
        <v>562</v>
      </c>
      <c r="C101" s="661" t="s">
        <v>572</v>
      </c>
      <c r="D101" s="662" t="s">
        <v>2598</v>
      </c>
      <c r="E101" s="661" t="s">
        <v>4448</v>
      </c>
      <c r="F101" s="662" t="s">
        <v>4449</v>
      </c>
      <c r="G101" s="661" t="s">
        <v>3241</v>
      </c>
      <c r="H101" s="661" t="s">
        <v>3243</v>
      </c>
      <c r="I101" s="663">
        <v>0.86</v>
      </c>
      <c r="J101" s="663">
        <v>100</v>
      </c>
      <c r="K101" s="664">
        <v>86</v>
      </c>
    </row>
    <row r="102" spans="1:11" ht="14.4" customHeight="1" x14ac:dyDescent="0.3">
      <c r="A102" s="659" t="s">
        <v>561</v>
      </c>
      <c r="B102" s="660" t="s">
        <v>562</v>
      </c>
      <c r="C102" s="661" t="s">
        <v>572</v>
      </c>
      <c r="D102" s="662" t="s">
        <v>2598</v>
      </c>
      <c r="E102" s="661" t="s">
        <v>4448</v>
      </c>
      <c r="F102" s="662" t="s">
        <v>4449</v>
      </c>
      <c r="G102" s="661" t="s">
        <v>3112</v>
      </c>
      <c r="H102" s="661" t="s">
        <v>3113</v>
      </c>
      <c r="I102" s="663">
        <v>1.52</v>
      </c>
      <c r="J102" s="663">
        <v>150</v>
      </c>
      <c r="K102" s="664">
        <v>228</v>
      </c>
    </row>
    <row r="103" spans="1:11" ht="14.4" customHeight="1" x14ac:dyDescent="0.3">
      <c r="A103" s="659" t="s">
        <v>561</v>
      </c>
      <c r="B103" s="660" t="s">
        <v>562</v>
      </c>
      <c r="C103" s="661" t="s">
        <v>572</v>
      </c>
      <c r="D103" s="662" t="s">
        <v>2598</v>
      </c>
      <c r="E103" s="661" t="s">
        <v>4448</v>
      </c>
      <c r="F103" s="662" t="s">
        <v>4449</v>
      </c>
      <c r="G103" s="661" t="s">
        <v>3114</v>
      </c>
      <c r="H103" s="661" t="s">
        <v>3115</v>
      </c>
      <c r="I103" s="663">
        <v>2.0671428571428572</v>
      </c>
      <c r="J103" s="663">
        <v>500</v>
      </c>
      <c r="K103" s="664">
        <v>1034</v>
      </c>
    </row>
    <row r="104" spans="1:11" ht="14.4" customHeight="1" x14ac:dyDescent="0.3">
      <c r="A104" s="659" t="s">
        <v>561</v>
      </c>
      <c r="B104" s="660" t="s">
        <v>562</v>
      </c>
      <c r="C104" s="661" t="s">
        <v>572</v>
      </c>
      <c r="D104" s="662" t="s">
        <v>2598</v>
      </c>
      <c r="E104" s="661" t="s">
        <v>4448</v>
      </c>
      <c r="F104" s="662" t="s">
        <v>4449</v>
      </c>
      <c r="G104" s="661" t="s">
        <v>3116</v>
      </c>
      <c r="H104" s="661" t="s">
        <v>3117</v>
      </c>
      <c r="I104" s="663">
        <v>3.3650000000000002</v>
      </c>
      <c r="J104" s="663">
        <v>200</v>
      </c>
      <c r="K104" s="664">
        <v>673</v>
      </c>
    </row>
    <row r="105" spans="1:11" ht="14.4" customHeight="1" x14ac:dyDescent="0.3">
      <c r="A105" s="659" t="s">
        <v>561</v>
      </c>
      <c r="B105" s="660" t="s">
        <v>562</v>
      </c>
      <c r="C105" s="661" t="s">
        <v>572</v>
      </c>
      <c r="D105" s="662" t="s">
        <v>2598</v>
      </c>
      <c r="E105" s="661" t="s">
        <v>4448</v>
      </c>
      <c r="F105" s="662" t="s">
        <v>4449</v>
      </c>
      <c r="G105" s="661" t="s">
        <v>3118</v>
      </c>
      <c r="H105" s="661" t="s">
        <v>3119</v>
      </c>
      <c r="I105" s="663">
        <v>0.91</v>
      </c>
      <c r="J105" s="663">
        <v>250</v>
      </c>
      <c r="K105" s="664">
        <v>227.71</v>
      </c>
    </row>
    <row r="106" spans="1:11" ht="14.4" customHeight="1" x14ac:dyDescent="0.3">
      <c r="A106" s="659" t="s">
        <v>561</v>
      </c>
      <c r="B106" s="660" t="s">
        <v>562</v>
      </c>
      <c r="C106" s="661" t="s">
        <v>572</v>
      </c>
      <c r="D106" s="662" t="s">
        <v>2598</v>
      </c>
      <c r="E106" s="661" t="s">
        <v>4448</v>
      </c>
      <c r="F106" s="662" t="s">
        <v>4449</v>
      </c>
      <c r="G106" s="661" t="s">
        <v>3244</v>
      </c>
      <c r="H106" s="661" t="s">
        <v>3245</v>
      </c>
      <c r="I106" s="663">
        <v>96.176666666666677</v>
      </c>
      <c r="J106" s="663">
        <v>11</v>
      </c>
      <c r="K106" s="664">
        <v>1057.94</v>
      </c>
    </row>
    <row r="107" spans="1:11" ht="14.4" customHeight="1" x14ac:dyDescent="0.3">
      <c r="A107" s="659" t="s">
        <v>561</v>
      </c>
      <c r="B107" s="660" t="s">
        <v>562</v>
      </c>
      <c r="C107" s="661" t="s">
        <v>572</v>
      </c>
      <c r="D107" s="662" t="s">
        <v>2598</v>
      </c>
      <c r="E107" s="661" t="s">
        <v>4448</v>
      </c>
      <c r="F107" s="662" t="s">
        <v>4449</v>
      </c>
      <c r="G107" s="661" t="s">
        <v>3246</v>
      </c>
      <c r="H107" s="661" t="s">
        <v>3247</v>
      </c>
      <c r="I107" s="663">
        <v>12.91</v>
      </c>
      <c r="J107" s="663">
        <v>2</v>
      </c>
      <c r="K107" s="664">
        <v>25.82</v>
      </c>
    </row>
    <row r="108" spans="1:11" ht="14.4" customHeight="1" x14ac:dyDescent="0.3">
      <c r="A108" s="659" t="s">
        <v>561</v>
      </c>
      <c r="B108" s="660" t="s">
        <v>562</v>
      </c>
      <c r="C108" s="661" t="s">
        <v>572</v>
      </c>
      <c r="D108" s="662" t="s">
        <v>2598</v>
      </c>
      <c r="E108" s="661" t="s">
        <v>4450</v>
      </c>
      <c r="F108" s="662" t="s">
        <v>4451</v>
      </c>
      <c r="G108" s="661" t="s">
        <v>3248</v>
      </c>
      <c r="H108" s="661" t="s">
        <v>3249</v>
      </c>
      <c r="I108" s="663">
        <v>2.9424999999999999</v>
      </c>
      <c r="J108" s="663">
        <v>19</v>
      </c>
      <c r="K108" s="664">
        <v>56.849999999999994</v>
      </c>
    </row>
    <row r="109" spans="1:11" ht="14.4" customHeight="1" x14ac:dyDescent="0.3">
      <c r="A109" s="659" t="s">
        <v>561</v>
      </c>
      <c r="B109" s="660" t="s">
        <v>562</v>
      </c>
      <c r="C109" s="661" t="s">
        <v>572</v>
      </c>
      <c r="D109" s="662" t="s">
        <v>2598</v>
      </c>
      <c r="E109" s="661" t="s">
        <v>4450</v>
      </c>
      <c r="F109" s="662" t="s">
        <v>4451</v>
      </c>
      <c r="G109" s="661" t="s">
        <v>3122</v>
      </c>
      <c r="H109" s="661" t="s">
        <v>3123</v>
      </c>
      <c r="I109" s="663">
        <v>4.8600000000000003</v>
      </c>
      <c r="J109" s="663">
        <v>87</v>
      </c>
      <c r="K109" s="664">
        <v>422.41</v>
      </c>
    </row>
    <row r="110" spans="1:11" ht="14.4" customHeight="1" x14ac:dyDescent="0.3">
      <c r="A110" s="659" t="s">
        <v>561</v>
      </c>
      <c r="B110" s="660" t="s">
        <v>562</v>
      </c>
      <c r="C110" s="661" t="s">
        <v>572</v>
      </c>
      <c r="D110" s="662" t="s">
        <v>2598</v>
      </c>
      <c r="E110" s="661" t="s">
        <v>4450</v>
      </c>
      <c r="F110" s="662" t="s">
        <v>4451</v>
      </c>
      <c r="G110" s="661" t="s">
        <v>3250</v>
      </c>
      <c r="H110" s="661" t="s">
        <v>3251</v>
      </c>
      <c r="I110" s="663">
        <v>11.145</v>
      </c>
      <c r="J110" s="663">
        <v>200</v>
      </c>
      <c r="K110" s="664">
        <v>2229</v>
      </c>
    </row>
    <row r="111" spans="1:11" ht="14.4" customHeight="1" x14ac:dyDescent="0.3">
      <c r="A111" s="659" t="s">
        <v>561</v>
      </c>
      <c r="B111" s="660" t="s">
        <v>562</v>
      </c>
      <c r="C111" s="661" t="s">
        <v>572</v>
      </c>
      <c r="D111" s="662" t="s">
        <v>2598</v>
      </c>
      <c r="E111" s="661" t="s">
        <v>4450</v>
      </c>
      <c r="F111" s="662" t="s">
        <v>4451</v>
      </c>
      <c r="G111" s="661" t="s">
        <v>3128</v>
      </c>
      <c r="H111" s="661" t="s">
        <v>3129</v>
      </c>
      <c r="I111" s="663">
        <v>1.0171428571428571</v>
      </c>
      <c r="J111" s="663">
        <v>800</v>
      </c>
      <c r="K111" s="664">
        <v>805</v>
      </c>
    </row>
    <row r="112" spans="1:11" ht="14.4" customHeight="1" x14ac:dyDescent="0.3">
      <c r="A112" s="659" t="s">
        <v>561</v>
      </c>
      <c r="B112" s="660" t="s">
        <v>562</v>
      </c>
      <c r="C112" s="661" t="s">
        <v>572</v>
      </c>
      <c r="D112" s="662" t="s">
        <v>2598</v>
      </c>
      <c r="E112" s="661" t="s">
        <v>4450</v>
      </c>
      <c r="F112" s="662" t="s">
        <v>4451</v>
      </c>
      <c r="G112" s="661" t="s">
        <v>3130</v>
      </c>
      <c r="H112" s="661" t="s">
        <v>3131</v>
      </c>
      <c r="I112" s="663">
        <v>1.5833333333333333</v>
      </c>
      <c r="J112" s="663">
        <v>400</v>
      </c>
      <c r="K112" s="664">
        <v>618</v>
      </c>
    </row>
    <row r="113" spans="1:11" ht="14.4" customHeight="1" x14ac:dyDescent="0.3">
      <c r="A113" s="659" t="s">
        <v>561</v>
      </c>
      <c r="B113" s="660" t="s">
        <v>562</v>
      </c>
      <c r="C113" s="661" t="s">
        <v>572</v>
      </c>
      <c r="D113" s="662" t="s">
        <v>2598</v>
      </c>
      <c r="E113" s="661" t="s">
        <v>4450</v>
      </c>
      <c r="F113" s="662" t="s">
        <v>4451</v>
      </c>
      <c r="G113" s="661" t="s">
        <v>3132</v>
      </c>
      <c r="H113" s="661" t="s">
        <v>3133</v>
      </c>
      <c r="I113" s="663">
        <v>0.44750000000000001</v>
      </c>
      <c r="J113" s="663">
        <v>1300</v>
      </c>
      <c r="K113" s="664">
        <v>580</v>
      </c>
    </row>
    <row r="114" spans="1:11" ht="14.4" customHeight="1" x14ac:dyDescent="0.3">
      <c r="A114" s="659" t="s">
        <v>561</v>
      </c>
      <c r="B114" s="660" t="s">
        <v>562</v>
      </c>
      <c r="C114" s="661" t="s">
        <v>572</v>
      </c>
      <c r="D114" s="662" t="s">
        <v>2598</v>
      </c>
      <c r="E114" s="661" t="s">
        <v>4450</v>
      </c>
      <c r="F114" s="662" t="s">
        <v>4451</v>
      </c>
      <c r="G114" s="661" t="s">
        <v>3134</v>
      </c>
      <c r="H114" s="661" t="s">
        <v>3135</v>
      </c>
      <c r="I114" s="663">
        <v>0.62333333333333329</v>
      </c>
      <c r="J114" s="663">
        <v>1000</v>
      </c>
      <c r="K114" s="664">
        <v>614</v>
      </c>
    </row>
    <row r="115" spans="1:11" ht="14.4" customHeight="1" x14ac:dyDescent="0.3">
      <c r="A115" s="659" t="s">
        <v>561</v>
      </c>
      <c r="B115" s="660" t="s">
        <v>562</v>
      </c>
      <c r="C115" s="661" t="s">
        <v>572</v>
      </c>
      <c r="D115" s="662" t="s">
        <v>2598</v>
      </c>
      <c r="E115" s="661" t="s">
        <v>4450</v>
      </c>
      <c r="F115" s="662" t="s">
        <v>4451</v>
      </c>
      <c r="G115" s="661" t="s">
        <v>3252</v>
      </c>
      <c r="H115" s="661" t="s">
        <v>3253</v>
      </c>
      <c r="I115" s="663">
        <v>2.1785714285714284</v>
      </c>
      <c r="J115" s="663">
        <v>1400</v>
      </c>
      <c r="K115" s="664">
        <v>3048.55</v>
      </c>
    </row>
    <row r="116" spans="1:11" ht="14.4" customHeight="1" x14ac:dyDescent="0.3">
      <c r="A116" s="659" t="s">
        <v>561</v>
      </c>
      <c r="B116" s="660" t="s">
        <v>562</v>
      </c>
      <c r="C116" s="661" t="s">
        <v>572</v>
      </c>
      <c r="D116" s="662" t="s">
        <v>2598</v>
      </c>
      <c r="E116" s="661" t="s">
        <v>4450</v>
      </c>
      <c r="F116" s="662" t="s">
        <v>4451</v>
      </c>
      <c r="G116" s="661" t="s">
        <v>3254</v>
      </c>
      <c r="H116" s="661" t="s">
        <v>3255</v>
      </c>
      <c r="I116" s="663">
        <v>68.53</v>
      </c>
      <c r="J116" s="663">
        <v>10</v>
      </c>
      <c r="K116" s="664">
        <v>685.3</v>
      </c>
    </row>
    <row r="117" spans="1:11" ht="14.4" customHeight="1" x14ac:dyDescent="0.3">
      <c r="A117" s="659" t="s">
        <v>561</v>
      </c>
      <c r="B117" s="660" t="s">
        <v>562</v>
      </c>
      <c r="C117" s="661" t="s">
        <v>572</v>
      </c>
      <c r="D117" s="662" t="s">
        <v>2598</v>
      </c>
      <c r="E117" s="661" t="s">
        <v>4450</v>
      </c>
      <c r="F117" s="662" t="s">
        <v>4451</v>
      </c>
      <c r="G117" s="661" t="s">
        <v>3138</v>
      </c>
      <c r="H117" s="661" t="s">
        <v>3256</v>
      </c>
      <c r="I117" s="663">
        <v>17.97</v>
      </c>
      <c r="J117" s="663">
        <v>25</v>
      </c>
      <c r="K117" s="664">
        <v>449.25</v>
      </c>
    </row>
    <row r="118" spans="1:11" ht="14.4" customHeight="1" x14ac:dyDescent="0.3">
      <c r="A118" s="659" t="s">
        <v>561</v>
      </c>
      <c r="B118" s="660" t="s">
        <v>562</v>
      </c>
      <c r="C118" s="661" t="s">
        <v>572</v>
      </c>
      <c r="D118" s="662" t="s">
        <v>2598</v>
      </c>
      <c r="E118" s="661" t="s">
        <v>4450</v>
      </c>
      <c r="F118" s="662" t="s">
        <v>4451</v>
      </c>
      <c r="G118" s="661" t="s">
        <v>3138</v>
      </c>
      <c r="H118" s="661" t="s">
        <v>3139</v>
      </c>
      <c r="I118" s="663">
        <v>14.14</v>
      </c>
      <c r="J118" s="663">
        <v>75</v>
      </c>
      <c r="K118" s="664">
        <v>1065.5</v>
      </c>
    </row>
    <row r="119" spans="1:11" ht="14.4" customHeight="1" x14ac:dyDescent="0.3">
      <c r="A119" s="659" t="s">
        <v>561</v>
      </c>
      <c r="B119" s="660" t="s">
        <v>562</v>
      </c>
      <c r="C119" s="661" t="s">
        <v>572</v>
      </c>
      <c r="D119" s="662" t="s">
        <v>2598</v>
      </c>
      <c r="E119" s="661" t="s">
        <v>4450</v>
      </c>
      <c r="F119" s="662" t="s">
        <v>4451</v>
      </c>
      <c r="G119" s="661" t="s">
        <v>3140</v>
      </c>
      <c r="H119" s="661" t="s">
        <v>3141</v>
      </c>
      <c r="I119" s="663">
        <v>5.57</v>
      </c>
      <c r="J119" s="663">
        <v>140</v>
      </c>
      <c r="K119" s="664">
        <v>779.80000000000007</v>
      </c>
    </row>
    <row r="120" spans="1:11" ht="14.4" customHeight="1" x14ac:dyDescent="0.3">
      <c r="A120" s="659" t="s">
        <v>561</v>
      </c>
      <c r="B120" s="660" t="s">
        <v>562</v>
      </c>
      <c r="C120" s="661" t="s">
        <v>572</v>
      </c>
      <c r="D120" s="662" t="s">
        <v>2598</v>
      </c>
      <c r="E120" s="661" t="s">
        <v>4450</v>
      </c>
      <c r="F120" s="662" t="s">
        <v>4451</v>
      </c>
      <c r="G120" s="661" t="s">
        <v>3257</v>
      </c>
      <c r="H120" s="661" t="s">
        <v>3258</v>
      </c>
      <c r="I120" s="663">
        <v>1.81</v>
      </c>
      <c r="J120" s="663">
        <v>30</v>
      </c>
      <c r="K120" s="664">
        <v>54.3</v>
      </c>
    </row>
    <row r="121" spans="1:11" ht="14.4" customHeight="1" x14ac:dyDescent="0.3">
      <c r="A121" s="659" t="s">
        <v>561</v>
      </c>
      <c r="B121" s="660" t="s">
        <v>562</v>
      </c>
      <c r="C121" s="661" t="s">
        <v>572</v>
      </c>
      <c r="D121" s="662" t="s">
        <v>2598</v>
      </c>
      <c r="E121" s="661" t="s">
        <v>4450</v>
      </c>
      <c r="F121" s="662" t="s">
        <v>4451</v>
      </c>
      <c r="G121" s="661" t="s">
        <v>3144</v>
      </c>
      <c r="H121" s="661" t="s">
        <v>3145</v>
      </c>
      <c r="I121" s="663">
        <v>1.8399999999999999</v>
      </c>
      <c r="J121" s="663">
        <v>100</v>
      </c>
      <c r="K121" s="664">
        <v>184</v>
      </c>
    </row>
    <row r="122" spans="1:11" ht="14.4" customHeight="1" x14ac:dyDescent="0.3">
      <c r="A122" s="659" t="s">
        <v>561</v>
      </c>
      <c r="B122" s="660" t="s">
        <v>562</v>
      </c>
      <c r="C122" s="661" t="s">
        <v>572</v>
      </c>
      <c r="D122" s="662" t="s">
        <v>2598</v>
      </c>
      <c r="E122" s="661" t="s">
        <v>4450</v>
      </c>
      <c r="F122" s="662" t="s">
        <v>4451</v>
      </c>
      <c r="G122" s="661" t="s">
        <v>3146</v>
      </c>
      <c r="H122" s="661" t="s">
        <v>3147</v>
      </c>
      <c r="I122" s="663">
        <v>1.7949999999999999</v>
      </c>
      <c r="J122" s="663">
        <v>200</v>
      </c>
      <c r="K122" s="664">
        <v>359</v>
      </c>
    </row>
    <row r="123" spans="1:11" ht="14.4" customHeight="1" x14ac:dyDescent="0.3">
      <c r="A123" s="659" t="s">
        <v>561</v>
      </c>
      <c r="B123" s="660" t="s">
        <v>562</v>
      </c>
      <c r="C123" s="661" t="s">
        <v>572</v>
      </c>
      <c r="D123" s="662" t="s">
        <v>2598</v>
      </c>
      <c r="E123" s="661" t="s">
        <v>4450</v>
      </c>
      <c r="F123" s="662" t="s">
        <v>4451</v>
      </c>
      <c r="G123" s="661" t="s">
        <v>3148</v>
      </c>
      <c r="H123" s="661" t="s">
        <v>3149</v>
      </c>
      <c r="I123" s="663">
        <v>1.75</v>
      </c>
      <c r="J123" s="663">
        <v>100</v>
      </c>
      <c r="K123" s="664">
        <v>175</v>
      </c>
    </row>
    <row r="124" spans="1:11" ht="14.4" customHeight="1" x14ac:dyDescent="0.3">
      <c r="A124" s="659" t="s">
        <v>561</v>
      </c>
      <c r="B124" s="660" t="s">
        <v>562</v>
      </c>
      <c r="C124" s="661" t="s">
        <v>572</v>
      </c>
      <c r="D124" s="662" t="s">
        <v>2598</v>
      </c>
      <c r="E124" s="661" t="s">
        <v>4450</v>
      </c>
      <c r="F124" s="662" t="s">
        <v>4451</v>
      </c>
      <c r="G124" s="661" t="s">
        <v>3150</v>
      </c>
      <c r="H124" s="661" t="s">
        <v>3151</v>
      </c>
      <c r="I124" s="663">
        <v>0.01</v>
      </c>
      <c r="J124" s="663">
        <v>500</v>
      </c>
      <c r="K124" s="664">
        <v>5</v>
      </c>
    </row>
    <row r="125" spans="1:11" ht="14.4" customHeight="1" x14ac:dyDescent="0.3">
      <c r="A125" s="659" t="s">
        <v>561</v>
      </c>
      <c r="B125" s="660" t="s">
        <v>562</v>
      </c>
      <c r="C125" s="661" t="s">
        <v>572</v>
      </c>
      <c r="D125" s="662" t="s">
        <v>2598</v>
      </c>
      <c r="E125" s="661" t="s">
        <v>4450</v>
      </c>
      <c r="F125" s="662" t="s">
        <v>4451</v>
      </c>
      <c r="G125" s="661" t="s">
        <v>3259</v>
      </c>
      <c r="H125" s="661" t="s">
        <v>3260</v>
      </c>
      <c r="I125" s="663">
        <v>2.8274999999999997</v>
      </c>
      <c r="J125" s="663">
        <v>200</v>
      </c>
      <c r="K125" s="664">
        <v>565.5</v>
      </c>
    </row>
    <row r="126" spans="1:11" ht="14.4" customHeight="1" x14ac:dyDescent="0.3">
      <c r="A126" s="659" t="s">
        <v>561</v>
      </c>
      <c r="B126" s="660" t="s">
        <v>562</v>
      </c>
      <c r="C126" s="661" t="s">
        <v>572</v>
      </c>
      <c r="D126" s="662" t="s">
        <v>2598</v>
      </c>
      <c r="E126" s="661" t="s">
        <v>4450</v>
      </c>
      <c r="F126" s="662" t="s">
        <v>4451</v>
      </c>
      <c r="G126" s="661" t="s">
        <v>3152</v>
      </c>
      <c r="H126" s="661" t="s">
        <v>3153</v>
      </c>
      <c r="I126" s="663">
        <v>2.11</v>
      </c>
      <c r="J126" s="663">
        <v>150</v>
      </c>
      <c r="K126" s="664">
        <v>316.5</v>
      </c>
    </row>
    <row r="127" spans="1:11" ht="14.4" customHeight="1" x14ac:dyDescent="0.3">
      <c r="A127" s="659" t="s">
        <v>561</v>
      </c>
      <c r="B127" s="660" t="s">
        <v>562</v>
      </c>
      <c r="C127" s="661" t="s">
        <v>572</v>
      </c>
      <c r="D127" s="662" t="s">
        <v>2598</v>
      </c>
      <c r="E127" s="661" t="s">
        <v>4450</v>
      </c>
      <c r="F127" s="662" t="s">
        <v>4451</v>
      </c>
      <c r="G127" s="661" t="s">
        <v>3156</v>
      </c>
      <c r="H127" s="661" t="s">
        <v>3157</v>
      </c>
      <c r="I127" s="663">
        <v>2.1766666666666667</v>
      </c>
      <c r="J127" s="663">
        <v>400</v>
      </c>
      <c r="K127" s="664">
        <v>871</v>
      </c>
    </row>
    <row r="128" spans="1:11" ht="14.4" customHeight="1" x14ac:dyDescent="0.3">
      <c r="A128" s="659" t="s">
        <v>561</v>
      </c>
      <c r="B128" s="660" t="s">
        <v>562</v>
      </c>
      <c r="C128" s="661" t="s">
        <v>572</v>
      </c>
      <c r="D128" s="662" t="s">
        <v>2598</v>
      </c>
      <c r="E128" s="661" t="s">
        <v>4450</v>
      </c>
      <c r="F128" s="662" t="s">
        <v>4451</v>
      </c>
      <c r="G128" s="661" t="s">
        <v>3160</v>
      </c>
      <c r="H128" s="661" t="s">
        <v>3161</v>
      </c>
      <c r="I128" s="663">
        <v>5.13</v>
      </c>
      <c r="J128" s="663">
        <v>400</v>
      </c>
      <c r="K128" s="664">
        <v>2052</v>
      </c>
    </row>
    <row r="129" spans="1:11" ht="14.4" customHeight="1" x14ac:dyDescent="0.3">
      <c r="A129" s="659" t="s">
        <v>561</v>
      </c>
      <c r="B129" s="660" t="s">
        <v>562</v>
      </c>
      <c r="C129" s="661" t="s">
        <v>572</v>
      </c>
      <c r="D129" s="662" t="s">
        <v>2598</v>
      </c>
      <c r="E129" s="661" t="s">
        <v>4450</v>
      </c>
      <c r="F129" s="662" t="s">
        <v>4451</v>
      </c>
      <c r="G129" s="661" t="s">
        <v>3164</v>
      </c>
      <c r="H129" s="661" t="s">
        <v>3165</v>
      </c>
      <c r="I129" s="663">
        <v>17.98</v>
      </c>
      <c r="J129" s="663">
        <v>100</v>
      </c>
      <c r="K129" s="664">
        <v>1798</v>
      </c>
    </row>
    <row r="130" spans="1:11" ht="14.4" customHeight="1" x14ac:dyDescent="0.3">
      <c r="A130" s="659" t="s">
        <v>561</v>
      </c>
      <c r="B130" s="660" t="s">
        <v>562</v>
      </c>
      <c r="C130" s="661" t="s">
        <v>572</v>
      </c>
      <c r="D130" s="662" t="s">
        <v>2598</v>
      </c>
      <c r="E130" s="661" t="s">
        <v>4450</v>
      </c>
      <c r="F130" s="662" t="s">
        <v>4451</v>
      </c>
      <c r="G130" s="661" t="s">
        <v>3166</v>
      </c>
      <c r="H130" s="661" t="s">
        <v>3167</v>
      </c>
      <c r="I130" s="663">
        <v>17.98</v>
      </c>
      <c r="J130" s="663">
        <v>130</v>
      </c>
      <c r="K130" s="664">
        <v>2337.4</v>
      </c>
    </row>
    <row r="131" spans="1:11" ht="14.4" customHeight="1" x14ac:dyDescent="0.3">
      <c r="A131" s="659" t="s">
        <v>561</v>
      </c>
      <c r="B131" s="660" t="s">
        <v>562</v>
      </c>
      <c r="C131" s="661" t="s">
        <v>572</v>
      </c>
      <c r="D131" s="662" t="s">
        <v>2598</v>
      </c>
      <c r="E131" s="661" t="s">
        <v>4450</v>
      </c>
      <c r="F131" s="662" t="s">
        <v>4451</v>
      </c>
      <c r="G131" s="661" t="s">
        <v>3261</v>
      </c>
      <c r="H131" s="661" t="s">
        <v>3262</v>
      </c>
      <c r="I131" s="663">
        <v>15.001999999999999</v>
      </c>
      <c r="J131" s="663">
        <v>41</v>
      </c>
      <c r="K131" s="664">
        <v>615.1</v>
      </c>
    </row>
    <row r="132" spans="1:11" ht="14.4" customHeight="1" x14ac:dyDescent="0.3">
      <c r="A132" s="659" t="s">
        <v>561</v>
      </c>
      <c r="B132" s="660" t="s">
        <v>562</v>
      </c>
      <c r="C132" s="661" t="s">
        <v>572</v>
      </c>
      <c r="D132" s="662" t="s">
        <v>2598</v>
      </c>
      <c r="E132" s="661" t="s">
        <v>4450</v>
      </c>
      <c r="F132" s="662" t="s">
        <v>4451</v>
      </c>
      <c r="G132" s="661" t="s">
        <v>3170</v>
      </c>
      <c r="H132" s="661" t="s">
        <v>3172</v>
      </c>
      <c r="I132" s="663">
        <v>2.94</v>
      </c>
      <c r="J132" s="663">
        <v>50</v>
      </c>
      <c r="K132" s="664">
        <v>147</v>
      </c>
    </row>
    <row r="133" spans="1:11" ht="14.4" customHeight="1" x14ac:dyDescent="0.3">
      <c r="A133" s="659" t="s">
        <v>561</v>
      </c>
      <c r="B133" s="660" t="s">
        <v>562</v>
      </c>
      <c r="C133" s="661" t="s">
        <v>572</v>
      </c>
      <c r="D133" s="662" t="s">
        <v>2598</v>
      </c>
      <c r="E133" s="661" t="s">
        <v>4450</v>
      </c>
      <c r="F133" s="662" t="s">
        <v>4451</v>
      </c>
      <c r="G133" s="661" t="s">
        <v>3263</v>
      </c>
      <c r="H133" s="661" t="s">
        <v>3264</v>
      </c>
      <c r="I133" s="663">
        <v>5.21</v>
      </c>
      <c r="J133" s="663">
        <v>25</v>
      </c>
      <c r="K133" s="664">
        <v>130.25</v>
      </c>
    </row>
    <row r="134" spans="1:11" ht="14.4" customHeight="1" x14ac:dyDescent="0.3">
      <c r="A134" s="659" t="s">
        <v>561</v>
      </c>
      <c r="B134" s="660" t="s">
        <v>562</v>
      </c>
      <c r="C134" s="661" t="s">
        <v>572</v>
      </c>
      <c r="D134" s="662" t="s">
        <v>2598</v>
      </c>
      <c r="E134" s="661" t="s">
        <v>4450</v>
      </c>
      <c r="F134" s="662" t="s">
        <v>4451</v>
      </c>
      <c r="G134" s="661" t="s">
        <v>3173</v>
      </c>
      <c r="H134" s="661" t="s">
        <v>3174</v>
      </c>
      <c r="I134" s="663">
        <v>13.2</v>
      </c>
      <c r="J134" s="663">
        <v>60</v>
      </c>
      <c r="K134" s="664">
        <v>792</v>
      </c>
    </row>
    <row r="135" spans="1:11" ht="14.4" customHeight="1" x14ac:dyDescent="0.3">
      <c r="A135" s="659" t="s">
        <v>561</v>
      </c>
      <c r="B135" s="660" t="s">
        <v>562</v>
      </c>
      <c r="C135" s="661" t="s">
        <v>572</v>
      </c>
      <c r="D135" s="662" t="s">
        <v>2598</v>
      </c>
      <c r="E135" s="661" t="s">
        <v>4450</v>
      </c>
      <c r="F135" s="662" t="s">
        <v>4451</v>
      </c>
      <c r="G135" s="661" t="s">
        <v>3175</v>
      </c>
      <c r="H135" s="661" t="s">
        <v>3176</v>
      </c>
      <c r="I135" s="663">
        <v>13.200000000000001</v>
      </c>
      <c r="J135" s="663">
        <v>100</v>
      </c>
      <c r="K135" s="664">
        <v>1320</v>
      </c>
    </row>
    <row r="136" spans="1:11" ht="14.4" customHeight="1" x14ac:dyDescent="0.3">
      <c r="A136" s="659" t="s">
        <v>561</v>
      </c>
      <c r="B136" s="660" t="s">
        <v>562</v>
      </c>
      <c r="C136" s="661" t="s">
        <v>572</v>
      </c>
      <c r="D136" s="662" t="s">
        <v>2598</v>
      </c>
      <c r="E136" s="661" t="s">
        <v>4450</v>
      </c>
      <c r="F136" s="662" t="s">
        <v>4451</v>
      </c>
      <c r="G136" s="661" t="s">
        <v>3177</v>
      </c>
      <c r="H136" s="661" t="s">
        <v>3178</v>
      </c>
      <c r="I136" s="663">
        <v>1.56</v>
      </c>
      <c r="J136" s="663">
        <v>75</v>
      </c>
      <c r="K136" s="664">
        <v>117</v>
      </c>
    </row>
    <row r="137" spans="1:11" ht="14.4" customHeight="1" x14ac:dyDescent="0.3">
      <c r="A137" s="659" t="s">
        <v>561</v>
      </c>
      <c r="B137" s="660" t="s">
        <v>562</v>
      </c>
      <c r="C137" s="661" t="s">
        <v>572</v>
      </c>
      <c r="D137" s="662" t="s">
        <v>2598</v>
      </c>
      <c r="E137" s="661" t="s">
        <v>4450</v>
      </c>
      <c r="F137" s="662" t="s">
        <v>4451</v>
      </c>
      <c r="G137" s="661" t="s">
        <v>3179</v>
      </c>
      <c r="H137" s="661" t="s">
        <v>3180</v>
      </c>
      <c r="I137" s="663">
        <v>20.913333333333334</v>
      </c>
      <c r="J137" s="663">
        <v>13</v>
      </c>
      <c r="K137" s="664">
        <v>273.14</v>
      </c>
    </row>
    <row r="138" spans="1:11" ht="14.4" customHeight="1" x14ac:dyDescent="0.3">
      <c r="A138" s="659" t="s">
        <v>561</v>
      </c>
      <c r="B138" s="660" t="s">
        <v>562</v>
      </c>
      <c r="C138" s="661" t="s">
        <v>572</v>
      </c>
      <c r="D138" s="662" t="s">
        <v>2598</v>
      </c>
      <c r="E138" s="661" t="s">
        <v>4450</v>
      </c>
      <c r="F138" s="662" t="s">
        <v>4451</v>
      </c>
      <c r="G138" s="661" t="s">
        <v>3181</v>
      </c>
      <c r="H138" s="661" t="s">
        <v>3182</v>
      </c>
      <c r="I138" s="663">
        <v>21.23</v>
      </c>
      <c r="J138" s="663">
        <v>6</v>
      </c>
      <c r="K138" s="664">
        <v>127.38</v>
      </c>
    </row>
    <row r="139" spans="1:11" ht="14.4" customHeight="1" x14ac:dyDescent="0.3">
      <c r="A139" s="659" t="s">
        <v>561</v>
      </c>
      <c r="B139" s="660" t="s">
        <v>562</v>
      </c>
      <c r="C139" s="661" t="s">
        <v>572</v>
      </c>
      <c r="D139" s="662" t="s">
        <v>2598</v>
      </c>
      <c r="E139" s="661" t="s">
        <v>4450</v>
      </c>
      <c r="F139" s="662" t="s">
        <v>4451</v>
      </c>
      <c r="G139" s="661" t="s">
        <v>3185</v>
      </c>
      <c r="H139" s="661" t="s">
        <v>3186</v>
      </c>
      <c r="I139" s="663">
        <v>0.47</v>
      </c>
      <c r="J139" s="663">
        <v>300</v>
      </c>
      <c r="K139" s="664">
        <v>141</v>
      </c>
    </row>
    <row r="140" spans="1:11" ht="14.4" customHeight="1" x14ac:dyDescent="0.3">
      <c r="A140" s="659" t="s">
        <v>561</v>
      </c>
      <c r="B140" s="660" t="s">
        <v>562</v>
      </c>
      <c r="C140" s="661" t="s">
        <v>572</v>
      </c>
      <c r="D140" s="662" t="s">
        <v>2598</v>
      </c>
      <c r="E140" s="661" t="s">
        <v>4450</v>
      </c>
      <c r="F140" s="662" t="s">
        <v>4451</v>
      </c>
      <c r="G140" s="661" t="s">
        <v>3190</v>
      </c>
      <c r="H140" s="661" t="s">
        <v>3191</v>
      </c>
      <c r="I140" s="663">
        <v>5.0199999999999996</v>
      </c>
      <c r="J140" s="663">
        <v>100</v>
      </c>
      <c r="K140" s="664">
        <v>502.15</v>
      </c>
    </row>
    <row r="141" spans="1:11" ht="14.4" customHeight="1" x14ac:dyDescent="0.3">
      <c r="A141" s="659" t="s">
        <v>561</v>
      </c>
      <c r="B141" s="660" t="s">
        <v>562</v>
      </c>
      <c r="C141" s="661" t="s">
        <v>572</v>
      </c>
      <c r="D141" s="662" t="s">
        <v>2598</v>
      </c>
      <c r="E141" s="661" t="s">
        <v>4450</v>
      </c>
      <c r="F141" s="662" t="s">
        <v>4451</v>
      </c>
      <c r="G141" s="661" t="s">
        <v>3265</v>
      </c>
      <c r="H141" s="661" t="s">
        <v>3266</v>
      </c>
      <c r="I141" s="663">
        <v>141.69</v>
      </c>
      <c r="J141" s="663">
        <v>1</v>
      </c>
      <c r="K141" s="664">
        <v>141.69</v>
      </c>
    </row>
    <row r="142" spans="1:11" ht="14.4" customHeight="1" x14ac:dyDescent="0.3">
      <c r="A142" s="659" t="s">
        <v>561</v>
      </c>
      <c r="B142" s="660" t="s">
        <v>562</v>
      </c>
      <c r="C142" s="661" t="s">
        <v>572</v>
      </c>
      <c r="D142" s="662" t="s">
        <v>2598</v>
      </c>
      <c r="E142" s="661" t="s">
        <v>4450</v>
      </c>
      <c r="F142" s="662" t="s">
        <v>4451</v>
      </c>
      <c r="G142" s="661" t="s">
        <v>3267</v>
      </c>
      <c r="H142" s="661" t="s">
        <v>3268</v>
      </c>
      <c r="I142" s="663">
        <v>9.6</v>
      </c>
      <c r="J142" s="663">
        <v>300</v>
      </c>
      <c r="K142" s="664">
        <v>2880</v>
      </c>
    </row>
    <row r="143" spans="1:11" ht="14.4" customHeight="1" x14ac:dyDescent="0.3">
      <c r="A143" s="659" t="s">
        <v>561</v>
      </c>
      <c r="B143" s="660" t="s">
        <v>562</v>
      </c>
      <c r="C143" s="661" t="s">
        <v>572</v>
      </c>
      <c r="D143" s="662" t="s">
        <v>2598</v>
      </c>
      <c r="E143" s="661" t="s">
        <v>4450</v>
      </c>
      <c r="F143" s="662" t="s">
        <v>4451</v>
      </c>
      <c r="G143" s="661" t="s">
        <v>3269</v>
      </c>
      <c r="H143" s="661" t="s">
        <v>3270</v>
      </c>
      <c r="I143" s="663">
        <v>24.2</v>
      </c>
      <c r="J143" s="663">
        <v>20</v>
      </c>
      <c r="K143" s="664">
        <v>484</v>
      </c>
    </row>
    <row r="144" spans="1:11" ht="14.4" customHeight="1" x14ac:dyDescent="0.3">
      <c r="A144" s="659" t="s">
        <v>561</v>
      </c>
      <c r="B144" s="660" t="s">
        <v>562</v>
      </c>
      <c r="C144" s="661" t="s">
        <v>572</v>
      </c>
      <c r="D144" s="662" t="s">
        <v>2598</v>
      </c>
      <c r="E144" s="661" t="s">
        <v>4450</v>
      </c>
      <c r="F144" s="662" t="s">
        <v>4451</v>
      </c>
      <c r="G144" s="661" t="s">
        <v>3192</v>
      </c>
      <c r="H144" s="661" t="s">
        <v>3193</v>
      </c>
      <c r="I144" s="663">
        <v>9.2000000000000011</v>
      </c>
      <c r="J144" s="663">
        <v>1100</v>
      </c>
      <c r="K144" s="664">
        <v>10120</v>
      </c>
    </row>
    <row r="145" spans="1:11" ht="14.4" customHeight="1" x14ac:dyDescent="0.3">
      <c r="A145" s="659" t="s">
        <v>561</v>
      </c>
      <c r="B145" s="660" t="s">
        <v>562</v>
      </c>
      <c r="C145" s="661" t="s">
        <v>572</v>
      </c>
      <c r="D145" s="662" t="s">
        <v>2598</v>
      </c>
      <c r="E145" s="661" t="s">
        <v>4450</v>
      </c>
      <c r="F145" s="662" t="s">
        <v>4451</v>
      </c>
      <c r="G145" s="661" t="s">
        <v>3194</v>
      </c>
      <c r="H145" s="661" t="s">
        <v>3195</v>
      </c>
      <c r="I145" s="663">
        <v>172.5</v>
      </c>
      <c r="J145" s="663">
        <v>3</v>
      </c>
      <c r="K145" s="664">
        <v>517.5</v>
      </c>
    </row>
    <row r="146" spans="1:11" ht="14.4" customHeight="1" x14ac:dyDescent="0.3">
      <c r="A146" s="659" t="s">
        <v>561</v>
      </c>
      <c r="B146" s="660" t="s">
        <v>562</v>
      </c>
      <c r="C146" s="661" t="s">
        <v>572</v>
      </c>
      <c r="D146" s="662" t="s">
        <v>2598</v>
      </c>
      <c r="E146" s="661" t="s">
        <v>4450</v>
      </c>
      <c r="F146" s="662" t="s">
        <v>4451</v>
      </c>
      <c r="G146" s="661" t="s">
        <v>3271</v>
      </c>
      <c r="H146" s="661" t="s">
        <v>3272</v>
      </c>
      <c r="I146" s="663">
        <v>9.68</v>
      </c>
      <c r="J146" s="663">
        <v>300</v>
      </c>
      <c r="K146" s="664">
        <v>2904</v>
      </c>
    </row>
    <row r="147" spans="1:11" ht="14.4" customHeight="1" x14ac:dyDescent="0.3">
      <c r="A147" s="659" t="s">
        <v>561</v>
      </c>
      <c r="B147" s="660" t="s">
        <v>562</v>
      </c>
      <c r="C147" s="661" t="s">
        <v>572</v>
      </c>
      <c r="D147" s="662" t="s">
        <v>2598</v>
      </c>
      <c r="E147" s="661" t="s">
        <v>4450</v>
      </c>
      <c r="F147" s="662" t="s">
        <v>4451</v>
      </c>
      <c r="G147" s="661" t="s">
        <v>3273</v>
      </c>
      <c r="H147" s="661" t="s">
        <v>3274</v>
      </c>
      <c r="I147" s="663">
        <v>272.25</v>
      </c>
      <c r="J147" s="663">
        <v>1</v>
      </c>
      <c r="K147" s="664">
        <v>272.25</v>
      </c>
    </row>
    <row r="148" spans="1:11" ht="14.4" customHeight="1" x14ac:dyDescent="0.3">
      <c r="A148" s="659" t="s">
        <v>561</v>
      </c>
      <c r="B148" s="660" t="s">
        <v>562</v>
      </c>
      <c r="C148" s="661" t="s">
        <v>572</v>
      </c>
      <c r="D148" s="662" t="s">
        <v>2598</v>
      </c>
      <c r="E148" s="661" t="s">
        <v>4450</v>
      </c>
      <c r="F148" s="662" t="s">
        <v>4451</v>
      </c>
      <c r="G148" s="661" t="s">
        <v>3275</v>
      </c>
      <c r="H148" s="661" t="s">
        <v>3276</v>
      </c>
      <c r="I148" s="663">
        <v>43.08</v>
      </c>
      <c r="J148" s="663">
        <v>50</v>
      </c>
      <c r="K148" s="664">
        <v>2153.8000000000002</v>
      </c>
    </row>
    <row r="149" spans="1:11" ht="14.4" customHeight="1" x14ac:dyDescent="0.3">
      <c r="A149" s="659" t="s">
        <v>561</v>
      </c>
      <c r="B149" s="660" t="s">
        <v>562</v>
      </c>
      <c r="C149" s="661" t="s">
        <v>572</v>
      </c>
      <c r="D149" s="662" t="s">
        <v>2598</v>
      </c>
      <c r="E149" s="661" t="s">
        <v>4452</v>
      </c>
      <c r="F149" s="662" t="s">
        <v>4453</v>
      </c>
      <c r="G149" s="661" t="s">
        <v>3196</v>
      </c>
      <c r="H149" s="661" t="s">
        <v>3197</v>
      </c>
      <c r="I149" s="663">
        <v>8.5</v>
      </c>
      <c r="J149" s="663">
        <v>15</v>
      </c>
      <c r="K149" s="664">
        <v>127.5</v>
      </c>
    </row>
    <row r="150" spans="1:11" ht="14.4" customHeight="1" x14ac:dyDescent="0.3">
      <c r="A150" s="659" t="s">
        <v>561</v>
      </c>
      <c r="B150" s="660" t="s">
        <v>562</v>
      </c>
      <c r="C150" s="661" t="s">
        <v>572</v>
      </c>
      <c r="D150" s="662" t="s">
        <v>2598</v>
      </c>
      <c r="E150" s="661" t="s">
        <v>4454</v>
      </c>
      <c r="F150" s="662" t="s">
        <v>4455</v>
      </c>
      <c r="G150" s="661" t="s">
        <v>3198</v>
      </c>
      <c r="H150" s="661" t="s">
        <v>3277</v>
      </c>
      <c r="I150" s="663">
        <v>8.17</v>
      </c>
      <c r="J150" s="663">
        <v>400</v>
      </c>
      <c r="K150" s="664">
        <v>3268</v>
      </c>
    </row>
    <row r="151" spans="1:11" ht="14.4" customHeight="1" x14ac:dyDescent="0.3">
      <c r="A151" s="659" t="s">
        <v>561</v>
      </c>
      <c r="B151" s="660" t="s">
        <v>562</v>
      </c>
      <c r="C151" s="661" t="s">
        <v>572</v>
      </c>
      <c r="D151" s="662" t="s">
        <v>2598</v>
      </c>
      <c r="E151" s="661" t="s">
        <v>4456</v>
      </c>
      <c r="F151" s="662" t="s">
        <v>4457</v>
      </c>
      <c r="G151" s="661" t="s">
        <v>3203</v>
      </c>
      <c r="H151" s="661" t="s">
        <v>3204</v>
      </c>
      <c r="I151" s="663">
        <v>0.3</v>
      </c>
      <c r="J151" s="663">
        <v>900</v>
      </c>
      <c r="K151" s="664">
        <v>270</v>
      </c>
    </row>
    <row r="152" spans="1:11" ht="14.4" customHeight="1" x14ac:dyDescent="0.3">
      <c r="A152" s="659" t="s">
        <v>561</v>
      </c>
      <c r="B152" s="660" t="s">
        <v>562</v>
      </c>
      <c r="C152" s="661" t="s">
        <v>572</v>
      </c>
      <c r="D152" s="662" t="s">
        <v>2598</v>
      </c>
      <c r="E152" s="661" t="s">
        <v>4456</v>
      </c>
      <c r="F152" s="662" t="s">
        <v>4457</v>
      </c>
      <c r="G152" s="661" t="s">
        <v>3203</v>
      </c>
      <c r="H152" s="661" t="s">
        <v>3205</v>
      </c>
      <c r="I152" s="663">
        <v>0.30333333333333329</v>
      </c>
      <c r="J152" s="663">
        <v>500</v>
      </c>
      <c r="K152" s="664">
        <v>151</v>
      </c>
    </row>
    <row r="153" spans="1:11" ht="14.4" customHeight="1" x14ac:dyDescent="0.3">
      <c r="A153" s="659" t="s">
        <v>561</v>
      </c>
      <c r="B153" s="660" t="s">
        <v>562</v>
      </c>
      <c r="C153" s="661" t="s">
        <v>572</v>
      </c>
      <c r="D153" s="662" t="s">
        <v>2598</v>
      </c>
      <c r="E153" s="661" t="s">
        <v>4456</v>
      </c>
      <c r="F153" s="662" t="s">
        <v>4457</v>
      </c>
      <c r="G153" s="661" t="s">
        <v>3206</v>
      </c>
      <c r="H153" s="661" t="s">
        <v>3207</v>
      </c>
      <c r="I153" s="663">
        <v>0.3075</v>
      </c>
      <c r="J153" s="663">
        <v>500</v>
      </c>
      <c r="K153" s="664">
        <v>154</v>
      </c>
    </row>
    <row r="154" spans="1:11" ht="14.4" customHeight="1" x14ac:dyDescent="0.3">
      <c r="A154" s="659" t="s">
        <v>561</v>
      </c>
      <c r="B154" s="660" t="s">
        <v>562</v>
      </c>
      <c r="C154" s="661" t="s">
        <v>572</v>
      </c>
      <c r="D154" s="662" t="s">
        <v>2598</v>
      </c>
      <c r="E154" s="661" t="s">
        <v>4456</v>
      </c>
      <c r="F154" s="662" t="s">
        <v>4457</v>
      </c>
      <c r="G154" s="661" t="s">
        <v>3206</v>
      </c>
      <c r="H154" s="661" t="s">
        <v>3208</v>
      </c>
      <c r="I154" s="663">
        <v>0.30666666666666664</v>
      </c>
      <c r="J154" s="663">
        <v>400</v>
      </c>
      <c r="K154" s="664">
        <v>122</v>
      </c>
    </row>
    <row r="155" spans="1:11" ht="14.4" customHeight="1" x14ac:dyDescent="0.3">
      <c r="A155" s="659" t="s">
        <v>561</v>
      </c>
      <c r="B155" s="660" t="s">
        <v>562</v>
      </c>
      <c r="C155" s="661" t="s">
        <v>572</v>
      </c>
      <c r="D155" s="662" t="s">
        <v>2598</v>
      </c>
      <c r="E155" s="661" t="s">
        <v>4456</v>
      </c>
      <c r="F155" s="662" t="s">
        <v>4457</v>
      </c>
      <c r="G155" s="661" t="s">
        <v>3211</v>
      </c>
      <c r="H155" s="661" t="s">
        <v>3212</v>
      </c>
      <c r="I155" s="663">
        <v>0.37777777777777777</v>
      </c>
      <c r="J155" s="663">
        <v>1400</v>
      </c>
      <c r="K155" s="664">
        <v>523</v>
      </c>
    </row>
    <row r="156" spans="1:11" ht="14.4" customHeight="1" x14ac:dyDescent="0.3">
      <c r="A156" s="659" t="s">
        <v>561</v>
      </c>
      <c r="B156" s="660" t="s">
        <v>562</v>
      </c>
      <c r="C156" s="661" t="s">
        <v>572</v>
      </c>
      <c r="D156" s="662" t="s">
        <v>2598</v>
      </c>
      <c r="E156" s="661" t="s">
        <v>4456</v>
      </c>
      <c r="F156" s="662" t="s">
        <v>4457</v>
      </c>
      <c r="G156" s="661" t="s">
        <v>3213</v>
      </c>
      <c r="H156" s="661" t="s">
        <v>3214</v>
      </c>
      <c r="I156" s="663">
        <v>1.75</v>
      </c>
      <c r="J156" s="663">
        <v>100</v>
      </c>
      <c r="K156" s="664">
        <v>175</v>
      </c>
    </row>
    <row r="157" spans="1:11" ht="14.4" customHeight="1" x14ac:dyDescent="0.3">
      <c r="A157" s="659" t="s">
        <v>561</v>
      </c>
      <c r="B157" s="660" t="s">
        <v>562</v>
      </c>
      <c r="C157" s="661" t="s">
        <v>572</v>
      </c>
      <c r="D157" s="662" t="s">
        <v>2598</v>
      </c>
      <c r="E157" s="661" t="s">
        <v>4458</v>
      </c>
      <c r="F157" s="662" t="s">
        <v>4459</v>
      </c>
      <c r="G157" s="661" t="s">
        <v>3217</v>
      </c>
      <c r="H157" s="661" t="s">
        <v>3218</v>
      </c>
      <c r="I157" s="663">
        <v>11.01</v>
      </c>
      <c r="J157" s="663">
        <v>80</v>
      </c>
      <c r="K157" s="664">
        <v>880.8</v>
      </c>
    </row>
    <row r="158" spans="1:11" ht="14.4" customHeight="1" x14ac:dyDescent="0.3">
      <c r="A158" s="659" t="s">
        <v>561</v>
      </c>
      <c r="B158" s="660" t="s">
        <v>562</v>
      </c>
      <c r="C158" s="661" t="s">
        <v>572</v>
      </c>
      <c r="D158" s="662" t="s">
        <v>2598</v>
      </c>
      <c r="E158" s="661" t="s">
        <v>4458</v>
      </c>
      <c r="F158" s="662" t="s">
        <v>4459</v>
      </c>
      <c r="G158" s="661" t="s">
        <v>3221</v>
      </c>
      <c r="H158" s="661" t="s">
        <v>3222</v>
      </c>
      <c r="I158" s="663">
        <v>0.77249999999999996</v>
      </c>
      <c r="J158" s="663">
        <v>5000</v>
      </c>
      <c r="K158" s="664">
        <v>3870</v>
      </c>
    </row>
    <row r="159" spans="1:11" ht="14.4" customHeight="1" x14ac:dyDescent="0.3">
      <c r="A159" s="659" t="s">
        <v>561</v>
      </c>
      <c r="B159" s="660" t="s">
        <v>562</v>
      </c>
      <c r="C159" s="661" t="s">
        <v>572</v>
      </c>
      <c r="D159" s="662" t="s">
        <v>2598</v>
      </c>
      <c r="E159" s="661" t="s">
        <v>4458</v>
      </c>
      <c r="F159" s="662" t="s">
        <v>4459</v>
      </c>
      <c r="G159" s="661" t="s">
        <v>3223</v>
      </c>
      <c r="H159" s="661" t="s">
        <v>3224</v>
      </c>
      <c r="I159" s="663">
        <v>0.71</v>
      </c>
      <c r="J159" s="663">
        <v>6000</v>
      </c>
      <c r="K159" s="664">
        <v>4260</v>
      </c>
    </row>
    <row r="160" spans="1:11" ht="14.4" customHeight="1" x14ac:dyDescent="0.3">
      <c r="A160" s="659" t="s">
        <v>561</v>
      </c>
      <c r="B160" s="660" t="s">
        <v>562</v>
      </c>
      <c r="C160" s="661" t="s">
        <v>572</v>
      </c>
      <c r="D160" s="662" t="s">
        <v>2598</v>
      </c>
      <c r="E160" s="661" t="s">
        <v>4458</v>
      </c>
      <c r="F160" s="662" t="s">
        <v>4459</v>
      </c>
      <c r="G160" s="661" t="s">
        <v>3223</v>
      </c>
      <c r="H160" s="661" t="s">
        <v>3225</v>
      </c>
      <c r="I160" s="663">
        <v>0.71</v>
      </c>
      <c r="J160" s="663">
        <v>6600</v>
      </c>
      <c r="K160" s="664">
        <v>4686</v>
      </c>
    </row>
    <row r="161" spans="1:11" ht="14.4" customHeight="1" x14ac:dyDescent="0.3">
      <c r="A161" s="659" t="s">
        <v>561</v>
      </c>
      <c r="B161" s="660" t="s">
        <v>562</v>
      </c>
      <c r="C161" s="661" t="s">
        <v>575</v>
      </c>
      <c r="D161" s="662" t="s">
        <v>2599</v>
      </c>
      <c r="E161" s="661" t="s">
        <v>4448</v>
      </c>
      <c r="F161" s="662" t="s">
        <v>4449</v>
      </c>
      <c r="G161" s="661" t="s">
        <v>3090</v>
      </c>
      <c r="H161" s="661" t="s">
        <v>3091</v>
      </c>
      <c r="I161" s="663">
        <v>27.403333333333336</v>
      </c>
      <c r="J161" s="663">
        <v>6</v>
      </c>
      <c r="K161" s="664">
        <v>164.42000000000002</v>
      </c>
    </row>
    <row r="162" spans="1:11" ht="14.4" customHeight="1" x14ac:dyDescent="0.3">
      <c r="A162" s="659" t="s">
        <v>561</v>
      </c>
      <c r="B162" s="660" t="s">
        <v>562</v>
      </c>
      <c r="C162" s="661" t="s">
        <v>575</v>
      </c>
      <c r="D162" s="662" t="s">
        <v>2599</v>
      </c>
      <c r="E162" s="661" t="s">
        <v>4448</v>
      </c>
      <c r="F162" s="662" t="s">
        <v>4449</v>
      </c>
      <c r="G162" s="661" t="s">
        <v>3278</v>
      </c>
      <c r="H162" s="661" t="s">
        <v>3279</v>
      </c>
      <c r="I162" s="663">
        <v>2.7250000000000001</v>
      </c>
      <c r="J162" s="663">
        <v>150</v>
      </c>
      <c r="K162" s="664">
        <v>396</v>
      </c>
    </row>
    <row r="163" spans="1:11" ht="14.4" customHeight="1" x14ac:dyDescent="0.3">
      <c r="A163" s="659" t="s">
        <v>561</v>
      </c>
      <c r="B163" s="660" t="s">
        <v>562</v>
      </c>
      <c r="C163" s="661" t="s">
        <v>575</v>
      </c>
      <c r="D163" s="662" t="s">
        <v>2599</v>
      </c>
      <c r="E163" s="661" t="s">
        <v>4448</v>
      </c>
      <c r="F163" s="662" t="s">
        <v>4449</v>
      </c>
      <c r="G163" s="661" t="s">
        <v>3280</v>
      </c>
      <c r="H163" s="661" t="s">
        <v>3281</v>
      </c>
      <c r="I163" s="663">
        <v>0.88</v>
      </c>
      <c r="J163" s="663">
        <v>400</v>
      </c>
      <c r="K163" s="664">
        <v>352</v>
      </c>
    </row>
    <row r="164" spans="1:11" ht="14.4" customHeight="1" x14ac:dyDescent="0.3">
      <c r="A164" s="659" t="s">
        <v>561</v>
      </c>
      <c r="B164" s="660" t="s">
        <v>562</v>
      </c>
      <c r="C164" s="661" t="s">
        <v>575</v>
      </c>
      <c r="D164" s="662" t="s">
        <v>2599</v>
      </c>
      <c r="E164" s="661" t="s">
        <v>4448</v>
      </c>
      <c r="F164" s="662" t="s">
        <v>4449</v>
      </c>
      <c r="G164" s="661" t="s">
        <v>3282</v>
      </c>
      <c r="H164" s="661" t="s">
        <v>3283</v>
      </c>
      <c r="I164" s="663">
        <v>19.805</v>
      </c>
      <c r="J164" s="663">
        <v>27</v>
      </c>
      <c r="K164" s="664">
        <v>480.8</v>
      </c>
    </row>
    <row r="165" spans="1:11" ht="14.4" customHeight="1" x14ac:dyDescent="0.3">
      <c r="A165" s="659" t="s">
        <v>561</v>
      </c>
      <c r="B165" s="660" t="s">
        <v>562</v>
      </c>
      <c r="C165" s="661" t="s">
        <v>575</v>
      </c>
      <c r="D165" s="662" t="s">
        <v>2599</v>
      </c>
      <c r="E165" s="661" t="s">
        <v>4448</v>
      </c>
      <c r="F165" s="662" t="s">
        <v>4449</v>
      </c>
      <c r="G165" s="661" t="s">
        <v>3096</v>
      </c>
      <c r="H165" s="661" t="s">
        <v>3097</v>
      </c>
      <c r="I165" s="663">
        <v>0.6</v>
      </c>
      <c r="J165" s="663">
        <v>210</v>
      </c>
      <c r="K165" s="664">
        <v>126</v>
      </c>
    </row>
    <row r="166" spans="1:11" ht="14.4" customHeight="1" x14ac:dyDescent="0.3">
      <c r="A166" s="659" t="s">
        <v>561</v>
      </c>
      <c r="B166" s="660" t="s">
        <v>562</v>
      </c>
      <c r="C166" s="661" t="s">
        <v>575</v>
      </c>
      <c r="D166" s="662" t="s">
        <v>2599</v>
      </c>
      <c r="E166" s="661" t="s">
        <v>4448</v>
      </c>
      <c r="F166" s="662" t="s">
        <v>4449</v>
      </c>
      <c r="G166" s="661" t="s">
        <v>3104</v>
      </c>
      <c r="H166" s="661" t="s">
        <v>3105</v>
      </c>
      <c r="I166" s="663">
        <v>28.015000000000001</v>
      </c>
      <c r="J166" s="663">
        <v>2</v>
      </c>
      <c r="K166" s="664">
        <v>56.03</v>
      </c>
    </row>
    <row r="167" spans="1:11" ht="14.4" customHeight="1" x14ac:dyDescent="0.3">
      <c r="A167" s="659" t="s">
        <v>561</v>
      </c>
      <c r="B167" s="660" t="s">
        <v>562</v>
      </c>
      <c r="C167" s="661" t="s">
        <v>575</v>
      </c>
      <c r="D167" s="662" t="s">
        <v>2599</v>
      </c>
      <c r="E167" s="661" t="s">
        <v>4448</v>
      </c>
      <c r="F167" s="662" t="s">
        <v>4449</v>
      </c>
      <c r="G167" s="661" t="s">
        <v>3106</v>
      </c>
      <c r="H167" s="661" t="s">
        <v>3107</v>
      </c>
      <c r="I167" s="663">
        <v>1.29</v>
      </c>
      <c r="J167" s="663">
        <v>100</v>
      </c>
      <c r="K167" s="664">
        <v>129</v>
      </c>
    </row>
    <row r="168" spans="1:11" ht="14.4" customHeight="1" x14ac:dyDescent="0.3">
      <c r="A168" s="659" t="s">
        <v>561</v>
      </c>
      <c r="B168" s="660" t="s">
        <v>562</v>
      </c>
      <c r="C168" s="661" t="s">
        <v>575</v>
      </c>
      <c r="D168" s="662" t="s">
        <v>2599</v>
      </c>
      <c r="E168" s="661" t="s">
        <v>4448</v>
      </c>
      <c r="F168" s="662" t="s">
        <v>4449</v>
      </c>
      <c r="G168" s="661" t="s">
        <v>3284</v>
      </c>
      <c r="H168" s="661" t="s">
        <v>3285</v>
      </c>
      <c r="I168" s="663">
        <v>1.59</v>
      </c>
      <c r="J168" s="663">
        <v>90</v>
      </c>
      <c r="K168" s="664">
        <v>143.1</v>
      </c>
    </row>
    <row r="169" spans="1:11" ht="14.4" customHeight="1" x14ac:dyDescent="0.3">
      <c r="A169" s="659" t="s">
        <v>561</v>
      </c>
      <c r="B169" s="660" t="s">
        <v>562</v>
      </c>
      <c r="C169" s="661" t="s">
        <v>575</v>
      </c>
      <c r="D169" s="662" t="s">
        <v>2599</v>
      </c>
      <c r="E169" s="661" t="s">
        <v>4448</v>
      </c>
      <c r="F169" s="662" t="s">
        <v>4449</v>
      </c>
      <c r="G169" s="661" t="s">
        <v>3241</v>
      </c>
      <c r="H169" s="661" t="s">
        <v>3242</v>
      </c>
      <c r="I169" s="663">
        <v>0.85</v>
      </c>
      <c r="J169" s="663">
        <v>100</v>
      </c>
      <c r="K169" s="664">
        <v>85</v>
      </c>
    </row>
    <row r="170" spans="1:11" ht="14.4" customHeight="1" x14ac:dyDescent="0.3">
      <c r="A170" s="659" t="s">
        <v>561</v>
      </c>
      <c r="B170" s="660" t="s">
        <v>562</v>
      </c>
      <c r="C170" s="661" t="s">
        <v>575</v>
      </c>
      <c r="D170" s="662" t="s">
        <v>2599</v>
      </c>
      <c r="E170" s="661" t="s">
        <v>4448</v>
      </c>
      <c r="F170" s="662" t="s">
        <v>4449</v>
      </c>
      <c r="G170" s="661" t="s">
        <v>3114</v>
      </c>
      <c r="H170" s="661" t="s">
        <v>3115</v>
      </c>
      <c r="I170" s="663">
        <v>2.0699999999999998</v>
      </c>
      <c r="J170" s="663">
        <v>100</v>
      </c>
      <c r="K170" s="664">
        <v>207</v>
      </c>
    </row>
    <row r="171" spans="1:11" ht="14.4" customHeight="1" x14ac:dyDescent="0.3">
      <c r="A171" s="659" t="s">
        <v>561</v>
      </c>
      <c r="B171" s="660" t="s">
        <v>562</v>
      </c>
      <c r="C171" s="661" t="s">
        <v>575</v>
      </c>
      <c r="D171" s="662" t="s">
        <v>2599</v>
      </c>
      <c r="E171" s="661" t="s">
        <v>4450</v>
      </c>
      <c r="F171" s="662" t="s">
        <v>4451</v>
      </c>
      <c r="G171" s="661" t="s">
        <v>3286</v>
      </c>
      <c r="H171" s="661" t="s">
        <v>3287</v>
      </c>
      <c r="I171" s="663">
        <v>5.33</v>
      </c>
      <c r="J171" s="663">
        <v>100</v>
      </c>
      <c r="K171" s="664">
        <v>533</v>
      </c>
    </row>
    <row r="172" spans="1:11" ht="14.4" customHeight="1" x14ac:dyDescent="0.3">
      <c r="A172" s="659" t="s">
        <v>561</v>
      </c>
      <c r="B172" s="660" t="s">
        <v>562</v>
      </c>
      <c r="C172" s="661" t="s">
        <v>575</v>
      </c>
      <c r="D172" s="662" t="s">
        <v>2599</v>
      </c>
      <c r="E172" s="661" t="s">
        <v>4450</v>
      </c>
      <c r="F172" s="662" t="s">
        <v>4451</v>
      </c>
      <c r="G172" s="661" t="s">
        <v>3254</v>
      </c>
      <c r="H172" s="661" t="s">
        <v>3255</v>
      </c>
      <c r="I172" s="663">
        <v>68.53</v>
      </c>
      <c r="J172" s="663">
        <v>1</v>
      </c>
      <c r="K172" s="664">
        <v>68.53</v>
      </c>
    </row>
    <row r="173" spans="1:11" ht="14.4" customHeight="1" x14ac:dyDescent="0.3">
      <c r="A173" s="659" t="s">
        <v>561</v>
      </c>
      <c r="B173" s="660" t="s">
        <v>562</v>
      </c>
      <c r="C173" s="661" t="s">
        <v>575</v>
      </c>
      <c r="D173" s="662" t="s">
        <v>2599</v>
      </c>
      <c r="E173" s="661" t="s">
        <v>4450</v>
      </c>
      <c r="F173" s="662" t="s">
        <v>4451</v>
      </c>
      <c r="G173" s="661" t="s">
        <v>3288</v>
      </c>
      <c r="H173" s="661" t="s">
        <v>3289</v>
      </c>
      <c r="I173" s="663">
        <v>94.38</v>
      </c>
      <c r="J173" s="663">
        <v>5</v>
      </c>
      <c r="K173" s="664">
        <v>471.9</v>
      </c>
    </row>
    <row r="174" spans="1:11" ht="14.4" customHeight="1" x14ac:dyDescent="0.3">
      <c r="A174" s="659" t="s">
        <v>561</v>
      </c>
      <c r="B174" s="660" t="s">
        <v>562</v>
      </c>
      <c r="C174" s="661" t="s">
        <v>575</v>
      </c>
      <c r="D174" s="662" t="s">
        <v>2599</v>
      </c>
      <c r="E174" s="661" t="s">
        <v>4450</v>
      </c>
      <c r="F174" s="662" t="s">
        <v>4451</v>
      </c>
      <c r="G174" s="661" t="s">
        <v>3144</v>
      </c>
      <c r="H174" s="661" t="s">
        <v>3145</v>
      </c>
      <c r="I174" s="663">
        <v>1.8399999999999999</v>
      </c>
      <c r="J174" s="663">
        <v>20</v>
      </c>
      <c r="K174" s="664">
        <v>36.799999999999997</v>
      </c>
    </row>
    <row r="175" spans="1:11" ht="14.4" customHeight="1" x14ac:dyDescent="0.3">
      <c r="A175" s="659" t="s">
        <v>561</v>
      </c>
      <c r="B175" s="660" t="s">
        <v>562</v>
      </c>
      <c r="C175" s="661" t="s">
        <v>575</v>
      </c>
      <c r="D175" s="662" t="s">
        <v>2599</v>
      </c>
      <c r="E175" s="661" t="s">
        <v>4450</v>
      </c>
      <c r="F175" s="662" t="s">
        <v>4451</v>
      </c>
      <c r="G175" s="661" t="s">
        <v>3290</v>
      </c>
      <c r="H175" s="661" t="s">
        <v>3291</v>
      </c>
      <c r="I175" s="663">
        <v>2.99</v>
      </c>
      <c r="J175" s="663">
        <v>5</v>
      </c>
      <c r="K175" s="664">
        <v>14.95</v>
      </c>
    </row>
    <row r="176" spans="1:11" ht="14.4" customHeight="1" x14ac:dyDescent="0.3">
      <c r="A176" s="659" t="s">
        <v>561</v>
      </c>
      <c r="B176" s="660" t="s">
        <v>562</v>
      </c>
      <c r="C176" s="661" t="s">
        <v>575</v>
      </c>
      <c r="D176" s="662" t="s">
        <v>2599</v>
      </c>
      <c r="E176" s="661" t="s">
        <v>4450</v>
      </c>
      <c r="F176" s="662" t="s">
        <v>4451</v>
      </c>
      <c r="G176" s="661" t="s">
        <v>3292</v>
      </c>
      <c r="H176" s="661" t="s">
        <v>3293</v>
      </c>
      <c r="I176" s="663">
        <v>1.85</v>
      </c>
      <c r="J176" s="663">
        <v>10</v>
      </c>
      <c r="K176" s="664">
        <v>18.5</v>
      </c>
    </row>
    <row r="177" spans="1:11" ht="14.4" customHeight="1" x14ac:dyDescent="0.3">
      <c r="A177" s="659" t="s">
        <v>561</v>
      </c>
      <c r="B177" s="660" t="s">
        <v>562</v>
      </c>
      <c r="C177" s="661" t="s">
        <v>575</v>
      </c>
      <c r="D177" s="662" t="s">
        <v>2599</v>
      </c>
      <c r="E177" s="661" t="s">
        <v>4450</v>
      </c>
      <c r="F177" s="662" t="s">
        <v>4451</v>
      </c>
      <c r="G177" s="661" t="s">
        <v>3148</v>
      </c>
      <c r="H177" s="661" t="s">
        <v>3149</v>
      </c>
      <c r="I177" s="663">
        <v>1.76</v>
      </c>
      <c r="J177" s="663">
        <v>20</v>
      </c>
      <c r="K177" s="664">
        <v>35.200000000000003</v>
      </c>
    </row>
    <row r="178" spans="1:11" ht="14.4" customHeight="1" x14ac:dyDescent="0.3">
      <c r="A178" s="659" t="s">
        <v>561</v>
      </c>
      <c r="B178" s="660" t="s">
        <v>562</v>
      </c>
      <c r="C178" s="661" t="s">
        <v>575</v>
      </c>
      <c r="D178" s="662" t="s">
        <v>2599</v>
      </c>
      <c r="E178" s="661" t="s">
        <v>4450</v>
      </c>
      <c r="F178" s="662" t="s">
        <v>4451</v>
      </c>
      <c r="G178" s="661" t="s">
        <v>3150</v>
      </c>
      <c r="H178" s="661" t="s">
        <v>3151</v>
      </c>
      <c r="I178" s="663">
        <v>0.01</v>
      </c>
      <c r="J178" s="663">
        <v>100</v>
      </c>
      <c r="K178" s="664">
        <v>1</v>
      </c>
    </row>
    <row r="179" spans="1:11" ht="14.4" customHeight="1" x14ac:dyDescent="0.3">
      <c r="A179" s="659" t="s">
        <v>561</v>
      </c>
      <c r="B179" s="660" t="s">
        <v>562</v>
      </c>
      <c r="C179" s="661" t="s">
        <v>575</v>
      </c>
      <c r="D179" s="662" t="s">
        <v>2599</v>
      </c>
      <c r="E179" s="661" t="s">
        <v>4450</v>
      </c>
      <c r="F179" s="662" t="s">
        <v>4451</v>
      </c>
      <c r="G179" s="661" t="s">
        <v>3259</v>
      </c>
      <c r="H179" s="661" t="s">
        <v>3260</v>
      </c>
      <c r="I179" s="663">
        <v>2.8333333333333335</v>
      </c>
      <c r="J179" s="663">
        <v>30</v>
      </c>
      <c r="K179" s="664">
        <v>85</v>
      </c>
    </row>
    <row r="180" spans="1:11" ht="14.4" customHeight="1" x14ac:dyDescent="0.3">
      <c r="A180" s="659" t="s">
        <v>561</v>
      </c>
      <c r="B180" s="660" t="s">
        <v>562</v>
      </c>
      <c r="C180" s="661" t="s">
        <v>575</v>
      </c>
      <c r="D180" s="662" t="s">
        <v>2599</v>
      </c>
      <c r="E180" s="661" t="s">
        <v>4450</v>
      </c>
      <c r="F180" s="662" t="s">
        <v>4451</v>
      </c>
      <c r="G180" s="661" t="s">
        <v>3152</v>
      </c>
      <c r="H180" s="661" t="s">
        <v>3153</v>
      </c>
      <c r="I180" s="663">
        <v>2.12</v>
      </c>
      <c r="J180" s="663">
        <v>10</v>
      </c>
      <c r="K180" s="664">
        <v>21.2</v>
      </c>
    </row>
    <row r="181" spans="1:11" ht="14.4" customHeight="1" x14ac:dyDescent="0.3">
      <c r="A181" s="659" t="s">
        <v>561</v>
      </c>
      <c r="B181" s="660" t="s">
        <v>562</v>
      </c>
      <c r="C181" s="661" t="s">
        <v>575</v>
      </c>
      <c r="D181" s="662" t="s">
        <v>2599</v>
      </c>
      <c r="E181" s="661" t="s">
        <v>4450</v>
      </c>
      <c r="F181" s="662" t="s">
        <v>4451</v>
      </c>
      <c r="G181" s="661" t="s">
        <v>3294</v>
      </c>
      <c r="H181" s="661" t="s">
        <v>3295</v>
      </c>
      <c r="I181" s="663">
        <v>3.145</v>
      </c>
      <c r="J181" s="663">
        <v>6</v>
      </c>
      <c r="K181" s="664">
        <v>18.869999999999997</v>
      </c>
    </row>
    <row r="182" spans="1:11" ht="14.4" customHeight="1" x14ac:dyDescent="0.3">
      <c r="A182" s="659" t="s">
        <v>561</v>
      </c>
      <c r="B182" s="660" t="s">
        <v>562</v>
      </c>
      <c r="C182" s="661" t="s">
        <v>575</v>
      </c>
      <c r="D182" s="662" t="s">
        <v>2599</v>
      </c>
      <c r="E182" s="661" t="s">
        <v>4450</v>
      </c>
      <c r="F182" s="662" t="s">
        <v>4451</v>
      </c>
      <c r="G182" s="661" t="s">
        <v>3168</v>
      </c>
      <c r="H182" s="661" t="s">
        <v>3169</v>
      </c>
      <c r="I182" s="663">
        <v>12.1</v>
      </c>
      <c r="J182" s="663">
        <v>3</v>
      </c>
      <c r="K182" s="664">
        <v>36.299999999999997</v>
      </c>
    </row>
    <row r="183" spans="1:11" ht="14.4" customHeight="1" x14ac:dyDescent="0.3">
      <c r="A183" s="659" t="s">
        <v>561</v>
      </c>
      <c r="B183" s="660" t="s">
        <v>562</v>
      </c>
      <c r="C183" s="661" t="s">
        <v>575</v>
      </c>
      <c r="D183" s="662" t="s">
        <v>2599</v>
      </c>
      <c r="E183" s="661" t="s">
        <v>4450</v>
      </c>
      <c r="F183" s="662" t="s">
        <v>4451</v>
      </c>
      <c r="G183" s="661" t="s">
        <v>3170</v>
      </c>
      <c r="H183" s="661" t="s">
        <v>3171</v>
      </c>
      <c r="I183" s="663">
        <v>2.85</v>
      </c>
      <c r="J183" s="663">
        <v>20</v>
      </c>
      <c r="K183" s="664">
        <v>57</v>
      </c>
    </row>
    <row r="184" spans="1:11" ht="14.4" customHeight="1" x14ac:dyDescent="0.3">
      <c r="A184" s="659" t="s">
        <v>561</v>
      </c>
      <c r="B184" s="660" t="s">
        <v>562</v>
      </c>
      <c r="C184" s="661" t="s">
        <v>575</v>
      </c>
      <c r="D184" s="662" t="s">
        <v>2599</v>
      </c>
      <c r="E184" s="661" t="s">
        <v>4450</v>
      </c>
      <c r="F184" s="662" t="s">
        <v>4451</v>
      </c>
      <c r="G184" s="661" t="s">
        <v>3170</v>
      </c>
      <c r="H184" s="661" t="s">
        <v>3172</v>
      </c>
      <c r="I184" s="663">
        <v>2.94</v>
      </c>
      <c r="J184" s="663">
        <v>50</v>
      </c>
      <c r="K184" s="664">
        <v>147</v>
      </c>
    </row>
    <row r="185" spans="1:11" ht="14.4" customHeight="1" x14ac:dyDescent="0.3">
      <c r="A185" s="659" t="s">
        <v>561</v>
      </c>
      <c r="B185" s="660" t="s">
        <v>562</v>
      </c>
      <c r="C185" s="661" t="s">
        <v>575</v>
      </c>
      <c r="D185" s="662" t="s">
        <v>2599</v>
      </c>
      <c r="E185" s="661" t="s">
        <v>4456</v>
      </c>
      <c r="F185" s="662" t="s">
        <v>4457</v>
      </c>
      <c r="G185" s="661" t="s">
        <v>3203</v>
      </c>
      <c r="H185" s="661" t="s">
        <v>3204</v>
      </c>
      <c r="I185" s="663">
        <v>0.31</v>
      </c>
      <c r="J185" s="663">
        <v>100</v>
      </c>
      <c r="K185" s="664">
        <v>31</v>
      </c>
    </row>
    <row r="186" spans="1:11" ht="14.4" customHeight="1" x14ac:dyDescent="0.3">
      <c r="A186" s="659" t="s">
        <v>561</v>
      </c>
      <c r="B186" s="660" t="s">
        <v>562</v>
      </c>
      <c r="C186" s="661" t="s">
        <v>575</v>
      </c>
      <c r="D186" s="662" t="s">
        <v>2599</v>
      </c>
      <c r="E186" s="661" t="s">
        <v>4456</v>
      </c>
      <c r="F186" s="662" t="s">
        <v>4457</v>
      </c>
      <c r="G186" s="661" t="s">
        <v>3206</v>
      </c>
      <c r="H186" s="661" t="s">
        <v>3207</v>
      </c>
      <c r="I186" s="663">
        <v>0.31</v>
      </c>
      <c r="J186" s="663">
        <v>100</v>
      </c>
      <c r="K186" s="664">
        <v>31</v>
      </c>
    </row>
    <row r="187" spans="1:11" ht="14.4" customHeight="1" x14ac:dyDescent="0.3">
      <c r="A187" s="659" t="s">
        <v>561</v>
      </c>
      <c r="B187" s="660" t="s">
        <v>562</v>
      </c>
      <c r="C187" s="661" t="s">
        <v>575</v>
      </c>
      <c r="D187" s="662" t="s">
        <v>2599</v>
      </c>
      <c r="E187" s="661" t="s">
        <v>4456</v>
      </c>
      <c r="F187" s="662" t="s">
        <v>4457</v>
      </c>
      <c r="G187" s="661" t="s">
        <v>3213</v>
      </c>
      <c r="H187" s="661" t="s">
        <v>3214</v>
      </c>
      <c r="I187" s="663">
        <v>1.7549999999999999</v>
      </c>
      <c r="J187" s="663">
        <v>40</v>
      </c>
      <c r="K187" s="664">
        <v>70.2</v>
      </c>
    </row>
    <row r="188" spans="1:11" ht="14.4" customHeight="1" x14ac:dyDescent="0.3">
      <c r="A188" s="659" t="s">
        <v>561</v>
      </c>
      <c r="B188" s="660" t="s">
        <v>562</v>
      </c>
      <c r="C188" s="661" t="s">
        <v>575</v>
      </c>
      <c r="D188" s="662" t="s">
        <v>2599</v>
      </c>
      <c r="E188" s="661" t="s">
        <v>4458</v>
      </c>
      <c r="F188" s="662" t="s">
        <v>4459</v>
      </c>
      <c r="G188" s="661" t="s">
        <v>3217</v>
      </c>
      <c r="H188" s="661" t="s">
        <v>3218</v>
      </c>
      <c r="I188" s="663">
        <v>11.01</v>
      </c>
      <c r="J188" s="663">
        <v>100</v>
      </c>
      <c r="K188" s="664">
        <v>1101</v>
      </c>
    </row>
    <row r="189" spans="1:11" ht="14.4" customHeight="1" x14ac:dyDescent="0.3">
      <c r="A189" s="659" t="s">
        <v>561</v>
      </c>
      <c r="B189" s="660" t="s">
        <v>562</v>
      </c>
      <c r="C189" s="661" t="s">
        <v>575</v>
      </c>
      <c r="D189" s="662" t="s">
        <v>2599</v>
      </c>
      <c r="E189" s="661" t="s">
        <v>4458</v>
      </c>
      <c r="F189" s="662" t="s">
        <v>4459</v>
      </c>
      <c r="G189" s="661" t="s">
        <v>3223</v>
      </c>
      <c r="H189" s="661" t="s">
        <v>3225</v>
      </c>
      <c r="I189" s="663">
        <v>0.71</v>
      </c>
      <c r="J189" s="663">
        <v>600</v>
      </c>
      <c r="K189" s="664">
        <v>426</v>
      </c>
    </row>
    <row r="190" spans="1:11" ht="14.4" customHeight="1" x14ac:dyDescent="0.3">
      <c r="A190" s="659" t="s">
        <v>561</v>
      </c>
      <c r="B190" s="660" t="s">
        <v>562</v>
      </c>
      <c r="C190" s="661" t="s">
        <v>578</v>
      </c>
      <c r="D190" s="662" t="s">
        <v>2600</v>
      </c>
      <c r="E190" s="661" t="s">
        <v>4448</v>
      </c>
      <c r="F190" s="662" t="s">
        <v>4449</v>
      </c>
      <c r="G190" s="661" t="s">
        <v>3080</v>
      </c>
      <c r="H190" s="661" t="s">
        <v>3081</v>
      </c>
      <c r="I190" s="663">
        <v>166.80666666666664</v>
      </c>
      <c r="J190" s="663">
        <v>23</v>
      </c>
      <c r="K190" s="664">
        <v>3836.43</v>
      </c>
    </row>
    <row r="191" spans="1:11" ht="14.4" customHeight="1" x14ac:dyDescent="0.3">
      <c r="A191" s="659" t="s">
        <v>561</v>
      </c>
      <c r="B191" s="660" t="s">
        <v>562</v>
      </c>
      <c r="C191" s="661" t="s">
        <v>578</v>
      </c>
      <c r="D191" s="662" t="s">
        <v>2600</v>
      </c>
      <c r="E191" s="661" t="s">
        <v>4448</v>
      </c>
      <c r="F191" s="662" t="s">
        <v>4449</v>
      </c>
      <c r="G191" s="661" t="s">
        <v>3296</v>
      </c>
      <c r="H191" s="661" t="s">
        <v>3297</v>
      </c>
      <c r="I191" s="663">
        <v>9.2949999999999999</v>
      </c>
      <c r="J191" s="663">
        <v>450</v>
      </c>
      <c r="K191" s="664">
        <v>4182.46</v>
      </c>
    </row>
    <row r="192" spans="1:11" ht="14.4" customHeight="1" x14ac:dyDescent="0.3">
      <c r="A192" s="659" t="s">
        <v>561</v>
      </c>
      <c r="B192" s="660" t="s">
        <v>562</v>
      </c>
      <c r="C192" s="661" t="s">
        <v>578</v>
      </c>
      <c r="D192" s="662" t="s">
        <v>2600</v>
      </c>
      <c r="E192" s="661" t="s">
        <v>4448</v>
      </c>
      <c r="F192" s="662" t="s">
        <v>4449</v>
      </c>
      <c r="G192" s="661" t="s">
        <v>3084</v>
      </c>
      <c r="H192" s="661" t="s">
        <v>3085</v>
      </c>
      <c r="I192" s="663">
        <v>12.077777777777776</v>
      </c>
      <c r="J192" s="663">
        <v>590</v>
      </c>
      <c r="K192" s="664">
        <v>7125.5999999999995</v>
      </c>
    </row>
    <row r="193" spans="1:11" ht="14.4" customHeight="1" x14ac:dyDescent="0.3">
      <c r="A193" s="659" t="s">
        <v>561</v>
      </c>
      <c r="B193" s="660" t="s">
        <v>562</v>
      </c>
      <c r="C193" s="661" t="s">
        <v>578</v>
      </c>
      <c r="D193" s="662" t="s">
        <v>2600</v>
      </c>
      <c r="E193" s="661" t="s">
        <v>4448</v>
      </c>
      <c r="F193" s="662" t="s">
        <v>4449</v>
      </c>
      <c r="G193" s="661" t="s">
        <v>3086</v>
      </c>
      <c r="H193" s="661" t="s">
        <v>3087</v>
      </c>
      <c r="I193" s="663">
        <v>14.210000000000004</v>
      </c>
      <c r="J193" s="663">
        <v>390</v>
      </c>
      <c r="K193" s="664">
        <v>5541.9</v>
      </c>
    </row>
    <row r="194" spans="1:11" ht="14.4" customHeight="1" x14ac:dyDescent="0.3">
      <c r="A194" s="659" t="s">
        <v>561</v>
      </c>
      <c r="B194" s="660" t="s">
        <v>562</v>
      </c>
      <c r="C194" s="661" t="s">
        <v>578</v>
      </c>
      <c r="D194" s="662" t="s">
        <v>2600</v>
      </c>
      <c r="E194" s="661" t="s">
        <v>4448</v>
      </c>
      <c r="F194" s="662" t="s">
        <v>4449</v>
      </c>
      <c r="G194" s="661" t="s">
        <v>3229</v>
      </c>
      <c r="H194" s="661" t="s">
        <v>3230</v>
      </c>
      <c r="I194" s="663">
        <v>2.9550000000000001</v>
      </c>
      <c r="J194" s="663">
        <v>500</v>
      </c>
      <c r="K194" s="664">
        <v>1478.5</v>
      </c>
    </row>
    <row r="195" spans="1:11" ht="14.4" customHeight="1" x14ac:dyDescent="0.3">
      <c r="A195" s="659" t="s">
        <v>561</v>
      </c>
      <c r="B195" s="660" t="s">
        <v>562</v>
      </c>
      <c r="C195" s="661" t="s">
        <v>578</v>
      </c>
      <c r="D195" s="662" t="s">
        <v>2600</v>
      </c>
      <c r="E195" s="661" t="s">
        <v>4448</v>
      </c>
      <c r="F195" s="662" t="s">
        <v>4449</v>
      </c>
      <c r="G195" s="661" t="s">
        <v>3298</v>
      </c>
      <c r="H195" s="661" t="s">
        <v>3299</v>
      </c>
      <c r="I195" s="663">
        <v>0.40111111111111108</v>
      </c>
      <c r="J195" s="663">
        <v>54000</v>
      </c>
      <c r="K195" s="664">
        <v>21660</v>
      </c>
    </row>
    <row r="196" spans="1:11" ht="14.4" customHeight="1" x14ac:dyDescent="0.3">
      <c r="A196" s="659" t="s">
        <v>561</v>
      </c>
      <c r="B196" s="660" t="s">
        <v>562</v>
      </c>
      <c r="C196" s="661" t="s">
        <v>578</v>
      </c>
      <c r="D196" s="662" t="s">
        <v>2600</v>
      </c>
      <c r="E196" s="661" t="s">
        <v>4448</v>
      </c>
      <c r="F196" s="662" t="s">
        <v>4449</v>
      </c>
      <c r="G196" s="661" t="s">
        <v>3090</v>
      </c>
      <c r="H196" s="661" t="s">
        <v>3091</v>
      </c>
      <c r="I196" s="663">
        <v>27.516666666666669</v>
      </c>
      <c r="J196" s="663">
        <v>432</v>
      </c>
      <c r="K196" s="664">
        <v>11887.2</v>
      </c>
    </row>
    <row r="197" spans="1:11" ht="14.4" customHeight="1" x14ac:dyDescent="0.3">
      <c r="A197" s="659" t="s">
        <v>561</v>
      </c>
      <c r="B197" s="660" t="s">
        <v>562</v>
      </c>
      <c r="C197" s="661" t="s">
        <v>578</v>
      </c>
      <c r="D197" s="662" t="s">
        <v>2600</v>
      </c>
      <c r="E197" s="661" t="s">
        <v>4448</v>
      </c>
      <c r="F197" s="662" t="s">
        <v>4449</v>
      </c>
      <c r="G197" s="661" t="s">
        <v>3092</v>
      </c>
      <c r="H197" s="661" t="s">
        <v>3093</v>
      </c>
      <c r="I197" s="663">
        <v>6.0966666666666667</v>
      </c>
      <c r="J197" s="663">
        <v>1200</v>
      </c>
      <c r="K197" s="664">
        <v>7256</v>
      </c>
    </row>
    <row r="198" spans="1:11" ht="14.4" customHeight="1" x14ac:dyDescent="0.3">
      <c r="A198" s="659" t="s">
        <v>561</v>
      </c>
      <c r="B198" s="660" t="s">
        <v>562</v>
      </c>
      <c r="C198" s="661" t="s">
        <v>578</v>
      </c>
      <c r="D198" s="662" t="s">
        <v>2600</v>
      </c>
      <c r="E198" s="661" t="s">
        <v>4448</v>
      </c>
      <c r="F198" s="662" t="s">
        <v>4449</v>
      </c>
      <c r="G198" s="661" t="s">
        <v>3300</v>
      </c>
      <c r="H198" s="661" t="s">
        <v>3301</v>
      </c>
      <c r="I198" s="663">
        <v>129.26</v>
      </c>
      <c r="J198" s="663">
        <v>25</v>
      </c>
      <c r="K198" s="664">
        <v>3231.5</v>
      </c>
    </row>
    <row r="199" spans="1:11" ht="14.4" customHeight="1" x14ac:dyDescent="0.3">
      <c r="A199" s="659" t="s">
        <v>561</v>
      </c>
      <c r="B199" s="660" t="s">
        <v>562</v>
      </c>
      <c r="C199" s="661" t="s">
        <v>578</v>
      </c>
      <c r="D199" s="662" t="s">
        <v>2600</v>
      </c>
      <c r="E199" s="661" t="s">
        <v>4448</v>
      </c>
      <c r="F199" s="662" t="s">
        <v>4449</v>
      </c>
      <c r="G199" s="661" t="s">
        <v>3302</v>
      </c>
      <c r="H199" s="661" t="s">
        <v>3303</v>
      </c>
      <c r="I199" s="663">
        <v>6.7</v>
      </c>
      <c r="J199" s="663">
        <v>100</v>
      </c>
      <c r="K199" s="664">
        <v>669.64</v>
      </c>
    </row>
    <row r="200" spans="1:11" ht="14.4" customHeight="1" x14ac:dyDescent="0.3">
      <c r="A200" s="659" t="s">
        <v>561</v>
      </c>
      <c r="B200" s="660" t="s">
        <v>562</v>
      </c>
      <c r="C200" s="661" t="s">
        <v>578</v>
      </c>
      <c r="D200" s="662" t="s">
        <v>2600</v>
      </c>
      <c r="E200" s="661" t="s">
        <v>4448</v>
      </c>
      <c r="F200" s="662" t="s">
        <v>4449</v>
      </c>
      <c r="G200" s="661" t="s">
        <v>3304</v>
      </c>
      <c r="H200" s="661" t="s">
        <v>3305</v>
      </c>
      <c r="I200" s="663">
        <v>13.66</v>
      </c>
      <c r="J200" s="663">
        <v>40</v>
      </c>
      <c r="K200" s="664">
        <v>546.48</v>
      </c>
    </row>
    <row r="201" spans="1:11" ht="14.4" customHeight="1" x14ac:dyDescent="0.3">
      <c r="A201" s="659" t="s">
        <v>561</v>
      </c>
      <c r="B201" s="660" t="s">
        <v>562</v>
      </c>
      <c r="C201" s="661" t="s">
        <v>578</v>
      </c>
      <c r="D201" s="662" t="s">
        <v>2600</v>
      </c>
      <c r="E201" s="661" t="s">
        <v>4448</v>
      </c>
      <c r="F201" s="662" t="s">
        <v>4449</v>
      </c>
      <c r="G201" s="661" t="s">
        <v>3306</v>
      </c>
      <c r="H201" s="661" t="s">
        <v>3307</v>
      </c>
      <c r="I201" s="663">
        <v>233.79</v>
      </c>
      <c r="J201" s="663">
        <v>10</v>
      </c>
      <c r="K201" s="664">
        <v>2337.9</v>
      </c>
    </row>
    <row r="202" spans="1:11" ht="14.4" customHeight="1" x14ac:dyDescent="0.3">
      <c r="A202" s="659" t="s">
        <v>561</v>
      </c>
      <c r="B202" s="660" t="s">
        <v>562</v>
      </c>
      <c r="C202" s="661" t="s">
        <v>578</v>
      </c>
      <c r="D202" s="662" t="s">
        <v>2600</v>
      </c>
      <c r="E202" s="661" t="s">
        <v>4448</v>
      </c>
      <c r="F202" s="662" t="s">
        <v>4449</v>
      </c>
      <c r="G202" s="661" t="s">
        <v>3308</v>
      </c>
      <c r="H202" s="661" t="s">
        <v>3309</v>
      </c>
      <c r="I202" s="663">
        <v>61.215000000000003</v>
      </c>
      <c r="J202" s="663">
        <v>4</v>
      </c>
      <c r="K202" s="664">
        <v>244.86</v>
      </c>
    </row>
    <row r="203" spans="1:11" ht="14.4" customHeight="1" x14ac:dyDescent="0.3">
      <c r="A203" s="659" t="s">
        <v>561</v>
      </c>
      <c r="B203" s="660" t="s">
        <v>562</v>
      </c>
      <c r="C203" s="661" t="s">
        <v>578</v>
      </c>
      <c r="D203" s="662" t="s">
        <v>2600</v>
      </c>
      <c r="E203" s="661" t="s">
        <v>4448</v>
      </c>
      <c r="F203" s="662" t="s">
        <v>4449</v>
      </c>
      <c r="G203" s="661" t="s">
        <v>3231</v>
      </c>
      <c r="H203" s="661" t="s">
        <v>3232</v>
      </c>
      <c r="I203" s="663">
        <v>30.175000000000001</v>
      </c>
      <c r="J203" s="663">
        <v>210</v>
      </c>
      <c r="K203" s="664">
        <v>6336.3</v>
      </c>
    </row>
    <row r="204" spans="1:11" ht="14.4" customHeight="1" x14ac:dyDescent="0.3">
      <c r="A204" s="659" t="s">
        <v>561</v>
      </c>
      <c r="B204" s="660" t="s">
        <v>562</v>
      </c>
      <c r="C204" s="661" t="s">
        <v>578</v>
      </c>
      <c r="D204" s="662" t="s">
        <v>2600</v>
      </c>
      <c r="E204" s="661" t="s">
        <v>4448</v>
      </c>
      <c r="F204" s="662" t="s">
        <v>4449</v>
      </c>
      <c r="G204" s="661" t="s">
        <v>3094</v>
      </c>
      <c r="H204" s="661" t="s">
        <v>3095</v>
      </c>
      <c r="I204" s="663">
        <v>1.3800000000000001</v>
      </c>
      <c r="J204" s="663">
        <v>1300</v>
      </c>
      <c r="K204" s="664">
        <v>1794</v>
      </c>
    </row>
    <row r="205" spans="1:11" ht="14.4" customHeight="1" x14ac:dyDescent="0.3">
      <c r="A205" s="659" t="s">
        <v>561</v>
      </c>
      <c r="B205" s="660" t="s">
        <v>562</v>
      </c>
      <c r="C205" s="661" t="s">
        <v>578</v>
      </c>
      <c r="D205" s="662" t="s">
        <v>2600</v>
      </c>
      <c r="E205" s="661" t="s">
        <v>4448</v>
      </c>
      <c r="F205" s="662" t="s">
        <v>4449</v>
      </c>
      <c r="G205" s="661" t="s">
        <v>3310</v>
      </c>
      <c r="H205" s="661" t="s">
        <v>3311</v>
      </c>
      <c r="I205" s="663">
        <v>3.9430000000000001</v>
      </c>
      <c r="J205" s="663">
        <v>6000</v>
      </c>
      <c r="K205" s="664">
        <v>23666.249999999996</v>
      </c>
    </row>
    <row r="206" spans="1:11" ht="14.4" customHeight="1" x14ac:dyDescent="0.3">
      <c r="A206" s="659" t="s">
        <v>561</v>
      </c>
      <c r="B206" s="660" t="s">
        <v>562</v>
      </c>
      <c r="C206" s="661" t="s">
        <v>578</v>
      </c>
      <c r="D206" s="662" t="s">
        <v>2600</v>
      </c>
      <c r="E206" s="661" t="s">
        <v>4448</v>
      </c>
      <c r="F206" s="662" t="s">
        <v>4449</v>
      </c>
      <c r="G206" s="661" t="s">
        <v>3098</v>
      </c>
      <c r="H206" s="661" t="s">
        <v>3099</v>
      </c>
      <c r="I206" s="663">
        <v>0.44000000000000006</v>
      </c>
      <c r="J206" s="663">
        <v>62000</v>
      </c>
      <c r="K206" s="664">
        <v>27280</v>
      </c>
    </row>
    <row r="207" spans="1:11" ht="14.4" customHeight="1" x14ac:dyDescent="0.3">
      <c r="A207" s="659" t="s">
        <v>561</v>
      </c>
      <c r="B207" s="660" t="s">
        <v>562</v>
      </c>
      <c r="C207" s="661" t="s">
        <v>578</v>
      </c>
      <c r="D207" s="662" t="s">
        <v>2600</v>
      </c>
      <c r="E207" s="661" t="s">
        <v>4448</v>
      </c>
      <c r="F207" s="662" t="s">
        <v>4449</v>
      </c>
      <c r="G207" s="661" t="s">
        <v>3100</v>
      </c>
      <c r="H207" s="661" t="s">
        <v>3101</v>
      </c>
      <c r="I207" s="663">
        <v>8.58</v>
      </c>
      <c r="J207" s="663">
        <v>612</v>
      </c>
      <c r="K207" s="664">
        <v>5250.9600000000009</v>
      </c>
    </row>
    <row r="208" spans="1:11" ht="14.4" customHeight="1" x14ac:dyDescent="0.3">
      <c r="A208" s="659" t="s">
        <v>561</v>
      </c>
      <c r="B208" s="660" t="s">
        <v>562</v>
      </c>
      <c r="C208" s="661" t="s">
        <v>578</v>
      </c>
      <c r="D208" s="662" t="s">
        <v>2600</v>
      </c>
      <c r="E208" s="661" t="s">
        <v>4448</v>
      </c>
      <c r="F208" s="662" t="s">
        <v>4449</v>
      </c>
      <c r="G208" s="661" t="s">
        <v>3104</v>
      </c>
      <c r="H208" s="661" t="s">
        <v>3105</v>
      </c>
      <c r="I208" s="663">
        <v>28.118571428571425</v>
      </c>
      <c r="J208" s="663">
        <v>13</v>
      </c>
      <c r="K208" s="664">
        <v>367.65</v>
      </c>
    </row>
    <row r="209" spans="1:11" ht="14.4" customHeight="1" x14ac:dyDescent="0.3">
      <c r="A209" s="659" t="s">
        <v>561</v>
      </c>
      <c r="B209" s="660" t="s">
        <v>562</v>
      </c>
      <c r="C209" s="661" t="s">
        <v>578</v>
      </c>
      <c r="D209" s="662" t="s">
        <v>2600</v>
      </c>
      <c r="E209" s="661" t="s">
        <v>4448</v>
      </c>
      <c r="F209" s="662" t="s">
        <v>4449</v>
      </c>
      <c r="G209" s="661" t="s">
        <v>3312</v>
      </c>
      <c r="H209" s="661" t="s">
        <v>3313</v>
      </c>
      <c r="I209" s="663">
        <v>9.9266666666666659</v>
      </c>
      <c r="J209" s="663">
        <v>150</v>
      </c>
      <c r="K209" s="664">
        <v>1489</v>
      </c>
    </row>
    <row r="210" spans="1:11" ht="14.4" customHeight="1" x14ac:dyDescent="0.3">
      <c r="A210" s="659" t="s">
        <v>561</v>
      </c>
      <c r="B210" s="660" t="s">
        <v>562</v>
      </c>
      <c r="C210" s="661" t="s">
        <v>578</v>
      </c>
      <c r="D210" s="662" t="s">
        <v>2600</v>
      </c>
      <c r="E210" s="661" t="s">
        <v>4448</v>
      </c>
      <c r="F210" s="662" t="s">
        <v>4449</v>
      </c>
      <c r="G210" s="661" t="s">
        <v>3108</v>
      </c>
      <c r="H210" s="661" t="s">
        <v>3109</v>
      </c>
      <c r="I210" s="663">
        <v>1.17</v>
      </c>
      <c r="J210" s="663">
        <v>100</v>
      </c>
      <c r="K210" s="664">
        <v>117</v>
      </c>
    </row>
    <row r="211" spans="1:11" ht="14.4" customHeight="1" x14ac:dyDescent="0.3">
      <c r="A211" s="659" t="s">
        <v>561</v>
      </c>
      <c r="B211" s="660" t="s">
        <v>562</v>
      </c>
      <c r="C211" s="661" t="s">
        <v>578</v>
      </c>
      <c r="D211" s="662" t="s">
        <v>2600</v>
      </c>
      <c r="E211" s="661" t="s">
        <v>4448</v>
      </c>
      <c r="F211" s="662" t="s">
        <v>4449</v>
      </c>
      <c r="G211" s="661" t="s">
        <v>3314</v>
      </c>
      <c r="H211" s="661" t="s">
        <v>3315</v>
      </c>
      <c r="I211" s="663">
        <v>46</v>
      </c>
      <c r="J211" s="663">
        <v>4</v>
      </c>
      <c r="K211" s="664">
        <v>184</v>
      </c>
    </row>
    <row r="212" spans="1:11" ht="14.4" customHeight="1" x14ac:dyDescent="0.3">
      <c r="A212" s="659" t="s">
        <v>561</v>
      </c>
      <c r="B212" s="660" t="s">
        <v>562</v>
      </c>
      <c r="C212" s="661" t="s">
        <v>578</v>
      </c>
      <c r="D212" s="662" t="s">
        <v>2600</v>
      </c>
      <c r="E212" s="661" t="s">
        <v>4448</v>
      </c>
      <c r="F212" s="662" t="s">
        <v>4449</v>
      </c>
      <c r="G212" s="661" t="s">
        <v>3316</v>
      </c>
      <c r="H212" s="661" t="s">
        <v>3317</v>
      </c>
      <c r="I212" s="663">
        <v>98.38</v>
      </c>
      <c r="J212" s="663">
        <v>25</v>
      </c>
      <c r="K212" s="664">
        <v>2459.5</v>
      </c>
    </row>
    <row r="213" spans="1:11" ht="14.4" customHeight="1" x14ac:dyDescent="0.3">
      <c r="A213" s="659" t="s">
        <v>561</v>
      </c>
      <c r="B213" s="660" t="s">
        <v>562</v>
      </c>
      <c r="C213" s="661" t="s">
        <v>578</v>
      </c>
      <c r="D213" s="662" t="s">
        <v>2600</v>
      </c>
      <c r="E213" s="661" t="s">
        <v>4448</v>
      </c>
      <c r="F213" s="662" t="s">
        <v>4449</v>
      </c>
      <c r="G213" s="661" t="s">
        <v>3318</v>
      </c>
      <c r="H213" s="661" t="s">
        <v>3319</v>
      </c>
      <c r="I213" s="663">
        <v>11.08</v>
      </c>
      <c r="J213" s="663">
        <v>40</v>
      </c>
      <c r="K213" s="664">
        <v>443.2</v>
      </c>
    </row>
    <row r="214" spans="1:11" ht="14.4" customHeight="1" x14ac:dyDescent="0.3">
      <c r="A214" s="659" t="s">
        <v>561</v>
      </c>
      <c r="B214" s="660" t="s">
        <v>562</v>
      </c>
      <c r="C214" s="661" t="s">
        <v>578</v>
      </c>
      <c r="D214" s="662" t="s">
        <v>2600</v>
      </c>
      <c r="E214" s="661" t="s">
        <v>4448</v>
      </c>
      <c r="F214" s="662" t="s">
        <v>4449</v>
      </c>
      <c r="G214" s="661" t="s">
        <v>3320</v>
      </c>
      <c r="H214" s="661" t="s">
        <v>3321</v>
      </c>
      <c r="I214" s="663">
        <v>283.02</v>
      </c>
      <c r="J214" s="663">
        <v>10</v>
      </c>
      <c r="K214" s="664">
        <v>2830.15</v>
      </c>
    </row>
    <row r="215" spans="1:11" ht="14.4" customHeight="1" x14ac:dyDescent="0.3">
      <c r="A215" s="659" t="s">
        <v>561</v>
      </c>
      <c r="B215" s="660" t="s">
        <v>562</v>
      </c>
      <c r="C215" s="661" t="s">
        <v>578</v>
      </c>
      <c r="D215" s="662" t="s">
        <v>2600</v>
      </c>
      <c r="E215" s="661" t="s">
        <v>4448</v>
      </c>
      <c r="F215" s="662" t="s">
        <v>4449</v>
      </c>
      <c r="G215" s="661" t="s">
        <v>3241</v>
      </c>
      <c r="H215" s="661" t="s">
        <v>3242</v>
      </c>
      <c r="I215" s="663">
        <v>0.85499999999999998</v>
      </c>
      <c r="J215" s="663">
        <v>100</v>
      </c>
      <c r="K215" s="664">
        <v>85.5</v>
      </c>
    </row>
    <row r="216" spans="1:11" ht="14.4" customHeight="1" x14ac:dyDescent="0.3">
      <c r="A216" s="659" t="s">
        <v>561</v>
      </c>
      <c r="B216" s="660" t="s">
        <v>562</v>
      </c>
      <c r="C216" s="661" t="s">
        <v>578</v>
      </c>
      <c r="D216" s="662" t="s">
        <v>2600</v>
      </c>
      <c r="E216" s="661" t="s">
        <v>4448</v>
      </c>
      <c r="F216" s="662" t="s">
        <v>4449</v>
      </c>
      <c r="G216" s="661" t="s">
        <v>3241</v>
      </c>
      <c r="H216" s="661" t="s">
        <v>3243</v>
      </c>
      <c r="I216" s="663">
        <v>0.85666666666666658</v>
      </c>
      <c r="J216" s="663">
        <v>350</v>
      </c>
      <c r="K216" s="664">
        <v>300.5</v>
      </c>
    </row>
    <row r="217" spans="1:11" ht="14.4" customHeight="1" x14ac:dyDescent="0.3">
      <c r="A217" s="659" t="s">
        <v>561</v>
      </c>
      <c r="B217" s="660" t="s">
        <v>562</v>
      </c>
      <c r="C217" s="661" t="s">
        <v>578</v>
      </c>
      <c r="D217" s="662" t="s">
        <v>2600</v>
      </c>
      <c r="E217" s="661" t="s">
        <v>4448</v>
      </c>
      <c r="F217" s="662" t="s">
        <v>4449</v>
      </c>
      <c r="G217" s="661" t="s">
        <v>3112</v>
      </c>
      <c r="H217" s="661" t="s">
        <v>3113</v>
      </c>
      <c r="I217" s="663">
        <v>1.5183333333333333</v>
      </c>
      <c r="J217" s="663">
        <v>400</v>
      </c>
      <c r="K217" s="664">
        <v>607</v>
      </c>
    </row>
    <row r="218" spans="1:11" ht="14.4" customHeight="1" x14ac:dyDescent="0.3">
      <c r="A218" s="659" t="s">
        <v>561</v>
      </c>
      <c r="B218" s="660" t="s">
        <v>562</v>
      </c>
      <c r="C218" s="661" t="s">
        <v>578</v>
      </c>
      <c r="D218" s="662" t="s">
        <v>2600</v>
      </c>
      <c r="E218" s="661" t="s">
        <v>4448</v>
      </c>
      <c r="F218" s="662" t="s">
        <v>4449</v>
      </c>
      <c r="G218" s="661" t="s">
        <v>3114</v>
      </c>
      <c r="H218" s="661" t="s">
        <v>3115</v>
      </c>
      <c r="I218" s="663">
        <v>2.0640000000000001</v>
      </c>
      <c r="J218" s="663">
        <v>350</v>
      </c>
      <c r="K218" s="664">
        <v>722.5</v>
      </c>
    </row>
    <row r="219" spans="1:11" ht="14.4" customHeight="1" x14ac:dyDescent="0.3">
      <c r="A219" s="659" t="s">
        <v>561</v>
      </c>
      <c r="B219" s="660" t="s">
        <v>562</v>
      </c>
      <c r="C219" s="661" t="s">
        <v>578</v>
      </c>
      <c r="D219" s="662" t="s">
        <v>2600</v>
      </c>
      <c r="E219" s="661" t="s">
        <v>4448</v>
      </c>
      <c r="F219" s="662" t="s">
        <v>4449</v>
      </c>
      <c r="G219" s="661" t="s">
        <v>3322</v>
      </c>
      <c r="H219" s="661" t="s">
        <v>3323</v>
      </c>
      <c r="I219" s="663">
        <v>5.88</v>
      </c>
      <c r="J219" s="663">
        <v>50</v>
      </c>
      <c r="K219" s="664">
        <v>294</v>
      </c>
    </row>
    <row r="220" spans="1:11" ht="14.4" customHeight="1" x14ac:dyDescent="0.3">
      <c r="A220" s="659" t="s">
        <v>561</v>
      </c>
      <c r="B220" s="660" t="s">
        <v>562</v>
      </c>
      <c r="C220" s="661" t="s">
        <v>578</v>
      </c>
      <c r="D220" s="662" t="s">
        <v>2600</v>
      </c>
      <c r="E220" s="661" t="s">
        <v>4448</v>
      </c>
      <c r="F220" s="662" t="s">
        <v>4449</v>
      </c>
      <c r="G220" s="661" t="s">
        <v>3324</v>
      </c>
      <c r="H220" s="661" t="s">
        <v>3325</v>
      </c>
      <c r="I220" s="663">
        <v>1318.25</v>
      </c>
      <c r="J220" s="663">
        <v>2</v>
      </c>
      <c r="K220" s="664">
        <v>2636.5</v>
      </c>
    </row>
    <row r="221" spans="1:11" ht="14.4" customHeight="1" x14ac:dyDescent="0.3">
      <c r="A221" s="659" t="s">
        <v>561</v>
      </c>
      <c r="B221" s="660" t="s">
        <v>562</v>
      </c>
      <c r="C221" s="661" t="s">
        <v>578</v>
      </c>
      <c r="D221" s="662" t="s">
        <v>2600</v>
      </c>
      <c r="E221" s="661" t="s">
        <v>4448</v>
      </c>
      <c r="F221" s="662" t="s">
        <v>4449</v>
      </c>
      <c r="G221" s="661" t="s">
        <v>3326</v>
      </c>
      <c r="H221" s="661" t="s">
        <v>3327</v>
      </c>
      <c r="I221" s="663">
        <v>69.05</v>
      </c>
      <c r="J221" s="663">
        <v>10</v>
      </c>
      <c r="K221" s="664">
        <v>690.52</v>
      </c>
    </row>
    <row r="222" spans="1:11" ht="14.4" customHeight="1" x14ac:dyDescent="0.3">
      <c r="A222" s="659" t="s">
        <v>561</v>
      </c>
      <c r="B222" s="660" t="s">
        <v>562</v>
      </c>
      <c r="C222" s="661" t="s">
        <v>578</v>
      </c>
      <c r="D222" s="662" t="s">
        <v>2600</v>
      </c>
      <c r="E222" s="661" t="s">
        <v>4448</v>
      </c>
      <c r="F222" s="662" t="s">
        <v>4449</v>
      </c>
      <c r="G222" s="661" t="s">
        <v>3328</v>
      </c>
      <c r="H222" s="661" t="s">
        <v>3329</v>
      </c>
      <c r="I222" s="663">
        <v>47.53</v>
      </c>
      <c r="J222" s="663">
        <v>3</v>
      </c>
      <c r="K222" s="664">
        <v>142.6</v>
      </c>
    </row>
    <row r="223" spans="1:11" ht="14.4" customHeight="1" x14ac:dyDescent="0.3">
      <c r="A223" s="659" t="s">
        <v>561</v>
      </c>
      <c r="B223" s="660" t="s">
        <v>562</v>
      </c>
      <c r="C223" s="661" t="s">
        <v>578</v>
      </c>
      <c r="D223" s="662" t="s">
        <v>2600</v>
      </c>
      <c r="E223" s="661" t="s">
        <v>4448</v>
      </c>
      <c r="F223" s="662" t="s">
        <v>4449</v>
      </c>
      <c r="G223" s="661" t="s">
        <v>3244</v>
      </c>
      <c r="H223" s="661" t="s">
        <v>3245</v>
      </c>
      <c r="I223" s="663">
        <v>96.186666666666653</v>
      </c>
      <c r="J223" s="663">
        <v>11</v>
      </c>
      <c r="K223" s="664">
        <v>1058.0499999999997</v>
      </c>
    </row>
    <row r="224" spans="1:11" ht="14.4" customHeight="1" x14ac:dyDescent="0.3">
      <c r="A224" s="659" t="s">
        <v>561</v>
      </c>
      <c r="B224" s="660" t="s">
        <v>562</v>
      </c>
      <c r="C224" s="661" t="s">
        <v>578</v>
      </c>
      <c r="D224" s="662" t="s">
        <v>2600</v>
      </c>
      <c r="E224" s="661" t="s">
        <v>4448</v>
      </c>
      <c r="F224" s="662" t="s">
        <v>4449</v>
      </c>
      <c r="G224" s="661" t="s">
        <v>3330</v>
      </c>
      <c r="H224" s="661" t="s">
        <v>3331</v>
      </c>
      <c r="I224" s="663">
        <v>186.24</v>
      </c>
      <c r="J224" s="663">
        <v>150</v>
      </c>
      <c r="K224" s="664">
        <v>27935.64</v>
      </c>
    </row>
    <row r="225" spans="1:11" ht="14.4" customHeight="1" x14ac:dyDescent="0.3">
      <c r="A225" s="659" t="s">
        <v>561</v>
      </c>
      <c r="B225" s="660" t="s">
        <v>562</v>
      </c>
      <c r="C225" s="661" t="s">
        <v>578</v>
      </c>
      <c r="D225" s="662" t="s">
        <v>2600</v>
      </c>
      <c r="E225" s="661" t="s">
        <v>4448</v>
      </c>
      <c r="F225" s="662" t="s">
        <v>4449</v>
      </c>
      <c r="G225" s="661" t="s">
        <v>3332</v>
      </c>
      <c r="H225" s="661" t="s">
        <v>3333</v>
      </c>
      <c r="I225" s="663">
        <v>11.995000000000001</v>
      </c>
      <c r="J225" s="663">
        <v>400</v>
      </c>
      <c r="K225" s="664">
        <v>4798.95</v>
      </c>
    </row>
    <row r="226" spans="1:11" ht="14.4" customHeight="1" x14ac:dyDescent="0.3">
      <c r="A226" s="659" t="s">
        <v>561</v>
      </c>
      <c r="B226" s="660" t="s">
        <v>562</v>
      </c>
      <c r="C226" s="661" t="s">
        <v>578</v>
      </c>
      <c r="D226" s="662" t="s">
        <v>2600</v>
      </c>
      <c r="E226" s="661" t="s">
        <v>4448</v>
      </c>
      <c r="F226" s="662" t="s">
        <v>4449</v>
      </c>
      <c r="G226" s="661" t="s">
        <v>3334</v>
      </c>
      <c r="H226" s="661" t="s">
        <v>3335</v>
      </c>
      <c r="I226" s="663">
        <v>170.61</v>
      </c>
      <c r="J226" s="663">
        <v>12</v>
      </c>
      <c r="K226" s="664">
        <v>2047.45</v>
      </c>
    </row>
    <row r="227" spans="1:11" ht="14.4" customHeight="1" x14ac:dyDescent="0.3">
      <c r="A227" s="659" t="s">
        <v>561</v>
      </c>
      <c r="B227" s="660" t="s">
        <v>562</v>
      </c>
      <c r="C227" s="661" t="s">
        <v>578</v>
      </c>
      <c r="D227" s="662" t="s">
        <v>2600</v>
      </c>
      <c r="E227" s="661" t="s">
        <v>4448</v>
      </c>
      <c r="F227" s="662" t="s">
        <v>4449</v>
      </c>
      <c r="G227" s="661" t="s">
        <v>3336</v>
      </c>
      <c r="H227" s="661" t="s">
        <v>3337</v>
      </c>
      <c r="I227" s="663">
        <v>2.54</v>
      </c>
      <c r="J227" s="663">
        <v>12</v>
      </c>
      <c r="K227" s="664">
        <v>30.52</v>
      </c>
    </row>
    <row r="228" spans="1:11" ht="14.4" customHeight="1" x14ac:dyDescent="0.3">
      <c r="A228" s="659" t="s">
        <v>561</v>
      </c>
      <c r="B228" s="660" t="s">
        <v>562</v>
      </c>
      <c r="C228" s="661" t="s">
        <v>578</v>
      </c>
      <c r="D228" s="662" t="s">
        <v>2600</v>
      </c>
      <c r="E228" s="661" t="s">
        <v>4448</v>
      </c>
      <c r="F228" s="662" t="s">
        <v>4449</v>
      </c>
      <c r="G228" s="661" t="s">
        <v>3338</v>
      </c>
      <c r="H228" s="661" t="s">
        <v>3339</v>
      </c>
      <c r="I228" s="663">
        <v>0.61</v>
      </c>
      <c r="J228" s="663">
        <v>9600</v>
      </c>
      <c r="K228" s="664">
        <v>5895.2</v>
      </c>
    </row>
    <row r="229" spans="1:11" ht="14.4" customHeight="1" x14ac:dyDescent="0.3">
      <c r="A229" s="659" t="s">
        <v>561</v>
      </c>
      <c r="B229" s="660" t="s">
        <v>562</v>
      </c>
      <c r="C229" s="661" t="s">
        <v>578</v>
      </c>
      <c r="D229" s="662" t="s">
        <v>2600</v>
      </c>
      <c r="E229" s="661" t="s">
        <v>4448</v>
      </c>
      <c r="F229" s="662" t="s">
        <v>4449</v>
      </c>
      <c r="G229" s="661" t="s">
        <v>3340</v>
      </c>
      <c r="H229" s="661" t="s">
        <v>3341</v>
      </c>
      <c r="I229" s="663">
        <v>380.87999999999994</v>
      </c>
      <c r="J229" s="663">
        <v>15</v>
      </c>
      <c r="K229" s="664">
        <v>5713.2000000000007</v>
      </c>
    </row>
    <row r="230" spans="1:11" ht="14.4" customHeight="1" x14ac:dyDescent="0.3">
      <c r="A230" s="659" t="s">
        <v>561</v>
      </c>
      <c r="B230" s="660" t="s">
        <v>562</v>
      </c>
      <c r="C230" s="661" t="s">
        <v>578</v>
      </c>
      <c r="D230" s="662" t="s">
        <v>2600</v>
      </c>
      <c r="E230" s="661" t="s">
        <v>4448</v>
      </c>
      <c r="F230" s="662" t="s">
        <v>4449</v>
      </c>
      <c r="G230" s="661" t="s">
        <v>3342</v>
      </c>
      <c r="H230" s="661" t="s">
        <v>3343</v>
      </c>
      <c r="I230" s="663">
        <v>29.13</v>
      </c>
      <c r="J230" s="663">
        <v>25</v>
      </c>
      <c r="K230" s="664">
        <v>728.36</v>
      </c>
    </row>
    <row r="231" spans="1:11" ht="14.4" customHeight="1" x14ac:dyDescent="0.3">
      <c r="A231" s="659" t="s">
        <v>561</v>
      </c>
      <c r="B231" s="660" t="s">
        <v>562</v>
      </c>
      <c r="C231" s="661" t="s">
        <v>578</v>
      </c>
      <c r="D231" s="662" t="s">
        <v>2600</v>
      </c>
      <c r="E231" s="661" t="s">
        <v>4448</v>
      </c>
      <c r="F231" s="662" t="s">
        <v>4449</v>
      </c>
      <c r="G231" s="661" t="s">
        <v>3344</v>
      </c>
      <c r="H231" s="661" t="s">
        <v>3345</v>
      </c>
      <c r="I231" s="663">
        <v>1490.2</v>
      </c>
      <c r="J231" s="663">
        <v>2</v>
      </c>
      <c r="K231" s="664">
        <v>2980.4</v>
      </c>
    </row>
    <row r="232" spans="1:11" ht="14.4" customHeight="1" x14ac:dyDescent="0.3">
      <c r="A232" s="659" t="s">
        <v>561</v>
      </c>
      <c r="B232" s="660" t="s">
        <v>562</v>
      </c>
      <c r="C232" s="661" t="s">
        <v>578</v>
      </c>
      <c r="D232" s="662" t="s">
        <v>2600</v>
      </c>
      <c r="E232" s="661" t="s">
        <v>4448</v>
      </c>
      <c r="F232" s="662" t="s">
        <v>4449</v>
      </c>
      <c r="G232" s="661" t="s">
        <v>3346</v>
      </c>
      <c r="H232" s="661" t="s">
        <v>3347</v>
      </c>
      <c r="I232" s="663">
        <v>1.82</v>
      </c>
      <c r="J232" s="663">
        <v>7200</v>
      </c>
      <c r="K232" s="664">
        <v>13110</v>
      </c>
    </row>
    <row r="233" spans="1:11" ht="14.4" customHeight="1" x14ac:dyDescent="0.3">
      <c r="A233" s="659" t="s">
        <v>561</v>
      </c>
      <c r="B233" s="660" t="s">
        <v>562</v>
      </c>
      <c r="C233" s="661" t="s">
        <v>578</v>
      </c>
      <c r="D233" s="662" t="s">
        <v>2600</v>
      </c>
      <c r="E233" s="661" t="s">
        <v>4450</v>
      </c>
      <c r="F233" s="662" t="s">
        <v>4451</v>
      </c>
      <c r="G233" s="661" t="s">
        <v>3348</v>
      </c>
      <c r="H233" s="661" t="s">
        <v>3349</v>
      </c>
      <c r="I233" s="663">
        <v>229.9</v>
      </c>
      <c r="J233" s="663">
        <v>100</v>
      </c>
      <c r="K233" s="664">
        <v>22990</v>
      </c>
    </row>
    <row r="234" spans="1:11" ht="14.4" customHeight="1" x14ac:dyDescent="0.3">
      <c r="A234" s="659" t="s">
        <v>561</v>
      </c>
      <c r="B234" s="660" t="s">
        <v>562</v>
      </c>
      <c r="C234" s="661" t="s">
        <v>578</v>
      </c>
      <c r="D234" s="662" t="s">
        <v>2600</v>
      </c>
      <c r="E234" s="661" t="s">
        <v>4450</v>
      </c>
      <c r="F234" s="662" t="s">
        <v>4451</v>
      </c>
      <c r="G234" s="661" t="s">
        <v>3350</v>
      </c>
      <c r="H234" s="661" t="s">
        <v>3351</v>
      </c>
      <c r="I234" s="663">
        <v>268.61999999999995</v>
      </c>
      <c r="J234" s="663">
        <v>460</v>
      </c>
      <c r="K234" s="664">
        <v>123565.23000000001</v>
      </c>
    </row>
    <row r="235" spans="1:11" ht="14.4" customHeight="1" x14ac:dyDescent="0.3">
      <c r="A235" s="659" t="s">
        <v>561</v>
      </c>
      <c r="B235" s="660" t="s">
        <v>562</v>
      </c>
      <c r="C235" s="661" t="s">
        <v>578</v>
      </c>
      <c r="D235" s="662" t="s">
        <v>2600</v>
      </c>
      <c r="E235" s="661" t="s">
        <v>4450</v>
      </c>
      <c r="F235" s="662" t="s">
        <v>4451</v>
      </c>
      <c r="G235" s="661" t="s">
        <v>3248</v>
      </c>
      <c r="H235" s="661" t="s">
        <v>3249</v>
      </c>
      <c r="I235" s="663">
        <v>2.7649999999999997</v>
      </c>
      <c r="J235" s="663">
        <v>100</v>
      </c>
      <c r="K235" s="664">
        <v>276.5</v>
      </c>
    </row>
    <row r="236" spans="1:11" ht="14.4" customHeight="1" x14ac:dyDescent="0.3">
      <c r="A236" s="659" t="s">
        <v>561</v>
      </c>
      <c r="B236" s="660" t="s">
        <v>562</v>
      </c>
      <c r="C236" s="661" t="s">
        <v>578</v>
      </c>
      <c r="D236" s="662" t="s">
        <v>2600</v>
      </c>
      <c r="E236" s="661" t="s">
        <v>4450</v>
      </c>
      <c r="F236" s="662" t="s">
        <v>4451</v>
      </c>
      <c r="G236" s="661" t="s">
        <v>3124</v>
      </c>
      <c r="H236" s="661" t="s">
        <v>3125</v>
      </c>
      <c r="I236" s="663">
        <v>15.925000000000001</v>
      </c>
      <c r="J236" s="663">
        <v>1350</v>
      </c>
      <c r="K236" s="664">
        <v>21500</v>
      </c>
    </row>
    <row r="237" spans="1:11" ht="14.4" customHeight="1" x14ac:dyDescent="0.3">
      <c r="A237" s="659" t="s">
        <v>561</v>
      </c>
      <c r="B237" s="660" t="s">
        <v>562</v>
      </c>
      <c r="C237" s="661" t="s">
        <v>578</v>
      </c>
      <c r="D237" s="662" t="s">
        <v>2600</v>
      </c>
      <c r="E237" s="661" t="s">
        <v>4450</v>
      </c>
      <c r="F237" s="662" t="s">
        <v>4451</v>
      </c>
      <c r="G237" s="661" t="s">
        <v>3352</v>
      </c>
      <c r="H237" s="661" t="s">
        <v>3353</v>
      </c>
      <c r="I237" s="663">
        <v>7.4300000000000033</v>
      </c>
      <c r="J237" s="663">
        <v>5600</v>
      </c>
      <c r="K237" s="664">
        <v>41608</v>
      </c>
    </row>
    <row r="238" spans="1:11" ht="14.4" customHeight="1" x14ac:dyDescent="0.3">
      <c r="A238" s="659" t="s">
        <v>561</v>
      </c>
      <c r="B238" s="660" t="s">
        <v>562</v>
      </c>
      <c r="C238" s="661" t="s">
        <v>578</v>
      </c>
      <c r="D238" s="662" t="s">
        <v>2600</v>
      </c>
      <c r="E238" s="661" t="s">
        <v>4450</v>
      </c>
      <c r="F238" s="662" t="s">
        <v>4451</v>
      </c>
      <c r="G238" s="661" t="s">
        <v>3128</v>
      </c>
      <c r="H238" s="661" t="s">
        <v>3129</v>
      </c>
      <c r="I238" s="663">
        <v>0.99777777777777787</v>
      </c>
      <c r="J238" s="663">
        <v>6500</v>
      </c>
      <c r="K238" s="664">
        <v>6551</v>
      </c>
    </row>
    <row r="239" spans="1:11" ht="14.4" customHeight="1" x14ac:dyDescent="0.3">
      <c r="A239" s="659" t="s">
        <v>561</v>
      </c>
      <c r="B239" s="660" t="s">
        <v>562</v>
      </c>
      <c r="C239" s="661" t="s">
        <v>578</v>
      </c>
      <c r="D239" s="662" t="s">
        <v>2600</v>
      </c>
      <c r="E239" s="661" t="s">
        <v>4450</v>
      </c>
      <c r="F239" s="662" t="s">
        <v>4451</v>
      </c>
      <c r="G239" s="661" t="s">
        <v>3130</v>
      </c>
      <c r="H239" s="661" t="s">
        <v>3131</v>
      </c>
      <c r="I239" s="663">
        <v>1.5377777777777775</v>
      </c>
      <c r="J239" s="663">
        <v>5300</v>
      </c>
      <c r="K239" s="664">
        <v>8191</v>
      </c>
    </row>
    <row r="240" spans="1:11" ht="14.4" customHeight="1" x14ac:dyDescent="0.3">
      <c r="A240" s="659" t="s">
        <v>561</v>
      </c>
      <c r="B240" s="660" t="s">
        <v>562</v>
      </c>
      <c r="C240" s="661" t="s">
        <v>578</v>
      </c>
      <c r="D240" s="662" t="s">
        <v>2600</v>
      </c>
      <c r="E240" s="661" t="s">
        <v>4450</v>
      </c>
      <c r="F240" s="662" t="s">
        <v>4451</v>
      </c>
      <c r="G240" s="661" t="s">
        <v>3132</v>
      </c>
      <c r="H240" s="661" t="s">
        <v>3133</v>
      </c>
      <c r="I240" s="663">
        <v>0.44555555555555554</v>
      </c>
      <c r="J240" s="663">
        <v>4700</v>
      </c>
      <c r="K240" s="664">
        <v>2112</v>
      </c>
    </row>
    <row r="241" spans="1:11" ht="14.4" customHeight="1" x14ac:dyDescent="0.3">
      <c r="A241" s="659" t="s">
        <v>561</v>
      </c>
      <c r="B241" s="660" t="s">
        <v>562</v>
      </c>
      <c r="C241" s="661" t="s">
        <v>578</v>
      </c>
      <c r="D241" s="662" t="s">
        <v>2600</v>
      </c>
      <c r="E241" s="661" t="s">
        <v>4450</v>
      </c>
      <c r="F241" s="662" t="s">
        <v>4451</v>
      </c>
      <c r="G241" s="661" t="s">
        <v>3134</v>
      </c>
      <c r="H241" s="661" t="s">
        <v>3135</v>
      </c>
      <c r="I241" s="663">
        <v>0.60142857142857142</v>
      </c>
      <c r="J241" s="663">
        <v>3100</v>
      </c>
      <c r="K241" s="664">
        <v>1865</v>
      </c>
    </row>
    <row r="242" spans="1:11" ht="14.4" customHeight="1" x14ac:dyDescent="0.3">
      <c r="A242" s="659" t="s">
        <v>561</v>
      </c>
      <c r="B242" s="660" t="s">
        <v>562</v>
      </c>
      <c r="C242" s="661" t="s">
        <v>578</v>
      </c>
      <c r="D242" s="662" t="s">
        <v>2600</v>
      </c>
      <c r="E242" s="661" t="s">
        <v>4450</v>
      </c>
      <c r="F242" s="662" t="s">
        <v>4451</v>
      </c>
      <c r="G242" s="661" t="s">
        <v>3354</v>
      </c>
      <c r="H242" s="661" t="s">
        <v>3355</v>
      </c>
      <c r="I242" s="663">
        <v>3.1316666666666659</v>
      </c>
      <c r="J242" s="663">
        <v>650</v>
      </c>
      <c r="K242" s="664">
        <v>2035.5</v>
      </c>
    </row>
    <row r="243" spans="1:11" ht="14.4" customHeight="1" x14ac:dyDescent="0.3">
      <c r="A243" s="659" t="s">
        <v>561</v>
      </c>
      <c r="B243" s="660" t="s">
        <v>562</v>
      </c>
      <c r="C243" s="661" t="s">
        <v>578</v>
      </c>
      <c r="D243" s="662" t="s">
        <v>2600</v>
      </c>
      <c r="E243" s="661" t="s">
        <v>4450</v>
      </c>
      <c r="F243" s="662" t="s">
        <v>4451</v>
      </c>
      <c r="G243" s="661" t="s">
        <v>3356</v>
      </c>
      <c r="H243" s="661" t="s">
        <v>3357</v>
      </c>
      <c r="I243" s="663">
        <v>185.76</v>
      </c>
      <c r="J243" s="663">
        <v>350</v>
      </c>
      <c r="K243" s="664">
        <v>65015.719999999994</v>
      </c>
    </row>
    <row r="244" spans="1:11" ht="14.4" customHeight="1" x14ac:dyDescent="0.3">
      <c r="A244" s="659" t="s">
        <v>561</v>
      </c>
      <c r="B244" s="660" t="s">
        <v>562</v>
      </c>
      <c r="C244" s="661" t="s">
        <v>578</v>
      </c>
      <c r="D244" s="662" t="s">
        <v>2600</v>
      </c>
      <c r="E244" s="661" t="s">
        <v>4450</v>
      </c>
      <c r="F244" s="662" t="s">
        <v>4451</v>
      </c>
      <c r="G244" s="661" t="s">
        <v>3252</v>
      </c>
      <c r="H244" s="661" t="s">
        <v>3253</v>
      </c>
      <c r="I244" s="663">
        <v>2.1800000000000002</v>
      </c>
      <c r="J244" s="663">
        <v>1500</v>
      </c>
      <c r="K244" s="664">
        <v>3266.8500000000004</v>
      </c>
    </row>
    <row r="245" spans="1:11" ht="14.4" customHeight="1" x14ac:dyDescent="0.3">
      <c r="A245" s="659" t="s">
        <v>561</v>
      </c>
      <c r="B245" s="660" t="s">
        <v>562</v>
      </c>
      <c r="C245" s="661" t="s">
        <v>578</v>
      </c>
      <c r="D245" s="662" t="s">
        <v>2600</v>
      </c>
      <c r="E245" s="661" t="s">
        <v>4450</v>
      </c>
      <c r="F245" s="662" t="s">
        <v>4451</v>
      </c>
      <c r="G245" s="661" t="s">
        <v>3254</v>
      </c>
      <c r="H245" s="661" t="s">
        <v>3255</v>
      </c>
      <c r="I245" s="663">
        <v>68.53</v>
      </c>
      <c r="J245" s="663">
        <v>10</v>
      </c>
      <c r="K245" s="664">
        <v>685.3</v>
      </c>
    </row>
    <row r="246" spans="1:11" ht="14.4" customHeight="1" x14ac:dyDescent="0.3">
      <c r="A246" s="659" t="s">
        <v>561</v>
      </c>
      <c r="B246" s="660" t="s">
        <v>562</v>
      </c>
      <c r="C246" s="661" t="s">
        <v>578</v>
      </c>
      <c r="D246" s="662" t="s">
        <v>2600</v>
      </c>
      <c r="E246" s="661" t="s">
        <v>4450</v>
      </c>
      <c r="F246" s="662" t="s">
        <v>4451</v>
      </c>
      <c r="G246" s="661" t="s">
        <v>3358</v>
      </c>
      <c r="H246" s="661" t="s">
        <v>3359</v>
      </c>
      <c r="I246" s="663">
        <v>1140.4420000000002</v>
      </c>
      <c r="J246" s="663">
        <v>12</v>
      </c>
      <c r="K246" s="664">
        <v>13685.3</v>
      </c>
    </row>
    <row r="247" spans="1:11" ht="14.4" customHeight="1" x14ac:dyDescent="0.3">
      <c r="A247" s="659" t="s">
        <v>561</v>
      </c>
      <c r="B247" s="660" t="s">
        <v>562</v>
      </c>
      <c r="C247" s="661" t="s">
        <v>578</v>
      </c>
      <c r="D247" s="662" t="s">
        <v>2600</v>
      </c>
      <c r="E247" s="661" t="s">
        <v>4450</v>
      </c>
      <c r="F247" s="662" t="s">
        <v>4451</v>
      </c>
      <c r="G247" s="661" t="s">
        <v>3360</v>
      </c>
      <c r="H247" s="661" t="s">
        <v>3361</v>
      </c>
      <c r="I247" s="663">
        <v>80.573333333333323</v>
      </c>
      <c r="J247" s="663">
        <v>400</v>
      </c>
      <c r="K247" s="664">
        <v>32229.599999999999</v>
      </c>
    </row>
    <row r="248" spans="1:11" ht="14.4" customHeight="1" x14ac:dyDescent="0.3">
      <c r="A248" s="659" t="s">
        <v>561</v>
      </c>
      <c r="B248" s="660" t="s">
        <v>562</v>
      </c>
      <c r="C248" s="661" t="s">
        <v>578</v>
      </c>
      <c r="D248" s="662" t="s">
        <v>2600</v>
      </c>
      <c r="E248" s="661" t="s">
        <v>4450</v>
      </c>
      <c r="F248" s="662" t="s">
        <v>4451</v>
      </c>
      <c r="G248" s="661" t="s">
        <v>3140</v>
      </c>
      <c r="H248" s="661" t="s">
        <v>3141</v>
      </c>
      <c r="I248" s="663">
        <v>5.5671428571428576</v>
      </c>
      <c r="J248" s="663">
        <v>300</v>
      </c>
      <c r="K248" s="664">
        <v>1670.4</v>
      </c>
    </row>
    <row r="249" spans="1:11" ht="14.4" customHeight="1" x14ac:dyDescent="0.3">
      <c r="A249" s="659" t="s">
        <v>561</v>
      </c>
      <c r="B249" s="660" t="s">
        <v>562</v>
      </c>
      <c r="C249" s="661" t="s">
        <v>578</v>
      </c>
      <c r="D249" s="662" t="s">
        <v>2600</v>
      </c>
      <c r="E249" s="661" t="s">
        <v>4450</v>
      </c>
      <c r="F249" s="662" t="s">
        <v>4451</v>
      </c>
      <c r="G249" s="661" t="s">
        <v>3362</v>
      </c>
      <c r="H249" s="661" t="s">
        <v>3363</v>
      </c>
      <c r="I249" s="663">
        <v>47.071249999999999</v>
      </c>
      <c r="J249" s="663">
        <v>540</v>
      </c>
      <c r="K249" s="664">
        <v>25574.649999999998</v>
      </c>
    </row>
    <row r="250" spans="1:11" ht="14.4" customHeight="1" x14ac:dyDescent="0.3">
      <c r="A250" s="659" t="s">
        <v>561</v>
      </c>
      <c r="B250" s="660" t="s">
        <v>562</v>
      </c>
      <c r="C250" s="661" t="s">
        <v>578</v>
      </c>
      <c r="D250" s="662" t="s">
        <v>2600</v>
      </c>
      <c r="E250" s="661" t="s">
        <v>4450</v>
      </c>
      <c r="F250" s="662" t="s">
        <v>4451</v>
      </c>
      <c r="G250" s="661" t="s">
        <v>3364</v>
      </c>
      <c r="H250" s="661" t="s">
        <v>3365</v>
      </c>
      <c r="I250" s="663">
        <v>45.13</v>
      </c>
      <c r="J250" s="663">
        <v>20</v>
      </c>
      <c r="K250" s="664">
        <v>902.66</v>
      </c>
    </row>
    <row r="251" spans="1:11" ht="14.4" customHeight="1" x14ac:dyDescent="0.3">
      <c r="A251" s="659" t="s">
        <v>561</v>
      </c>
      <c r="B251" s="660" t="s">
        <v>562</v>
      </c>
      <c r="C251" s="661" t="s">
        <v>578</v>
      </c>
      <c r="D251" s="662" t="s">
        <v>2600</v>
      </c>
      <c r="E251" s="661" t="s">
        <v>4450</v>
      </c>
      <c r="F251" s="662" t="s">
        <v>4451</v>
      </c>
      <c r="G251" s="661" t="s">
        <v>3366</v>
      </c>
      <c r="H251" s="661" t="s">
        <v>3367</v>
      </c>
      <c r="I251" s="663">
        <v>16.940000000000001</v>
      </c>
      <c r="J251" s="663">
        <v>12</v>
      </c>
      <c r="K251" s="664">
        <v>203.28</v>
      </c>
    </row>
    <row r="252" spans="1:11" ht="14.4" customHeight="1" x14ac:dyDescent="0.3">
      <c r="A252" s="659" t="s">
        <v>561</v>
      </c>
      <c r="B252" s="660" t="s">
        <v>562</v>
      </c>
      <c r="C252" s="661" t="s">
        <v>578</v>
      </c>
      <c r="D252" s="662" t="s">
        <v>2600</v>
      </c>
      <c r="E252" s="661" t="s">
        <v>4450</v>
      </c>
      <c r="F252" s="662" t="s">
        <v>4451</v>
      </c>
      <c r="G252" s="661" t="s">
        <v>3368</v>
      </c>
      <c r="H252" s="661" t="s">
        <v>3369</v>
      </c>
      <c r="I252" s="663">
        <v>17.196666666666669</v>
      </c>
      <c r="J252" s="663">
        <v>21</v>
      </c>
      <c r="K252" s="664">
        <v>361.19</v>
      </c>
    </row>
    <row r="253" spans="1:11" ht="14.4" customHeight="1" x14ac:dyDescent="0.3">
      <c r="A253" s="659" t="s">
        <v>561</v>
      </c>
      <c r="B253" s="660" t="s">
        <v>562</v>
      </c>
      <c r="C253" s="661" t="s">
        <v>578</v>
      </c>
      <c r="D253" s="662" t="s">
        <v>2600</v>
      </c>
      <c r="E253" s="661" t="s">
        <v>4450</v>
      </c>
      <c r="F253" s="662" t="s">
        <v>4451</v>
      </c>
      <c r="G253" s="661" t="s">
        <v>3370</v>
      </c>
      <c r="H253" s="661" t="s">
        <v>3371</v>
      </c>
      <c r="I253" s="663">
        <v>2.7857142857142856</v>
      </c>
      <c r="J253" s="663">
        <v>3600</v>
      </c>
      <c r="K253" s="664">
        <v>10030.700000000001</v>
      </c>
    </row>
    <row r="254" spans="1:11" ht="14.4" customHeight="1" x14ac:dyDescent="0.3">
      <c r="A254" s="659" t="s">
        <v>561</v>
      </c>
      <c r="B254" s="660" t="s">
        <v>562</v>
      </c>
      <c r="C254" s="661" t="s">
        <v>578</v>
      </c>
      <c r="D254" s="662" t="s">
        <v>2600</v>
      </c>
      <c r="E254" s="661" t="s">
        <v>4450</v>
      </c>
      <c r="F254" s="662" t="s">
        <v>4451</v>
      </c>
      <c r="G254" s="661" t="s">
        <v>3372</v>
      </c>
      <c r="H254" s="661" t="s">
        <v>3373</v>
      </c>
      <c r="I254" s="663">
        <v>174.965</v>
      </c>
      <c r="J254" s="663">
        <v>6</v>
      </c>
      <c r="K254" s="664">
        <v>1050.98</v>
      </c>
    </row>
    <row r="255" spans="1:11" ht="14.4" customHeight="1" x14ac:dyDescent="0.3">
      <c r="A255" s="659" t="s">
        <v>561</v>
      </c>
      <c r="B255" s="660" t="s">
        <v>562</v>
      </c>
      <c r="C255" s="661" t="s">
        <v>578</v>
      </c>
      <c r="D255" s="662" t="s">
        <v>2600</v>
      </c>
      <c r="E255" s="661" t="s">
        <v>4450</v>
      </c>
      <c r="F255" s="662" t="s">
        <v>4451</v>
      </c>
      <c r="G255" s="661" t="s">
        <v>3374</v>
      </c>
      <c r="H255" s="661" t="s">
        <v>3375</v>
      </c>
      <c r="I255" s="663">
        <v>16.693333333333332</v>
      </c>
      <c r="J255" s="663">
        <v>300</v>
      </c>
      <c r="K255" s="664">
        <v>5008</v>
      </c>
    </row>
    <row r="256" spans="1:11" ht="14.4" customHeight="1" x14ac:dyDescent="0.3">
      <c r="A256" s="659" t="s">
        <v>561</v>
      </c>
      <c r="B256" s="660" t="s">
        <v>562</v>
      </c>
      <c r="C256" s="661" t="s">
        <v>578</v>
      </c>
      <c r="D256" s="662" t="s">
        <v>2600</v>
      </c>
      <c r="E256" s="661" t="s">
        <v>4450</v>
      </c>
      <c r="F256" s="662" t="s">
        <v>4451</v>
      </c>
      <c r="G256" s="661" t="s">
        <v>3376</v>
      </c>
      <c r="H256" s="661" t="s">
        <v>3377</v>
      </c>
      <c r="I256" s="663">
        <v>35.479999999999997</v>
      </c>
      <c r="J256" s="663">
        <v>250</v>
      </c>
      <c r="K256" s="664">
        <v>8869.11</v>
      </c>
    </row>
    <row r="257" spans="1:11" ht="14.4" customHeight="1" x14ac:dyDescent="0.3">
      <c r="A257" s="659" t="s">
        <v>561</v>
      </c>
      <c r="B257" s="660" t="s">
        <v>562</v>
      </c>
      <c r="C257" s="661" t="s">
        <v>578</v>
      </c>
      <c r="D257" s="662" t="s">
        <v>2600</v>
      </c>
      <c r="E257" s="661" t="s">
        <v>4450</v>
      </c>
      <c r="F257" s="662" t="s">
        <v>4451</v>
      </c>
      <c r="G257" s="661" t="s">
        <v>3376</v>
      </c>
      <c r="H257" s="661" t="s">
        <v>3378</v>
      </c>
      <c r="I257" s="663">
        <v>35.479999999999997</v>
      </c>
      <c r="J257" s="663">
        <v>500</v>
      </c>
      <c r="K257" s="664">
        <v>17738.240000000002</v>
      </c>
    </row>
    <row r="258" spans="1:11" ht="14.4" customHeight="1" x14ac:dyDescent="0.3">
      <c r="A258" s="659" t="s">
        <v>561</v>
      </c>
      <c r="B258" s="660" t="s">
        <v>562</v>
      </c>
      <c r="C258" s="661" t="s">
        <v>578</v>
      </c>
      <c r="D258" s="662" t="s">
        <v>2600</v>
      </c>
      <c r="E258" s="661" t="s">
        <v>4450</v>
      </c>
      <c r="F258" s="662" t="s">
        <v>4451</v>
      </c>
      <c r="G258" s="661" t="s">
        <v>3144</v>
      </c>
      <c r="H258" s="661" t="s">
        <v>3145</v>
      </c>
      <c r="I258" s="663">
        <v>1.8544444444444446</v>
      </c>
      <c r="J258" s="663">
        <v>1250</v>
      </c>
      <c r="K258" s="664">
        <v>2310</v>
      </c>
    </row>
    <row r="259" spans="1:11" ht="14.4" customHeight="1" x14ac:dyDescent="0.3">
      <c r="A259" s="659" t="s">
        <v>561</v>
      </c>
      <c r="B259" s="660" t="s">
        <v>562</v>
      </c>
      <c r="C259" s="661" t="s">
        <v>578</v>
      </c>
      <c r="D259" s="662" t="s">
        <v>2600</v>
      </c>
      <c r="E259" s="661" t="s">
        <v>4450</v>
      </c>
      <c r="F259" s="662" t="s">
        <v>4451</v>
      </c>
      <c r="G259" s="661" t="s">
        <v>3146</v>
      </c>
      <c r="H259" s="661" t="s">
        <v>3147</v>
      </c>
      <c r="I259" s="663">
        <v>1.79</v>
      </c>
      <c r="J259" s="663">
        <v>300</v>
      </c>
      <c r="K259" s="664">
        <v>538</v>
      </c>
    </row>
    <row r="260" spans="1:11" ht="14.4" customHeight="1" x14ac:dyDescent="0.3">
      <c r="A260" s="659" t="s">
        <v>561</v>
      </c>
      <c r="B260" s="660" t="s">
        <v>562</v>
      </c>
      <c r="C260" s="661" t="s">
        <v>578</v>
      </c>
      <c r="D260" s="662" t="s">
        <v>2600</v>
      </c>
      <c r="E260" s="661" t="s">
        <v>4450</v>
      </c>
      <c r="F260" s="662" t="s">
        <v>4451</v>
      </c>
      <c r="G260" s="661" t="s">
        <v>3290</v>
      </c>
      <c r="H260" s="661" t="s">
        <v>3291</v>
      </c>
      <c r="I260" s="663">
        <v>2.9279999999999999</v>
      </c>
      <c r="J260" s="663">
        <v>250</v>
      </c>
      <c r="K260" s="664">
        <v>716.5</v>
      </c>
    </row>
    <row r="261" spans="1:11" ht="14.4" customHeight="1" x14ac:dyDescent="0.3">
      <c r="A261" s="659" t="s">
        <v>561</v>
      </c>
      <c r="B261" s="660" t="s">
        <v>562</v>
      </c>
      <c r="C261" s="661" t="s">
        <v>578</v>
      </c>
      <c r="D261" s="662" t="s">
        <v>2600</v>
      </c>
      <c r="E261" s="661" t="s">
        <v>4450</v>
      </c>
      <c r="F261" s="662" t="s">
        <v>4451</v>
      </c>
      <c r="G261" s="661" t="s">
        <v>3292</v>
      </c>
      <c r="H261" s="661" t="s">
        <v>3293</v>
      </c>
      <c r="I261" s="663">
        <v>1.7650000000000001</v>
      </c>
      <c r="J261" s="663">
        <v>300</v>
      </c>
      <c r="K261" s="664">
        <v>530</v>
      </c>
    </row>
    <row r="262" spans="1:11" ht="14.4" customHeight="1" x14ac:dyDescent="0.3">
      <c r="A262" s="659" t="s">
        <v>561</v>
      </c>
      <c r="B262" s="660" t="s">
        <v>562</v>
      </c>
      <c r="C262" s="661" t="s">
        <v>578</v>
      </c>
      <c r="D262" s="662" t="s">
        <v>2600</v>
      </c>
      <c r="E262" s="661" t="s">
        <v>4450</v>
      </c>
      <c r="F262" s="662" t="s">
        <v>4451</v>
      </c>
      <c r="G262" s="661" t="s">
        <v>3148</v>
      </c>
      <c r="H262" s="661" t="s">
        <v>3149</v>
      </c>
      <c r="I262" s="663">
        <v>1.7549999999999999</v>
      </c>
      <c r="J262" s="663">
        <v>700</v>
      </c>
      <c r="K262" s="664">
        <v>1227</v>
      </c>
    </row>
    <row r="263" spans="1:11" ht="14.4" customHeight="1" x14ac:dyDescent="0.3">
      <c r="A263" s="659" t="s">
        <v>561</v>
      </c>
      <c r="B263" s="660" t="s">
        <v>562</v>
      </c>
      <c r="C263" s="661" t="s">
        <v>578</v>
      </c>
      <c r="D263" s="662" t="s">
        <v>2600</v>
      </c>
      <c r="E263" s="661" t="s">
        <v>4450</v>
      </c>
      <c r="F263" s="662" t="s">
        <v>4451</v>
      </c>
      <c r="G263" s="661" t="s">
        <v>3150</v>
      </c>
      <c r="H263" s="661" t="s">
        <v>3151</v>
      </c>
      <c r="I263" s="663">
        <v>0.01</v>
      </c>
      <c r="J263" s="663">
        <v>4100</v>
      </c>
      <c r="K263" s="664">
        <v>41</v>
      </c>
    </row>
    <row r="264" spans="1:11" ht="14.4" customHeight="1" x14ac:dyDescent="0.3">
      <c r="A264" s="659" t="s">
        <v>561</v>
      </c>
      <c r="B264" s="660" t="s">
        <v>562</v>
      </c>
      <c r="C264" s="661" t="s">
        <v>578</v>
      </c>
      <c r="D264" s="662" t="s">
        <v>2600</v>
      </c>
      <c r="E264" s="661" t="s">
        <v>4450</v>
      </c>
      <c r="F264" s="662" t="s">
        <v>4451</v>
      </c>
      <c r="G264" s="661" t="s">
        <v>3379</v>
      </c>
      <c r="H264" s="661" t="s">
        <v>3380</v>
      </c>
      <c r="I264" s="663">
        <v>2.0514285714285712</v>
      </c>
      <c r="J264" s="663">
        <v>1600</v>
      </c>
      <c r="K264" s="664">
        <v>3281</v>
      </c>
    </row>
    <row r="265" spans="1:11" ht="14.4" customHeight="1" x14ac:dyDescent="0.3">
      <c r="A265" s="659" t="s">
        <v>561</v>
      </c>
      <c r="B265" s="660" t="s">
        <v>562</v>
      </c>
      <c r="C265" s="661" t="s">
        <v>578</v>
      </c>
      <c r="D265" s="662" t="s">
        <v>2600</v>
      </c>
      <c r="E265" s="661" t="s">
        <v>4450</v>
      </c>
      <c r="F265" s="662" t="s">
        <v>4451</v>
      </c>
      <c r="G265" s="661" t="s">
        <v>3259</v>
      </c>
      <c r="H265" s="661" t="s">
        <v>3260</v>
      </c>
      <c r="I265" s="663">
        <v>2.8418181818181822</v>
      </c>
      <c r="J265" s="663">
        <v>2050</v>
      </c>
      <c r="K265" s="664">
        <v>5819.38</v>
      </c>
    </row>
    <row r="266" spans="1:11" ht="14.4" customHeight="1" x14ac:dyDescent="0.3">
      <c r="A266" s="659" t="s">
        <v>561</v>
      </c>
      <c r="B266" s="660" t="s">
        <v>562</v>
      </c>
      <c r="C266" s="661" t="s">
        <v>578</v>
      </c>
      <c r="D266" s="662" t="s">
        <v>2600</v>
      </c>
      <c r="E266" s="661" t="s">
        <v>4450</v>
      </c>
      <c r="F266" s="662" t="s">
        <v>4451</v>
      </c>
      <c r="G266" s="661" t="s">
        <v>3152</v>
      </c>
      <c r="H266" s="661" t="s">
        <v>3153</v>
      </c>
      <c r="I266" s="663">
        <v>2.0828571428571432</v>
      </c>
      <c r="J266" s="663">
        <v>850</v>
      </c>
      <c r="K266" s="664">
        <v>1751</v>
      </c>
    </row>
    <row r="267" spans="1:11" ht="14.4" customHeight="1" x14ac:dyDescent="0.3">
      <c r="A267" s="659" t="s">
        <v>561</v>
      </c>
      <c r="B267" s="660" t="s">
        <v>562</v>
      </c>
      <c r="C267" s="661" t="s">
        <v>578</v>
      </c>
      <c r="D267" s="662" t="s">
        <v>2600</v>
      </c>
      <c r="E267" s="661" t="s">
        <v>4450</v>
      </c>
      <c r="F267" s="662" t="s">
        <v>4451</v>
      </c>
      <c r="G267" s="661" t="s">
        <v>3381</v>
      </c>
      <c r="H267" s="661" t="s">
        <v>3382</v>
      </c>
      <c r="I267" s="663">
        <v>133.1</v>
      </c>
      <c r="J267" s="663">
        <v>10</v>
      </c>
      <c r="K267" s="664">
        <v>1331</v>
      </c>
    </row>
    <row r="268" spans="1:11" ht="14.4" customHeight="1" x14ac:dyDescent="0.3">
      <c r="A268" s="659" t="s">
        <v>561</v>
      </c>
      <c r="B268" s="660" t="s">
        <v>562</v>
      </c>
      <c r="C268" s="661" t="s">
        <v>578</v>
      </c>
      <c r="D268" s="662" t="s">
        <v>2600</v>
      </c>
      <c r="E268" s="661" t="s">
        <v>4450</v>
      </c>
      <c r="F268" s="662" t="s">
        <v>4451</v>
      </c>
      <c r="G268" s="661" t="s">
        <v>3383</v>
      </c>
      <c r="H268" s="661" t="s">
        <v>3384</v>
      </c>
      <c r="I268" s="663">
        <v>8.76</v>
      </c>
      <c r="J268" s="663">
        <v>1500</v>
      </c>
      <c r="K268" s="664">
        <v>13140.679999999998</v>
      </c>
    </row>
    <row r="269" spans="1:11" ht="14.4" customHeight="1" x14ac:dyDescent="0.3">
      <c r="A269" s="659" t="s">
        <v>561</v>
      </c>
      <c r="B269" s="660" t="s">
        <v>562</v>
      </c>
      <c r="C269" s="661" t="s">
        <v>578</v>
      </c>
      <c r="D269" s="662" t="s">
        <v>2600</v>
      </c>
      <c r="E269" s="661" t="s">
        <v>4450</v>
      </c>
      <c r="F269" s="662" t="s">
        <v>4451</v>
      </c>
      <c r="G269" s="661" t="s">
        <v>3385</v>
      </c>
      <c r="H269" s="661" t="s">
        <v>3386</v>
      </c>
      <c r="I269" s="663">
        <v>37.147500000000001</v>
      </c>
      <c r="J269" s="663">
        <v>1911</v>
      </c>
      <c r="K269" s="664">
        <v>70989.649999999994</v>
      </c>
    </row>
    <row r="270" spans="1:11" ht="14.4" customHeight="1" x14ac:dyDescent="0.3">
      <c r="A270" s="659" t="s">
        <v>561</v>
      </c>
      <c r="B270" s="660" t="s">
        <v>562</v>
      </c>
      <c r="C270" s="661" t="s">
        <v>578</v>
      </c>
      <c r="D270" s="662" t="s">
        <v>2600</v>
      </c>
      <c r="E270" s="661" t="s">
        <v>4450</v>
      </c>
      <c r="F270" s="662" t="s">
        <v>4451</v>
      </c>
      <c r="G270" s="661" t="s">
        <v>3156</v>
      </c>
      <c r="H270" s="661" t="s">
        <v>3157</v>
      </c>
      <c r="I270" s="663">
        <v>2.1800000000000002</v>
      </c>
      <c r="J270" s="663">
        <v>2500</v>
      </c>
      <c r="K270" s="664">
        <v>5450</v>
      </c>
    </row>
    <row r="271" spans="1:11" ht="14.4" customHeight="1" x14ac:dyDescent="0.3">
      <c r="A271" s="659" t="s">
        <v>561</v>
      </c>
      <c r="B271" s="660" t="s">
        <v>562</v>
      </c>
      <c r="C271" s="661" t="s">
        <v>578</v>
      </c>
      <c r="D271" s="662" t="s">
        <v>2600</v>
      </c>
      <c r="E271" s="661" t="s">
        <v>4450</v>
      </c>
      <c r="F271" s="662" t="s">
        <v>4451</v>
      </c>
      <c r="G271" s="661" t="s">
        <v>3387</v>
      </c>
      <c r="H271" s="661" t="s">
        <v>3388</v>
      </c>
      <c r="I271" s="663">
        <v>58.919999999999995</v>
      </c>
      <c r="J271" s="663">
        <v>150</v>
      </c>
      <c r="K271" s="664">
        <v>8837.25</v>
      </c>
    </row>
    <row r="272" spans="1:11" ht="14.4" customHeight="1" x14ac:dyDescent="0.3">
      <c r="A272" s="659" t="s">
        <v>561</v>
      </c>
      <c r="B272" s="660" t="s">
        <v>562</v>
      </c>
      <c r="C272" s="661" t="s">
        <v>578</v>
      </c>
      <c r="D272" s="662" t="s">
        <v>2600</v>
      </c>
      <c r="E272" s="661" t="s">
        <v>4450</v>
      </c>
      <c r="F272" s="662" t="s">
        <v>4451</v>
      </c>
      <c r="G272" s="661" t="s">
        <v>3389</v>
      </c>
      <c r="H272" s="661" t="s">
        <v>3390</v>
      </c>
      <c r="I272" s="663">
        <v>2.85</v>
      </c>
      <c r="J272" s="663">
        <v>100</v>
      </c>
      <c r="K272" s="664">
        <v>285</v>
      </c>
    </row>
    <row r="273" spans="1:11" ht="14.4" customHeight="1" x14ac:dyDescent="0.3">
      <c r="A273" s="659" t="s">
        <v>561</v>
      </c>
      <c r="B273" s="660" t="s">
        <v>562</v>
      </c>
      <c r="C273" s="661" t="s">
        <v>578</v>
      </c>
      <c r="D273" s="662" t="s">
        <v>2600</v>
      </c>
      <c r="E273" s="661" t="s">
        <v>4450</v>
      </c>
      <c r="F273" s="662" t="s">
        <v>4451</v>
      </c>
      <c r="G273" s="661" t="s">
        <v>3391</v>
      </c>
      <c r="H273" s="661" t="s">
        <v>3392</v>
      </c>
      <c r="I273" s="663">
        <v>34.729999999999997</v>
      </c>
      <c r="J273" s="663">
        <v>80</v>
      </c>
      <c r="K273" s="664">
        <v>2778.2</v>
      </c>
    </row>
    <row r="274" spans="1:11" ht="14.4" customHeight="1" x14ac:dyDescent="0.3">
      <c r="A274" s="659" t="s">
        <v>561</v>
      </c>
      <c r="B274" s="660" t="s">
        <v>562</v>
      </c>
      <c r="C274" s="661" t="s">
        <v>578</v>
      </c>
      <c r="D274" s="662" t="s">
        <v>2600</v>
      </c>
      <c r="E274" s="661" t="s">
        <v>4450</v>
      </c>
      <c r="F274" s="662" t="s">
        <v>4451</v>
      </c>
      <c r="G274" s="661" t="s">
        <v>3393</v>
      </c>
      <c r="H274" s="661" t="s">
        <v>3394</v>
      </c>
      <c r="I274" s="663">
        <v>365.27</v>
      </c>
      <c r="J274" s="663">
        <v>110</v>
      </c>
      <c r="K274" s="664">
        <v>40180.189999999995</v>
      </c>
    </row>
    <row r="275" spans="1:11" ht="14.4" customHeight="1" x14ac:dyDescent="0.3">
      <c r="A275" s="659" t="s">
        <v>561</v>
      </c>
      <c r="B275" s="660" t="s">
        <v>562</v>
      </c>
      <c r="C275" s="661" t="s">
        <v>578</v>
      </c>
      <c r="D275" s="662" t="s">
        <v>2600</v>
      </c>
      <c r="E275" s="661" t="s">
        <v>4450</v>
      </c>
      <c r="F275" s="662" t="s">
        <v>4451</v>
      </c>
      <c r="G275" s="661" t="s">
        <v>3395</v>
      </c>
      <c r="H275" s="661" t="s">
        <v>3396</v>
      </c>
      <c r="I275" s="663">
        <v>511.83</v>
      </c>
      <c r="J275" s="663">
        <v>120</v>
      </c>
      <c r="K275" s="664">
        <v>61419.600000000006</v>
      </c>
    </row>
    <row r="276" spans="1:11" ht="14.4" customHeight="1" x14ac:dyDescent="0.3">
      <c r="A276" s="659" t="s">
        <v>561</v>
      </c>
      <c r="B276" s="660" t="s">
        <v>562</v>
      </c>
      <c r="C276" s="661" t="s">
        <v>578</v>
      </c>
      <c r="D276" s="662" t="s">
        <v>2600</v>
      </c>
      <c r="E276" s="661" t="s">
        <v>4450</v>
      </c>
      <c r="F276" s="662" t="s">
        <v>4451</v>
      </c>
      <c r="G276" s="661" t="s">
        <v>3397</v>
      </c>
      <c r="H276" s="661" t="s">
        <v>3398</v>
      </c>
      <c r="I276" s="663">
        <v>235.54666666666665</v>
      </c>
      <c r="J276" s="663">
        <v>60</v>
      </c>
      <c r="K276" s="664">
        <v>14132.8</v>
      </c>
    </row>
    <row r="277" spans="1:11" ht="14.4" customHeight="1" x14ac:dyDescent="0.3">
      <c r="A277" s="659" t="s">
        <v>561</v>
      </c>
      <c r="B277" s="660" t="s">
        <v>562</v>
      </c>
      <c r="C277" s="661" t="s">
        <v>578</v>
      </c>
      <c r="D277" s="662" t="s">
        <v>2600</v>
      </c>
      <c r="E277" s="661" t="s">
        <v>4450</v>
      </c>
      <c r="F277" s="662" t="s">
        <v>4451</v>
      </c>
      <c r="G277" s="661" t="s">
        <v>3397</v>
      </c>
      <c r="H277" s="661" t="s">
        <v>3399</v>
      </c>
      <c r="I277" s="663">
        <v>220.22</v>
      </c>
      <c r="J277" s="663">
        <v>420</v>
      </c>
      <c r="K277" s="664">
        <v>92492.39999999998</v>
      </c>
    </row>
    <row r="278" spans="1:11" ht="14.4" customHeight="1" x14ac:dyDescent="0.3">
      <c r="A278" s="659" t="s">
        <v>561</v>
      </c>
      <c r="B278" s="660" t="s">
        <v>562</v>
      </c>
      <c r="C278" s="661" t="s">
        <v>578</v>
      </c>
      <c r="D278" s="662" t="s">
        <v>2600</v>
      </c>
      <c r="E278" s="661" t="s">
        <v>4450</v>
      </c>
      <c r="F278" s="662" t="s">
        <v>4451</v>
      </c>
      <c r="G278" s="661" t="s">
        <v>3400</v>
      </c>
      <c r="H278" s="661" t="s">
        <v>3401</v>
      </c>
      <c r="I278" s="663">
        <v>440.44</v>
      </c>
      <c r="J278" s="663">
        <v>20</v>
      </c>
      <c r="K278" s="664">
        <v>8808.7999999999993</v>
      </c>
    </row>
    <row r="279" spans="1:11" ht="14.4" customHeight="1" x14ac:dyDescent="0.3">
      <c r="A279" s="659" t="s">
        <v>561</v>
      </c>
      <c r="B279" s="660" t="s">
        <v>562</v>
      </c>
      <c r="C279" s="661" t="s">
        <v>578</v>
      </c>
      <c r="D279" s="662" t="s">
        <v>2600</v>
      </c>
      <c r="E279" s="661" t="s">
        <v>4450</v>
      </c>
      <c r="F279" s="662" t="s">
        <v>4451</v>
      </c>
      <c r="G279" s="661" t="s">
        <v>3402</v>
      </c>
      <c r="H279" s="661" t="s">
        <v>3403</v>
      </c>
      <c r="I279" s="663">
        <v>6.06</v>
      </c>
      <c r="J279" s="663">
        <v>50</v>
      </c>
      <c r="K279" s="664">
        <v>303</v>
      </c>
    </row>
    <row r="280" spans="1:11" ht="14.4" customHeight="1" x14ac:dyDescent="0.3">
      <c r="A280" s="659" t="s">
        <v>561</v>
      </c>
      <c r="B280" s="660" t="s">
        <v>562</v>
      </c>
      <c r="C280" s="661" t="s">
        <v>578</v>
      </c>
      <c r="D280" s="662" t="s">
        <v>2600</v>
      </c>
      <c r="E280" s="661" t="s">
        <v>4450</v>
      </c>
      <c r="F280" s="662" t="s">
        <v>4451</v>
      </c>
      <c r="G280" s="661" t="s">
        <v>3404</v>
      </c>
      <c r="H280" s="661" t="s">
        <v>3405</v>
      </c>
      <c r="I280" s="663">
        <v>34.57</v>
      </c>
      <c r="J280" s="663">
        <v>300</v>
      </c>
      <c r="K280" s="664">
        <v>10370.700000000001</v>
      </c>
    </row>
    <row r="281" spans="1:11" ht="14.4" customHeight="1" x14ac:dyDescent="0.3">
      <c r="A281" s="659" t="s">
        <v>561</v>
      </c>
      <c r="B281" s="660" t="s">
        <v>562</v>
      </c>
      <c r="C281" s="661" t="s">
        <v>578</v>
      </c>
      <c r="D281" s="662" t="s">
        <v>2600</v>
      </c>
      <c r="E281" s="661" t="s">
        <v>4450</v>
      </c>
      <c r="F281" s="662" t="s">
        <v>4451</v>
      </c>
      <c r="G281" s="661" t="s">
        <v>3406</v>
      </c>
      <c r="H281" s="661" t="s">
        <v>3407</v>
      </c>
      <c r="I281" s="663">
        <v>21.79</v>
      </c>
      <c r="J281" s="663">
        <v>12</v>
      </c>
      <c r="K281" s="664">
        <v>261.5</v>
      </c>
    </row>
    <row r="282" spans="1:11" ht="14.4" customHeight="1" x14ac:dyDescent="0.3">
      <c r="A282" s="659" t="s">
        <v>561</v>
      </c>
      <c r="B282" s="660" t="s">
        <v>562</v>
      </c>
      <c r="C282" s="661" t="s">
        <v>578</v>
      </c>
      <c r="D282" s="662" t="s">
        <v>2600</v>
      </c>
      <c r="E282" s="661" t="s">
        <v>4450</v>
      </c>
      <c r="F282" s="662" t="s">
        <v>4451</v>
      </c>
      <c r="G282" s="661" t="s">
        <v>3160</v>
      </c>
      <c r="H282" s="661" t="s">
        <v>3161</v>
      </c>
      <c r="I282" s="663">
        <v>5.1312500000000005</v>
      </c>
      <c r="J282" s="663">
        <v>1660</v>
      </c>
      <c r="K282" s="664">
        <v>8516</v>
      </c>
    </row>
    <row r="283" spans="1:11" ht="14.4" customHeight="1" x14ac:dyDescent="0.3">
      <c r="A283" s="659" t="s">
        <v>561</v>
      </c>
      <c r="B283" s="660" t="s">
        <v>562</v>
      </c>
      <c r="C283" s="661" t="s">
        <v>578</v>
      </c>
      <c r="D283" s="662" t="s">
        <v>2600</v>
      </c>
      <c r="E283" s="661" t="s">
        <v>4450</v>
      </c>
      <c r="F283" s="662" t="s">
        <v>4451</v>
      </c>
      <c r="G283" s="661" t="s">
        <v>3408</v>
      </c>
      <c r="H283" s="661" t="s">
        <v>3409</v>
      </c>
      <c r="I283" s="663">
        <v>7.9500000000000011</v>
      </c>
      <c r="J283" s="663">
        <v>1700</v>
      </c>
      <c r="K283" s="664">
        <v>13515</v>
      </c>
    </row>
    <row r="284" spans="1:11" ht="14.4" customHeight="1" x14ac:dyDescent="0.3">
      <c r="A284" s="659" t="s">
        <v>561</v>
      </c>
      <c r="B284" s="660" t="s">
        <v>562</v>
      </c>
      <c r="C284" s="661" t="s">
        <v>578</v>
      </c>
      <c r="D284" s="662" t="s">
        <v>2600</v>
      </c>
      <c r="E284" s="661" t="s">
        <v>4450</v>
      </c>
      <c r="F284" s="662" t="s">
        <v>4451</v>
      </c>
      <c r="G284" s="661" t="s">
        <v>3410</v>
      </c>
      <c r="H284" s="661" t="s">
        <v>3411</v>
      </c>
      <c r="I284" s="663">
        <v>150.21285714285713</v>
      </c>
      <c r="J284" s="663">
        <v>260</v>
      </c>
      <c r="K284" s="664">
        <v>39179.799999999996</v>
      </c>
    </row>
    <row r="285" spans="1:11" ht="14.4" customHeight="1" x14ac:dyDescent="0.3">
      <c r="A285" s="659" t="s">
        <v>561</v>
      </c>
      <c r="B285" s="660" t="s">
        <v>562</v>
      </c>
      <c r="C285" s="661" t="s">
        <v>578</v>
      </c>
      <c r="D285" s="662" t="s">
        <v>2600</v>
      </c>
      <c r="E285" s="661" t="s">
        <v>4450</v>
      </c>
      <c r="F285" s="662" t="s">
        <v>4451</v>
      </c>
      <c r="G285" s="661" t="s">
        <v>3412</v>
      </c>
      <c r="H285" s="661" t="s">
        <v>3413</v>
      </c>
      <c r="I285" s="663">
        <v>127.37857142857142</v>
      </c>
      <c r="J285" s="663">
        <v>100</v>
      </c>
      <c r="K285" s="664">
        <v>12737.66</v>
      </c>
    </row>
    <row r="286" spans="1:11" ht="14.4" customHeight="1" x14ac:dyDescent="0.3">
      <c r="A286" s="659" t="s">
        <v>561</v>
      </c>
      <c r="B286" s="660" t="s">
        <v>562</v>
      </c>
      <c r="C286" s="661" t="s">
        <v>578</v>
      </c>
      <c r="D286" s="662" t="s">
        <v>2600</v>
      </c>
      <c r="E286" s="661" t="s">
        <v>4450</v>
      </c>
      <c r="F286" s="662" t="s">
        <v>4451</v>
      </c>
      <c r="G286" s="661" t="s">
        <v>3414</v>
      </c>
      <c r="H286" s="661" t="s">
        <v>3415</v>
      </c>
      <c r="I286" s="663">
        <v>23.15</v>
      </c>
      <c r="J286" s="663">
        <v>200</v>
      </c>
      <c r="K286" s="664">
        <v>4629.46</v>
      </c>
    </row>
    <row r="287" spans="1:11" ht="14.4" customHeight="1" x14ac:dyDescent="0.3">
      <c r="A287" s="659" t="s">
        <v>561</v>
      </c>
      <c r="B287" s="660" t="s">
        <v>562</v>
      </c>
      <c r="C287" s="661" t="s">
        <v>578</v>
      </c>
      <c r="D287" s="662" t="s">
        <v>2600</v>
      </c>
      <c r="E287" s="661" t="s">
        <v>4450</v>
      </c>
      <c r="F287" s="662" t="s">
        <v>4451</v>
      </c>
      <c r="G287" s="661" t="s">
        <v>3416</v>
      </c>
      <c r="H287" s="661" t="s">
        <v>3417</v>
      </c>
      <c r="I287" s="663">
        <v>43.739999999999995</v>
      </c>
      <c r="J287" s="663">
        <v>300</v>
      </c>
      <c r="K287" s="664">
        <v>13093.39</v>
      </c>
    </row>
    <row r="288" spans="1:11" ht="14.4" customHeight="1" x14ac:dyDescent="0.3">
      <c r="A288" s="659" t="s">
        <v>561</v>
      </c>
      <c r="B288" s="660" t="s">
        <v>562</v>
      </c>
      <c r="C288" s="661" t="s">
        <v>578</v>
      </c>
      <c r="D288" s="662" t="s">
        <v>2600</v>
      </c>
      <c r="E288" s="661" t="s">
        <v>4450</v>
      </c>
      <c r="F288" s="662" t="s">
        <v>4451</v>
      </c>
      <c r="G288" s="661" t="s">
        <v>3418</v>
      </c>
      <c r="H288" s="661" t="s">
        <v>3419</v>
      </c>
      <c r="I288" s="663">
        <v>17.98</v>
      </c>
      <c r="J288" s="663">
        <v>100</v>
      </c>
      <c r="K288" s="664">
        <v>1798</v>
      </c>
    </row>
    <row r="289" spans="1:11" ht="14.4" customHeight="1" x14ac:dyDescent="0.3">
      <c r="A289" s="659" t="s">
        <v>561</v>
      </c>
      <c r="B289" s="660" t="s">
        <v>562</v>
      </c>
      <c r="C289" s="661" t="s">
        <v>578</v>
      </c>
      <c r="D289" s="662" t="s">
        <v>2600</v>
      </c>
      <c r="E289" s="661" t="s">
        <v>4450</v>
      </c>
      <c r="F289" s="662" t="s">
        <v>4451</v>
      </c>
      <c r="G289" s="661" t="s">
        <v>3261</v>
      </c>
      <c r="H289" s="661" t="s">
        <v>3262</v>
      </c>
      <c r="I289" s="663">
        <v>15.007777777777777</v>
      </c>
      <c r="J289" s="663">
        <v>240</v>
      </c>
      <c r="K289" s="664">
        <v>3601.8</v>
      </c>
    </row>
    <row r="290" spans="1:11" ht="14.4" customHeight="1" x14ac:dyDescent="0.3">
      <c r="A290" s="659" t="s">
        <v>561</v>
      </c>
      <c r="B290" s="660" t="s">
        <v>562</v>
      </c>
      <c r="C290" s="661" t="s">
        <v>578</v>
      </c>
      <c r="D290" s="662" t="s">
        <v>2600</v>
      </c>
      <c r="E290" s="661" t="s">
        <v>4450</v>
      </c>
      <c r="F290" s="662" t="s">
        <v>4451</v>
      </c>
      <c r="G290" s="661" t="s">
        <v>3168</v>
      </c>
      <c r="H290" s="661" t="s">
        <v>3169</v>
      </c>
      <c r="I290" s="663">
        <v>12.104000000000001</v>
      </c>
      <c r="J290" s="663">
        <v>180</v>
      </c>
      <c r="K290" s="664">
        <v>2178.9</v>
      </c>
    </row>
    <row r="291" spans="1:11" ht="14.4" customHeight="1" x14ac:dyDescent="0.3">
      <c r="A291" s="659" t="s">
        <v>561</v>
      </c>
      <c r="B291" s="660" t="s">
        <v>562</v>
      </c>
      <c r="C291" s="661" t="s">
        <v>578</v>
      </c>
      <c r="D291" s="662" t="s">
        <v>2600</v>
      </c>
      <c r="E291" s="661" t="s">
        <v>4450</v>
      </c>
      <c r="F291" s="662" t="s">
        <v>4451</v>
      </c>
      <c r="G291" s="661" t="s">
        <v>3420</v>
      </c>
      <c r="H291" s="661" t="s">
        <v>3421</v>
      </c>
      <c r="I291" s="663">
        <v>8.9600000000000009</v>
      </c>
      <c r="J291" s="663">
        <v>200</v>
      </c>
      <c r="K291" s="664">
        <v>1792</v>
      </c>
    </row>
    <row r="292" spans="1:11" ht="14.4" customHeight="1" x14ac:dyDescent="0.3">
      <c r="A292" s="659" t="s">
        <v>561</v>
      </c>
      <c r="B292" s="660" t="s">
        <v>562</v>
      </c>
      <c r="C292" s="661" t="s">
        <v>578</v>
      </c>
      <c r="D292" s="662" t="s">
        <v>2600</v>
      </c>
      <c r="E292" s="661" t="s">
        <v>4450</v>
      </c>
      <c r="F292" s="662" t="s">
        <v>4451</v>
      </c>
      <c r="G292" s="661" t="s">
        <v>3422</v>
      </c>
      <c r="H292" s="661" t="s">
        <v>3423</v>
      </c>
      <c r="I292" s="663">
        <v>32.9</v>
      </c>
      <c r="J292" s="663">
        <v>90</v>
      </c>
      <c r="K292" s="664">
        <v>2960.98</v>
      </c>
    </row>
    <row r="293" spans="1:11" ht="14.4" customHeight="1" x14ac:dyDescent="0.3">
      <c r="A293" s="659" t="s">
        <v>561</v>
      </c>
      <c r="B293" s="660" t="s">
        <v>562</v>
      </c>
      <c r="C293" s="661" t="s">
        <v>578</v>
      </c>
      <c r="D293" s="662" t="s">
        <v>2600</v>
      </c>
      <c r="E293" s="661" t="s">
        <v>4450</v>
      </c>
      <c r="F293" s="662" t="s">
        <v>4451</v>
      </c>
      <c r="G293" s="661" t="s">
        <v>3170</v>
      </c>
      <c r="H293" s="661" t="s">
        <v>3171</v>
      </c>
      <c r="I293" s="663">
        <v>2.85</v>
      </c>
      <c r="J293" s="663">
        <v>100</v>
      </c>
      <c r="K293" s="664">
        <v>285</v>
      </c>
    </row>
    <row r="294" spans="1:11" ht="14.4" customHeight="1" x14ac:dyDescent="0.3">
      <c r="A294" s="659" t="s">
        <v>561</v>
      </c>
      <c r="B294" s="660" t="s">
        <v>562</v>
      </c>
      <c r="C294" s="661" t="s">
        <v>578</v>
      </c>
      <c r="D294" s="662" t="s">
        <v>2600</v>
      </c>
      <c r="E294" s="661" t="s">
        <v>4450</v>
      </c>
      <c r="F294" s="662" t="s">
        <v>4451</v>
      </c>
      <c r="G294" s="661" t="s">
        <v>3170</v>
      </c>
      <c r="H294" s="661" t="s">
        <v>3172</v>
      </c>
      <c r="I294" s="663">
        <v>3.1179999999999999</v>
      </c>
      <c r="J294" s="663">
        <v>250</v>
      </c>
      <c r="K294" s="664">
        <v>779.5</v>
      </c>
    </row>
    <row r="295" spans="1:11" ht="14.4" customHeight="1" x14ac:dyDescent="0.3">
      <c r="A295" s="659" t="s">
        <v>561</v>
      </c>
      <c r="B295" s="660" t="s">
        <v>562</v>
      </c>
      <c r="C295" s="661" t="s">
        <v>578</v>
      </c>
      <c r="D295" s="662" t="s">
        <v>2600</v>
      </c>
      <c r="E295" s="661" t="s">
        <v>4450</v>
      </c>
      <c r="F295" s="662" t="s">
        <v>4451</v>
      </c>
      <c r="G295" s="661" t="s">
        <v>3424</v>
      </c>
      <c r="H295" s="661" t="s">
        <v>3425</v>
      </c>
      <c r="I295" s="663">
        <v>44.53</v>
      </c>
      <c r="J295" s="663">
        <v>30</v>
      </c>
      <c r="K295" s="664">
        <v>1336.05</v>
      </c>
    </row>
    <row r="296" spans="1:11" ht="14.4" customHeight="1" x14ac:dyDescent="0.3">
      <c r="A296" s="659" t="s">
        <v>561</v>
      </c>
      <c r="B296" s="660" t="s">
        <v>562</v>
      </c>
      <c r="C296" s="661" t="s">
        <v>578</v>
      </c>
      <c r="D296" s="662" t="s">
        <v>2600</v>
      </c>
      <c r="E296" s="661" t="s">
        <v>4450</v>
      </c>
      <c r="F296" s="662" t="s">
        <v>4451</v>
      </c>
      <c r="G296" s="661" t="s">
        <v>3173</v>
      </c>
      <c r="H296" s="661" t="s">
        <v>3174</v>
      </c>
      <c r="I296" s="663">
        <v>13.2</v>
      </c>
      <c r="J296" s="663">
        <v>70</v>
      </c>
      <c r="K296" s="664">
        <v>924</v>
      </c>
    </row>
    <row r="297" spans="1:11" ht="14.4" customHeight="1" x14ac:dyDescent="0.3">
      <c r="A297" s="659" t="s">
        <v>561</v>
      </c>
      <c r="B297" s="660" t="s">
        <v>562</v>
      </c>
      <c r="C297" s="661" t="s">
        <v>578</v>
      </c>
      <c r="D297" s="662" t="s">
        <v>2600</v>
      </c>
      <c r="E297" s="661" t="s">
        <v>4450</v>
      </c>
      <c r="F297" s="662" t="s">
        <v>4451</v>
      </c>
      <c r="G297" s="661" t="s">
        <v>3175</v>
      </c>
      <c r="H297" s="661" t="s">
        <v>3176</v>
      </c>
      <c r="I297" s="663">
        <v>13.199999999999998</v>
      </c>
      <c r="J297" s="663">
        <v>40</v>
      </c>
      <c r="K297" s="664">
        <v>528</v>
      </c>
    </row>
    <row r="298" spans="1:11" ht="14.4" customHeight="1" x14ac:dyDescent="0.3">
      <c r="A298" s="659" t="s">
        <v>561</v>
      </c>
      <c r="B298" s="660" t="s">
        <v>562</v>
      </c>
      <c r="C298" s="661" t="s">
        <v>578</v>
      </c>
      <c r="D298" s="662" t="s">
        <v>2600</v>
      </c>
      <c r="E298" s="661" t="s">
        <v>4450</v>
      </c>
      <c r="F298" s="662" t="s">
        <v>4451</v>
      </c>
      <c r="G298" s="661" t="s">
        <v>3426</v>
      </c>
      <c r="H298" s="661" t="s">
        <v>3427</v>
      </c>
      <c r="I298" s="663">
        <v>13.199999999999998</v>
      </c>
      <c r="J298" s="663">
        <v>30</v>
      </c>
      <c r="K298" s="664">
        <v>396</v>
      </c>
    </row>
    <row r="299" spans="1:11" ht="14.4" customHeight="1" x14ac:dyDescent="0.3">
      <c r="A299" s="659" t="s">
        <v>561</v>
      </c>
      <c r="B299" s="660" t="s">
        <v>562</v>
      </c>
      <c r="C299" s="661" t="s">
        <v>578</v>
      </c>
      <c r="D299" s="662" t="s">
        <v>2600</v>
      </c>
      <c r="E299" s="661" t="s">
        <v>4450</v>
      </c>
      <c r="F299" s="662" t="s">
        <v>4451</v>
      </c>
      <c r="G299" s="661" t="s">
        <v>3177</v>
      </c>
      <c r="H299" s="661" t="s">
        <v>3178</v>
      </c>
      <c r="I299" s="663">
        <v>1.5483333333333336</v>
      </c>
      <c r="J299" s="663">
        <v>5850</v>
      </c>
      <c r="K299" s="664">
        <v>9068.25</v>
      </c>
    </row>
    <row r="300" spans="1:11" ht="14.4" customHeight="1" x14ac:dyDescent="0.3">
      <c r="A300" s="659" t="s">
        <v>561</v>
      </c>
      <c r="B300" s="660" t="s">
        <v>562</v>
      </c>
      <c r="C300" s="661" t="s">
        <v>578</v>
      </c>
      <c r="D300" s="662" t="s">
        <v>2600</v>
      </c>
      <c r="E300" s="661" t="s">
        <v>4450</v>
      </c>
      <c r="F300" s="662" t="s">
        <v>4451</v>
      </c>
      <c r="G300" s="661" t="s">
        <v>3179</v>
      </c>
      <c r="H300" s="661" t="s">
        <v>3180</v>
      </c>
      <c r="I300" s="663">
        <v>18.7</v>
      </c>
      <c r="J300" s="663">
        <v>80</v>
      </c>
      <c r="K300" s="664">
        <v>1486.5</v>
      </c>
    </row>
    <row r="301" spans="1:11" ht="14.4" customHeight="1" x14ac:dyDescent="0.3">
      <c r="A301" s="659" t="s">
        <v>561</v>
      </c>
      <c r="B301" s="660" t="s">
        <v>562</v>
      </c>
      <c r="C301" s="661" t="s">
        <v>578</v>
      </c>
      <c r="D301" s="662" t="s">
        <v>2600</v>
      </c>
      <c r="E301" s="661" t="s">
        <v>4450</v>
      </c>
      <c r="F301" s="662" t="s">
        <v>4451</v>
      </c>
      <c r="G301" s="661" t="s">
        <v>3181</v>
      </c>
      <c r="H301" s="661" t="s">
        <v>3182</v>
      </c>
      <c r="I301" s="663">
        <v>21.235999999999997</v>
      </c>
      <c r="J301" s="663">
        <v>250</v>
      </c>
      <c r="K301" s="664">
        <v>5309</v>
      </c>
    </row>
    <row r="302" spans="1:11" ht="14.4" customHeight="1" x14ac:dyDescent="0.3">
      <c r="A302" s="659" t="s">
        <v>561</v>
      </c>
      <c r="B302" s="660" t="s">
        <v>562</v>
      </c>
      <c r="C302" s="661" t="s">
        <v>578</v>
      </c>
      <c r="D302" s="662" t="s">
        <v>2600</v>
      </c>
      <c r="E302" s="661" t="s">
        <v>4450</v>
      </c>
      <c r="F302" s="662" t="s">
        <v>4451</v>
      </c>
      <c r="G302" s="661" t="s">
        <v>3183</v>
      </c>
      <c r="H302" s="661" t="s">
        <v>3184</v>
      </c>
      <c r="I302" s="663">
        <v>10.1875</v>
      </c>
      <c r="J302" s="663">
        <v>200</v>
      </c>
      <c r="K302" s="664">
        <v>2037.5</v>
      </c>
    </row>
    <row r="303" spans="1:11" ht="14.4" customHeight="1" x14ac:dyDescent="0.3">
      <c r="A303" s="659" t="s">
        <v>561</v>
      </c>
      <c r="B303" s="660" t="s">
        <v>562</v>
      </c>
      <c r="C303" s="661" t="s">
        <v>578</v>
      </c>
      <c r="D303" s="662" t="s">
        <v>2600</v>
      </c>
      <c r="E303" s="661" t="s">
        <v>4450</v>
      </c>
      <c r="F303" s="662" t="s">
        <v>4451</v>
      </c>
      <c r="G303" s="661" t="s">
        <v>3428</v>
      </c>
      <c r="H303" s="661" t="s">
        <v>3429</v>
      </c>
      <c r="I303" s="663">
        <v>524.78</v>
      </c>
      <c r="J303" s="663">
        <v>100</v>
      </c>
      <c r="K303" s="664">
        <v>52477.700000000004</v>
      </c>
    </row>
    <row r="304" spans="1:11" ht="14.4" customHeight="1" x14ac:dyDescent="0.3">
      <c r="A304" s="659" t="s">
        <v>561</v>
      </c>
      <c r="B304" s="660" t="s">
        <v>562</v>
      </c>
      <c r="C304" s="661" t="s">
        <v>578</v>
      </c>
      <c r="D304" s="662" t="s">
        <v>2600</v>
      </c>
      <c r="E304" s="661" t="s">
        <v>4450</v>
      </c>
      <c r="F304" s="662" t="s">
        <v>4451</v>
      </c>
      <c r="G304" s="661" t="s">
        <v>3430</v>
      </c>
      <c r="H304" s="661" t="s">
        <v>3431</v>
      </c>
      <c r="I304" s="663">
        <v>6.6560000000000006</v>
      </c>
      <c r="J304" s="663">
        <v>130</v>
      </c>
      <c r="K304" s="664">
        <v>865.3</v>
      </c>
    </row>
    <row r="305" spans="1:11" ht="14.4" customHeight="1" x14ac:dyDescent="0.3">
      <c r="A305" s="659" t="s">
        <v>561</v>
      </c>
      <c r="B305" s="660" t="s">
        <v>562</v>
      </c>
      <c r="C305" s="661" t="s">
        <v>578</v>
      </c>
      <c r="D305" s="662" t="s">
        <v>2600</v>
      </c>
      <c r="E305" s="661" t="s">
        <v>4450</v>
      </c>
      <c r="F305" s="662" t="s">
        <v>4451</v>
      </c>
      <c r="G305" s="661" t="s">
        <v>3432</v>
      </c>
      <c r="H305" s="661" t="s">
        <v>3433</v>
      </c>
      <c r="I305" s="663">
        <v>18.150000000000002</v>
      </c>
      <c r="J305" s="663">
        <v>1500</v>
      </c>
      <c r="K305" s="664">
        <v>27225</v>
      </c>
    </row>
    <row r="306" spans="1:11" ht="14.4" customHeight="1" x14ac:dyDescent="0.3">
      <c r="A306" s="659" t="s">
        <v>561</v>
      </c>
      <c r="B306" s="660" t="s">
        <v>562</v>
      </c>
      <c r="C306" s="661" t="s">
        <v>578</v>
      </c>
      <c r="D306" s="662" t="s">
        <v>2600</v>
      </c>
      <c r="E306" s="661" t="s">
        <v>4450</v>
      </c>
      <c r="F306" s="662" t="s">
        <v>4451</v>
      </c>
      <c r="G306" s="661" t="s">
        <v>3434</v>
      </c>
      <c r="H306" s="661" t="s">
        <v>3435</v>
      </c>
      <c r="I306" s="663">
        <v>6.6549999999999994</v>
      </c>
      <c r="J306" s="663">
        <v>100</v>
      </c>
      <c r="K306" s="664">
        <v>665.4</v>
      </c>
    </row>
    <row r="307" spans="1:11" ht="14.4" customHeight="1" x14ac:dyDescent="0.3">
      <c r="A307" s="659" t="s">
        <v>561</v>
      </c>
      <c r="B307" s="660" t="s">
        <v>562</v>
      </c>
      <c r="C307" s="661" t="s">
        <v>578</v>
      </c>
      <c r="D307" s="662" t="s">
        <v>2600</v>
      </c>
      <c r="E307" s="661" t="s">
        <v>4450</v>
      </c>
      <c r="F307" s="662" t="s">
        <v>4451</v>
      </c>
      <c r="G307" s="661" t="s">
        <v>3436</v>
      </c>
      <c r="H307" s="661" t="s">
        <v>3437</v>
      </c>
      <c r="I307" s="663">
        <v>6.65</v>
      </c>
      <c r="J307" s="663">
        <v>30</v>
      </c>
      <c r="K307" s="664">
        <v>199.5</v>
      </c>
    </row>
    <row r="308" spans="1:11" ht="14.4" customHeight="1" x14ac:dyDescent="0.3">
      <c r="A308" s="659" t="s">
        <v>561</v>
      </c>
      <c r="B308" s="660" t="s">
        <v>562</v>
      </c>
      <c r="C308" s="661" t="s">
        <v>578</v>
      </c>
      <c r="D308" s="662" t="s">
        <v>2600</v>
      </c>
      <c r="E308" s="661" t="s">
        <v>4450</v>
      </c>
      <c r="F308" s="662" t="s">
        <v>4451</v>
      </c>
      <c r="G308" s="661" t="s">
        <v>3438</v>
      </c>
      <c r="H308" s="661" t="s">
        <v>3439</v>
      </c>
      <c r="I308" s="663">
        <v>0.47099999999999981</v>
      </c>
      <c r="J308" s="663">
        <v>7050</v>
      </c>
      <c r="K308" s="664">
        <v>3323.5</v>
      </c>
    </row>
    <row r="309" spans="1:11" ht="14.4" customHeight="1" x14ac:dyDescent="0.3">
      <c r="A309" s="659" t="s">
        <v>561</v>
      </c>
      <c r="B309" s="660" t="s">
        <v>562</v>
      </c>
      <c r="C309" s="661" t="s">
        <v>578</v>
      </c>
      <c r="D309" s="662" t="s">
        <v>2600</v>
      </c>
      <c r="E309" s="661" t="s">
        <v>4450</v>
      </c>
      <c r="F309" s="662" t="s">
        <v>4451</v>
      </c>
      <c r="G309" s="661" t="s">
        <v>3440</v>
      </c>
      <c r="H309" s="661" t="s">
        <v>3441</v>
      </c>
      <c r="I309" s="663">
        <v>2.6019999999999999</v>
      </c>
      <c r="J309" s="663">
        <v>1800</v>
      </c>
      <c r="K309" s="664">
        <v>4683.2999999999993</v>
      </c>
    </row>
    <row r="310" spans="1:11" ht="14.4" customHeight="1" x14ac:dyDescent="0.3">
      <c r="A310" s="659" t="s">
        <v>561</v>
      </c>
      <c r="B310" s="660" t="s">
        <v>562</v>
      </c>
      <c r="C310" s="661" t="s">
        <v>578</v>
      </c>
      <c r="D310" s="662" t="s">
        <v>2600</v>
      </c>
      <c r="E310" s="661" t="s">
        <v>4450</v>
      </c>
      <c r="F310" s="662" t="s">
        <v>4451</v>
      </c>
      <c r="G310" s="661" t="s">
        <v>3442</v>
      </c>
      <c r="H310" s="661" t="s">
        <v>3443</v>
      </c>
      <c r="I310" s="663">
        <v>2.6010000000000004</v>
      </c>
      <c r="J310" s="663">
        <v>4038</v>
      </c>
      <c r="K310" s="664">
        <v>10500.8</v>
      </c>
    </row>
    <row r="311" spans="1:11" ht="14.4" customHeight="1" x14ac:dyDescent="0.3">
      <c r="A311" s="659" t="s">
        <v>561</v>
      </c>
      <c r="B311" s="660" t="s">
        <v>562</v>
      </c>
      <c r="C311" s="661" t="s">
        <v>578</v>
      </c>
      <c r="D311" s="662" t="s">
        <v>2600</v>
      </c>
      <c r="E311" s="661" t="s">
        <v>4450</v>
      </c>
      <c r="F311" s="662" t="s">
        <v>4451</v>
      </c>
      <c r="G311" s="661" t="s">
        <v>3444</v>
      </c>
      <c r="H311" s="661" t="s">
        <v>3445</v>
      </c>
      <c r="I311" s="663">
        <v>2.6019999999999999</v>
      </c>
      <c r="J311" s="663">
        <v>2700</v>
      </c>
      <c r="K311" s="664">
        <v>7024</v>
      </c>
    </row>
    <row r="312" spans="1:11" ht="14.4" customHeight="1" x14ac:dyDescent="0.3">
      <c r="A312" s="659" t="s">
        <v>561</v>
      </c>
      <c r="B312" s="660" t="s">
        <v>562</v>
      </c>
      <c r="C312" s="661" t="s">
        <v>578</v>
      </c>
      <c r="D312" s="662" t="s">
        <v>2600</v>
      </c>
      <c r="E312" s="661" t="s">
        <v>4450</v>
      </c>
      <c r="F312" s="662" t="s">
        <v>4451</v>
      </c>
      <c r="G312" s="661" t="s">
        <v>3446</v>
      </c>
      <c r="H312" s="661" t="s">
        <v>3447</v>
      </c>
      <c r="I312" s="663">
        <v>15.39</v>
      </c>
      <c r="J312" s="663">
        <v>150</v>
      </c>
      <c r="K312" s="664">
        <v>2308.5</v>
      </c>
    </row>
    <row r="313" spans="1:11" ht="14.4" customHeight="1" x14ac:dyDescent="0.3">
      <c r="A313" s="659" t="s">
        <v>561</v>
      </c>
      <c r="B313" s="660" t="s">
        <v>562</v>
      </c>
      <c r="C313" s="661" t="s">
        <v>578</v>
      </c>
      <c r="D313" s="662" t="s">
        <v>2600</v>
      </c>
      <c r="E313" s="661" t="s">
        <v>4450</v>
      </c>
      <c r="F313" s="662" t="s">
        <v>4451</v>
      </c>
      <c r="G313" s="661" t="s">
        <v>3448</v>
      </c>
      <c r="H313" s="661" t="s">
        <v>3449</v>
      </c>
      <c r="I313" s="663">
        <v>527.97</v>
      </c>
      <c r="J313" s="663">
        <v>10</v>
      </c>
      <c r="K313" s="664">
        <v>5279.68</v>
      </c>
    </row>
    <row r="314" spans="1:11" ht="14.4" customHeight="1" x14ac:dyDescent="0.3">
      <c r="A314" s="659" t="s">
        <v>561</v>
      </c>
      <c r="B314" s="660" t="s">
        <v>562</v>
      </c>
      <c r="C314" s="661" t="s">
        <v>578</v>
      </c>
      <c r="D314" s="662" t="s">
        <v>2600</v>
      </c>
      <c r="E314" s="661" t="s">
        <v>4450</v>
      </c>
      <c r="F314" s="662" t="s">
        <v>4451</v>
      </c>
      <c r="G314" s="661" t="s">
        <v>3450</v>
      </c>
      <c r="H314" s="661" t="s">
        <v>3451</v>
      </c>
      <c r="I314" s="663">
        <v>16</v>
      </c>
      <c r="J314" s="663">
        <v>10</v>
      </c>
      <c r="K314" s="664">
        <v>159.96</v>
      </c>
    </row>
    <row r="315" spans="1:11" ht="14.4" customHeight="1" x14ac:dyDescent="0.3">
      <c r="A315" s="659" t="s">
        <v>561</v>
      </c>
      <c r="B315" s="660" t="s">
        <v>562</v>
      </c>
      <c r="C315" s="661" t="s">
        <v>578</v>
      </c>
      <c r="D315" s="662" t="s">
        <v>2600</v>
      </c>
      <c r="E315" s="661" t="s">
        <v>4450</v>
      </c>
      <c r="F315" s="662" t="s">
        <v>4451</v>
      </c>
      <c r="G315" s="661" t="s">
        <v>3452</v>
      </c>
      <c r="H315" s="661" t="s">
        <v>3453</v>
      </c>
      <c r="I315" s="663">
        <v>484.04</v>
      </c>
      <c r="J315" s="663">
        <v>20</v>
      </c>
      <c r="K315" s="664">
        <v>9680.75</v>
      </c>
    </row>
    <row r="316" spans="1:11" ht="14.4" customHeight="1" x14ac:dyDescent="0.3">
      <c r="A316" s="659" t="s">
        <v>561</v>
      </c>
      <c r="B316" s="660" t="s">
        <v>562</v>
      </c>
      <c r="C316" s="661" t="s">
        <v>578</v>
      </c>
      <c r="D316" s="662" t="s">
        <v>2600</v>
      </c>
      <c r="E316" s="661" t="s">
        <v>4450</v>
      </c>
      <c r="F316" s="662" t="s">
        <v>4451</v>
      </c>
      <c r="G316" s="661" t="s">
        <v>3454</v>
      </c>
      <c r="H316" s="661" t="s">
        <v>3455</v>
      </c>
      <c r="I316" s="663">
        <v>45.13</v>
      </c>
      <c r="J316" s="663">
        <v>20</v>
      </c>
      <c r="K316" s="664">
        <v>902.66</v>
      </c>
    </row>
    <row r="317" spans="1:11" ht="14.4" customHeight="1" x14ac:dyDescent="0.3">
      <c r="A317" s="659" t="s">
        <v>561</v>
      </c>
      <c r="B317" s="660" t="s">
        <v>562</v>
      </c>
      <c r="C317" s="661" t="s">
        <v>578</v>
      </c>
      <c r="D317" s="662" t="s">
        <v>2600</v>
      </c>
      <c r="E317" s="661" t="s">
        <v>4450</v>
      </c>
      <c r="F317" s="662" t="s">
        <v>4451</v>
      </c>
      <c r="G317" s="661" t="s">
        <v>3456</v>
      </c>
      <c r="H317" s="661" t="s">
        <v>3457</v>
      </c>
      <c r="I317" s="663">
        <v>27.84</v>
      </c>
      <c r="J317" s="663">
        <v>200</v>
      </c>
      <c r="K317" s="664">
        <v>5568.3099999999995</v>
      </c>
    </row>
    <row r="318" spans="1:11" ht="14.4" customHeight="1" x14ac:dyDescent="0.3">
      <c r="A318" s="659" t="s">
        <v>561</v>
      </c>
      <c r="B318" s="660" t="s">
        <v>562</v>
      </c>
      <c r="C318" s="661" t="s">
        <v>578</v>
      </c>
      <c r="D318" s="662" t="s">
        <v>2600</v>
      </c>
      <c r="E318" s="661" t="s">
        <v>4450</v>
      </c>
      <c r="F318" s="662" t="s">
        <v>4451</v>
      </c>
      <c r="G318" s="661" t="s">
        <v>3458</v>
      </c>
      <c r="H318" s="661" t="s">
        <v>3459</v>
      </c>
      <c r="I318" s="663">
        <v>61.06</v>
      </c>
      <c r="J318" s="663">
        <v>200</v>
      </c>
      <c r="K318" s="664">
        <v>12211.32</v>
      </c>
    </row>
    <row r="319" spans="1:11" ht="14.4" customHeight="1" x14ac:dyDescent="0.3">
      <c r="A319" s="659" t="s">
        <v>561</v>
      </c>
      <c r="B319" s="660" t="s">
        <v>562</v>
      </c>
      <c r="C319" s="661" t="s">
        <v>578</v>
      </c>
      <c r="D319" s="662" t="s">
        <v>2600</v>
      </c>
      <c r="E319" s="661" t="s">
        <v>4450</v>
      </c>
      <c r="F319" s="662" t="s">
        <v>4451</v>
      </c>
      <c r="G319" s="661" t="s">
        <v>3460</v>
      </c>
      <c r="H319" s="661" t="s">
        <v>3461</v>
      </c>
      <c r="I319" s="663">
        <v>36</v>
      </c>
      <c r="J319" s="663">
        <v>150</v>
      </c>
      <c r="K319" s="664">
        <v>5399.5</v>
      </c>
    </row>
    <row r="320" spans="1:11" ht="14.4" customHeight="1" x14ac:dyDescent="0.3">
      <c r="A320" s="659" t="s">
        <v>561</v>
      </c>
      <c r="B320" s="660" t="s">
        <v>562</v>
      </c>
      <c r="C320" s="661" t="s">
        <v>578</v>
      </c>
      <c r="D320" s="662" t="s">
        <v>2600</v>
      </c>
      <c r="E320" s="661" t="s">
        <v>4450</v>
      </c>
      <c r="F320" s="662" t="s">
        <v>4451</v>
      </c>
      <c r="G320" s="661" t="s">
        <v>3462</v>
      </c>
      <c r="H320" s="661" t="s">
        <v>3463</v>
      </c>
      <c r="I320" s="663">
        <v>4.78</v>
      </c>
      <c r="J320" s="663">
        <v>600</v>
      </c>
      <c r="K320" s="664">
        <v>2867.38</v>
      </c>
    </row>
    <row r="321" spans="1:11" ht="14.4" customHeight="1" x14ac:dyDescent="0.3">
      <c r="A321" s="659" t="s">
        <v>561</v>
      </c>
      <c r="B321" s="660" t="s">
        <v>562</v>
      </c>
      <c r="C321" s="661" t="s">
        <v>578</v>
      </c>
      <c r="D321" s="662" t="s">
        <v>2600</v>
      </c>
      <c r="E321" s="661" t="s">
        <v>4450</v>
      </c>
      <c r="F321" s="662" t="s">
        <v>4451</v>
      </c>
      <c r="G321" s="661" t="s">
        <v>3464</v>
      </c>
      <c r="H321" s="661" t="s">
        <v>3465</v>
      </c>
      <c r="I321" s="663">
        <v>229.9</v>
      </c>
      <c r="J321" s="663">
        <v>100</v>
      </c>
      <c r="K321" s="664">
        <v>22990</v>
      </c>
    </row>
    <row r="322" spans="1:11" ht="14.4" customHeight="1" x14ac:dyDescent="0.3">
      <c r="A322" s="659" t="s">
        <v>561</v>
      </c>
      <c r="B322" s="660" t="s">
        <v>562</v>
      </c>
      <c r="C322" s="661" t="s">
        <v>578</v>
      </c>
      <c r="D322" s="662" t="s">
        <v>2600</v>
      </c>
      <c r="E322" s="661" t="s">
        <v>4450</v>
      </c>
      <c r="F322" s="662" t="s">
        <v>4451</v>
      </c>
      <c r="G322" s="661" t="s">
        <v>3466</v>
      </c>
      <c r="H322" s="661" t="s">
        <v>3467</v>
      </c>
      <c r="I322" s="663">
        <v>21.79</v>
      </c>
      <c r="J322" s="663">
        <v>12</v>
      </c>
      <c r="K322" s="664">
        <v>261.5</v>
      </c>
    </row>
    <row r="323" spans="1:11" ht="14.4" customHeight="1" x14ac:dyDescent="0.3">
      <c r="A323" s="659" t="s">
        <v>561</v>
      </c>
      <c r="B323" s="660" t="s">
        <v>562</v>
      </c>
      <c r="C323" s="661" t="s">
        <v>578</v>
      </c>
      <c r="D323" s="662" t="s">
        <v>2600</v>
      </c>
      <c r="E323" s="661" t="s">
        <v>4450</v>
      </c>
      <c r="F323" s="662" t="s">
        <v>4451</v>
      </c>
      <c r="G323" s="661" t="s">
        <v>3468</v>
      </c>
      <c r="H323" s="661" t="s">
        <v>3469</v>
      </c>
      <c r="I323" s="663">
        <v>25.990000000000002</v>
      </c>
      <c r="J323" s="663">
        <v>700</v>
      </c>
      <c r="K323" s="664">
        <v>18193.719999999998</v>
      </c>
    </row>
    <row r="324" spans="1:11" ht="14.4" customHeight="1" x14ac:dyDescent="0.3">
      <c r="A324" s="659" t="s">
        <v>561</v>
      </c>
      <c r="B324" s="660" t="s">
        <v>562</v>
      </c>
      <c r="C324" s="661" t="s">
        <v>578</v>
      </c>
      <c r="D324" s="662" t="s">
        <v>2600</v>
      </c>
      <c r="E324" s="661" t="s">
        <v>4450</v>
      </c>
      <c r="F324" s="662" t="s">
        <v>4451</v>
      </c>
      <c r="G324" s="661" t="s">
        <v>3470</v>
      </c>
      <c r="H324" s="661" t="s">
        <v>3471</v>
      </c>
      <c r="I324" s="663">
        <v>60.54</v>
      </c>
      <c r="J324" s="663">
        <v>30</v>
      </c>
      <c r="K324" s="664">
        <v>1816.2</v>
      </c>
    </row>
    <row r="325" spans="1:11" ht="14.4" customHeight="1" x14ac:dyDescent="0.3">
      <c r="A325" s="659" t="s">
        <v>561</v>
      </c>
      <c r="B325" s="660" t="s">
        <v>562</v>
      </c>
      <c r="C325" s="661" t="s">
        <v>578</v>
      </c>
      <c r="D325" s="662" t="s">
        <v>2600</v>
      </c>
      <c r="E325" s="661" t="s">
        <v>4450</v>
      </c>
      <c r="F325" s="662" t="s">
        <v>4451</v>
      </c>
      <c r="G325" s="661" t="s">
        <v>3472</v>
      </c>
      <c r="H325" s="661" t="s">
        <v>3473</v>
      </c>
      <c r="I325" s="663">
        <v>12.84</v>
      </c>
      <c r="J325" s="663">
        <v>50</v>
      </c>
      <c r="K325" s="664">
        <v>641.91</v>
      </c>
    </row>
    <row r="326" spans="1:11" ht="14.4" customHeight="1" x14ac:dyDescent="0.3">
      <c r="A326" s="659" t="s">
        <v>561</v>
      </c>
      <c r="B326" s="660" t="s">
        <v>562</v>
      </c>
      <c r="C326" s="661" t="s">
        <v>578</v>
      </c>
      <c r="D326" s="662" t="s">
        <v>2600</v>
      </c>
      <c r="E326" s="661" t="s">
        <v>4450</v>
      </c>
      <c r="F326" s="662" t="s">
        <v>4451</v>
      </c>
      <c r="G326" s="661" t="s">
        <v>3474</v>
      </c>
      <c r="H326" s="661" t="s">
        <v>3475</v>
      </c>
      <c r="I326" s="663">
        <v>54.28</v>
      </c>
      <c r="J326" s="663">
        <v>80</v>
      </c>
      <c r="K326" s="664">
        <v>4342.43</v>
      </c>
    </row>
    <row r="327" spans="1:11" ht="14.4" customHeight="1" x14ac:dyDescent="0.3">
      <c r="A327" s="659" t="s">
        <v>561</v>
      </c>
      <c r="B327" s="660" t="s">
        <v>562</v>
      </c>
      <c r="C327" s="661" t="s">
        <v>578</v>
      </c>
      <c r="D327" s="662" t="s">
        <v>2600</v>
      </c>
      <c r="E327" s="661" t="s">
        <v>4450</v>
      </c>
      <c r="F327" s="662" t="s">
        <v>4451</v>
      </c>
      <c r="G327" s="661" t="s">
        <v>3476</v>
      </c>
      <c r="H327" s="661" t="s">
        <v>3477</v>
      </c>
      <c r="I327" s="663">
        <v>869.58999999999992</v>
      </c>
      <c r="J327" s="663">
        <v>168</v>
      </c>
      <c r="K327" s="664">
        <v>138812.41</v>
      </c>
    </row>
    <row r="328" spans="1:11" ht="14.4" customHeight="1" x14ac:dyDescent="0.3">
      <c r="A328" s="659" t="s">
        <v>561</v>
      </c>
      <c r="B328" s="660" t="s">
        <v>562</v>
      </c>
      <c r="C328" s="661" t="s">
        <v>578</v>
      </c>
      <c r="D328" s="662" t="s">
        <v>2600</v>
      </c>
      <c r="E328" s="661" t="s">
        <v>4450</v>
      </c>
      <c r="F328" s="662" t="s">
        <v>4451</v>
      </c>
      <c r="G328" s="661" t="s">
        <v>3267</v>
      </c>
      <c r="H328" s="661" t="s">
        <v>3478</v>
      </c>
      <c r="I328" s="663">
        <v>9.5949999999999989</v>
      </c>
      <c r="J328" s="663">
        <v>400</v>
      </c>
      <c r="K328" s="664">
        <v>3838</v>
      </c>
    </row>
    <row r="329" spans="1:11" ht="14.4" customHeight="1" x14ac:dyDescent="0.3">
      <c r="A329" s="659" t="s">
        <v>561</v>
      </c>
      <c r="B329" s="660" t="s">
        <v>562</v>
      </c>
      <c r="C329" s="661" t="s">
        <v>578</v>
      </c>
      <c r="D329" s="662" t="s">
        <v>2600</v>
      </c>
      <c r="E329" s="661" t="s">
        <v>4450</v>
      </c>
      <c r="F329" s="662" t="s">
        <v>4451</v>
      </c>
      <c r="G329" s="661" t="s">
        <v>3267</v>
      </c>
      <c r="H329" s="661" t="s">
        <v>3268</v>
      </c>
      <c r="I329" s="663">
        <v>9.5933333333333337</v>
      </c>
      <c r="J329" s="663">
        <v>700</v>
      </c>
      <c r="K329" s="664">
        <v>6715</v>
      </c>
    </row>
    <row r="330" spans="1:11" ht="14.4" customHeight="1" x14ac:dyDescent="0.3">
      <c r="A330" s="659" t="s">
        <v>561</v>
      </c>
      <c r="B330" s="660" t="s">
        <v>562</v>
      </c>
      <c r="C330" s="661" t="s">
        <v>578</v>
      </c>
      <c r="D330" s="662" t="s">
        <v>2600</v>
      </c>
      <c r="E330" s="661" t="s">
        <v>4450</v>
      </c>
      <c r="F330" s="662" t="s">
        <v>4451</v>
      </c>
      <c r="G330" s="661" t="s">
        <v>3479</v>
      </c>
      <c r="H330" s="661" t="s">
        <v>3480</v>
      </c>
      <c r="I330" s="663">
        <v>23.715999999999998</v>
      </c>
      <c r="J330" s="663">
        <v>260</v>
      </c>
      <c r="K330" s="664">
        <v>6171</v>
      </c>
    </row>
    <row r="331" spans="1:11" ht="14.4" customHeight="1" x14ac:dyDescent="0.3">
      <c r="A331" s="659" t="s">
        <v>561</v>
      </c>
      <c r="B331" s="660" t="s">
        <v>562</v>
      </c>
      <c r="C331" s="661" t="s">
        <v>578</v>
      </c>
      <c r="D331" s="662" t="s">
        <v>2600</v>
      </c>
      <c r="E331" s="661" t="s">
        <v>4450</v>
      </c>
      <c r="F331" s="662" t="s">
        <v>4451</v>
      </c>
      <c r="G331" s="661" t="s">
        <v>3269</v>
      </c>
      <c r="H331" s="661" t="s">
        <v>3270</v>
      </c>
      <c r="I331" s="663">
        <v>23.594999999999999</v>
      </c>
      <c r="J331" s="663">
        <v>400</v>
      </c>
      <c r="K331" s="664">
        <v>9377.5</v>
      </c>
    </row>
    <row r="332" spans="1:11" ht="14.4" customHeight="1" x14ac:dyDescent="0.3">
      <c r="A332" s="659" t="s">
        <v>561</v>
      </c>
      <c r="B332" s="660" t="s">
        <v>562</v>
      </c>
      <c r="C332" s="661" t="s">
        <v>578</v>
      </c>
      <c r="D332" s="662" t="s">
        <v>2600</v>
      </c>
      <c r="E332" s="661" t="s">
        <v>4450</v>
      </c>
      <c r="F332" s="662" t="s">
        <v>4451</v>
      </c>
      <c r="G332" s="661" t="s">
        <v>3481</v>
      </c>
      <c r="H332" s="661" t="s">
        <v>3482</v>
      </c>
      <c r="I332" s="663">
        <v>365.27</v>
      </c>
      <c r="J332" s="663">
        <v>80</v>
      </c>
      <c r="K332" s="664">
        <v>29221.96</v>
      </c>
    </row>
    <row r="333" spans="1:11" ht="14.4" customHeight="1" x14ac:dyDescent="0.3">
      <c r="A333" s="659" t="s">
        <v>561</v>
      </c>
      <c r="B333" s="660" t="s">
        <v>562</v>
      </c>
      <c r="C333" s="661" t="s">
        <v>578</v>
      </c>
      <c r="D333" s="662" t="s">
        <v>2600</v>
      </c>
      <c r="E333" s="661" t="s">
        <v>4450</v>
      </c>
      <c r="F333" s="662" t="s">
        <v>4451</v>
      </c>
      <c r="G333" s="661" t="s">
        <v>3483</v>
      </c>
      <c r="H333" s="661" t="s">
        <v>3484</v>
      </c>
      <c r="I333" s="663">
        <v>365.27</v>
      </c>
      <c r="J333" s="663">
        <v>-20</v>
      </c>
      <c r="K333" s="664">
        <v>-7305.49</v>
      </c>
    </row>
    <row r="334" spans="1:11" ht="14.4" customHeight="1" x14ac:dyDescent="0.3">
      <c r="A334" s="659" t="s">
        <v>561</v>
      </c>
      <c r="B334" s="660" t="s">
        <v>562</v>
      </c>
      <c r="C334" s="661" t="s">
        <v>578</v>
      </c>
      <c r="D334" s="662" t="s">
        <v>2600</v>
      </c>
      <c r="E334" s="661" t="s">
        <v>4450</v>
      </c>
      <c r="F334" s="662" t="s">
        <v>4451</v>
      </c>
      <c r="G334" s="661" t="s">
        <v>3192</v>
      </c>
      <c r="H334" s="661" t="s">
        <v>3193</v>
      </c>
      <c r="I334" s="663">
        <v>9.2000000000000011</v>
      </c>
      <c r="J334" s="663">
        <v>2250</v>
      </c>
      <c r="K334" s="664">
        <v>20700</v>
      </c>
    </row>
    <row r="335" spans="1:11" ht="14.4" customHeight="1" x14ac:dyDescent="0.3">
      <c r="A335" s="659" t="s">
        <v>561</v>
      </c>
      <c r="B335" s="660" t="s">
        <v>562</v>
      </c>
      <c r="C335" s="661" t="s">
        <v>578</v>
      </c>
      <c r="D335" s="662" t="s">
        <v>2600</v>
      </c>
      <c r="E335" s="661" t="s">
        <v>4450</v>
      </c>
      <c r="F335" s="662" t="s">
        <v>4451</v>
      </c>
      <c r="G335" s="661" t="s">
        <v>3194</v>
      </c>
      <c r="H335" s="661" t="s">
        <v>3195</v>
      </c>
      <c r="I335" s="663">
        <v>172.5</v>
      </c>
      <c r="J335" s="663">
        <v>2</v>
      </c>
      <c r="K335" s="664">
        <v>345</v>
      </c>
    </row>
    <row r="336" spans="1:11" ht="14.4" customHeight="1" x14ac:dyDescent="0.3">
      <c r="A336" s="659" t="s">
        <v>561</v>
      </c>
      <c r="B336" s="660" t="s">
        <v>562</v>
      </c>
      <c r="C336" s="661" t="s">
        <v>578</v>
      </c>
      <c r="D336" s="662" t="s">
        <v>2600</v>
      </c>
      <c r="E336" s="661" t="s">
        <v>4450</v>
      </c>
      <c r="F336" s="662" t="s">
        <v>4451</v>
      </c>
      <c r="G336" s="661" t="s">
        <v>3485</v>
      </c>
      <c r="H336" s="661" t="s">
        <v>3486</v>
      </c>
      <c r="I336" s="663">
        <v>365.28</v>
      </c>
      <c r="J336" s="663">
        <v>10</v>
      </c>
      <c r="K336" s="664">
        <v>3652.75</v>
      </c>
    </row>
    <row r="337" spans="1:11" ht="14.4" customHeight="1" x14ac:dyDescent="0.3">
      <c r="A337" s="659" t="s">
        <v>561</v>
      </c>
      <c r="B337" s="660" t="s">
        <v>562</v>
      </c>
      <c r="C337" s="661" t="s">
        <v>578</v>
      </c>
      <c r="D337" s="662" t="s">
        <v>2600</v>
      </c>
      <c r="E337" s="661" t="s">
        <v>4450</v>
      </c>
      <c r="F337" s="662" t="s">
        <v>4451</v>
      </c>
      <c r="G337" s="661" t="s">
        <v>3487</v>
      </c>
      <c r="H337" s="661" t="s">
        <v>3488</v>
      </c>
      <c r="I337" s="663">
        <v>302.5</v>
      </c>
      <c r="J337" s="663">
        <v>4</v>
      </c>
      <c r="K337" s="664">
        <v>1210</v>
      </c>
    </row>
    <row r="338" spans="1:11" ht="14.4" customHeight="1" x14ac:dyDescent="0.3">
      <c r="A338" s="659" t="s">
        <v>561</v>
      </c>
      <c r="B338" s="660" t="s">
        <v>562</v>
      </c>
      <c r="C338" s="661" t="s">
        <v>578</v>
      </c>
      <c r="D338" s="662" t="s">
        <v>2600</v>
      </c>
      <c r="E338" s="661" t="s">
        <v>4450</v>
      </c>
      <c r="F338" s="662" t="s">
        <v>4451</v>
      </c>
      <c r="G338" s="661" t="s">
        <v>3489</v>
      </c>
      <c r="H338" s="661" t="s">
        <v>3490</v>
      </c>
      <c r="I338" s="663">
        <v>45.135000000000005</v>
      </c>
      <c r="J338" s="663">
        <v>40</v>
      </c>
      <c r="K338" s="664">
        <v>1805.3600000000001</v>
      </c>
    </row>
    <row r="339" spans="1:11" ht="14.4" customHeight="1" x14ac:dyDescent="0.3">
      <c r="A339" s="659" t="s">
        <v>561</v>
      </c>
      <c r="B339" s="660" t="s">
        <v>562</v>
      </c>
      <c r="C339" s="661" t="s">
        <v>578</v>
      </c>
      <c r="D339" s="662" t="s">
        <v>2600</v>
      </c>
      <c r="E339" s="661" t="s">
        <v>4450</v>
      </c>
      <c r="F339" s="662" t="s">
        <v>4451</v>
      </c>
      <c r="G339" s="661" t="s">
        <v>3491</v>
      </c>
      <c r="H339" s="661" t="s">
        <v>3492</v>
      </c>
      <c r="I339" s="663">
        <v>365.27</v>
      </c>
      <c r="J339" s="663">
        <v>-60</v>
      </c>
      <c r="K339" s="664">
        <v>-21916.379999999997</v>
      </c>
    </row>
    <row r="340" spans="1:11" ht="14.4" customHeight="1" x14ac:dyDescent="0.3">
      <c r="A340" s="659" t="s">
        <v>561</v>
      </c>
      <c r="B340" s="660" t="s">
        <v>562</v>
      </c>
      <c r="C340" s="661" t="s">
        <v>578</v>
      </c>
      <c r="D340" s="662" t="s">
        <v>2600</v>
      </c>
      <c r="E340" s="661" t="s">
        <v>4450</v>
      </c>
      <c r="F340" s="662" t="s">
        <v>4451</v>
      </c>
      <c r="G340" s="661" t="s">
        <v>3493</v>
      </c>
      <c r="H340" s="661" t="s">
        <v>3494</v>
      </c>
      <c r="I340" s="663">
        <v>350.9</v>
      </c>
      <c r="J340" s="663">
        <v>2</v>
      </c>
      <c r="K340" s="664">
        <v>701.8</v>
      </c>
    </row>
    <row r="341" spans="1:11" ht="14.4" customHeight="1" x14ac:dyDescent="0.3">
      <c r="A341" s="659" t="s">
        <v>561</v>
      </c>
      <c r="B341" s="660" t="s">
        <v>562</v>
      </c>
      <c r="C341" s="661" t="s">
        <v>578</v>
      </c>
      <c r="D341" s="662" t="s">
        <v>2600</v>
      </c>
      <c r="E341" s="661" t="s">
        <v>4450</v>
      </c>
      <c r="F341" s="662" t="s">
        <v>4451</v>
      </c>
      <c r="G341" s="661" t="s">
        <v>3495</v>
      </c>
      <c r="H341" s="661" t="s">
        <v>3496</v>
      </c>
      <c r="I341" s="663">
        <v>635.86</v>
      </c>
      <c r="J341" s="663">
        <v>40</v>
      </c>
      <c r="K341" s="664">
        <v>25434.2</v>
      </c>
    </row>
    <row r="342" spans="1:11" ht="14.4" customHeight="1" x14ac:dyDescent="0.3">
      <c r="A342" s="659" t="s">
        <v>561</v>
      </c>
      <c r="B342" s="660" t="s">
        <v>562</v>
      </c>
      <c r="C342" s="661" t="s">
        <v>578</v>
      </c>
      <c r="D342" s="662" t="s">
        <v>2600</v>
      </c>
      <c r="E342" s="661" t="s">
        <v>4450</v>
      </c>
      <c r="F342" s="662" t="s">
        <v>4451</v>
      </c>
      <c r="G342" s="661" t="s">
        <v>3497</v>
      </c>
      <c r="H342" s="661" t="s">
        <v>3498</v>
      </c>
      <c r="I342" s="663">
        <v>23.125</v>
      </c>
      <c r="J342" s="663">
        <v>20</v>
      </c>
      <c r="K342" s="664">
        <v>462.46000000000004</v>
      </c>
    </row>
    <row r="343" spans="1:11" ht="14.4" customHeight="1" x14ac:dyDescent="0.3">
      <c r="A343" s="659" t="s">
        <v>561</v>
      </c>
      <c r="B343" s="660" t="s">
        <v>562</v>
      </c>
      <c r="C343" s="661" t="s">
        <v>578</v>
      </c>
      <c r="D343" s="662" t="s">
        <v>2600</v>
      </c>
      <c r="E343" s="661" t="s">
        <v>4450</v>
      </c>
      <c r="F343" s="662" t="s">
        <v>4451</v>
      </c>
      <c r="G343" s="661" t="s">
        <v>3499</v>
      </c>
      <c r="H343" s="661" t="s">
        <v>3500</v>
      </c>
      <c r="I343" s="663">
        <v>406.55500000000001</v>
      </c>
      <c r="J343" s="663">
        <v>4</v>
      </c>
      <c r="K343" s="664">
        <v>1626.23</v>
      </c>
    </row>
    <row r="344" spans="1:11" ht="14.4" customHeight="1" x14ac:dyDescent="0.3">
      <c r="A344" s="659" t="s">
        <v>561</v>
      </c>
      <c r="B344" s="660" t="s">
        <v>562</v>
      </c>
      <c r="C344" s="661" t="s">
        <v>578</v>
      </c>
      <c r="D344" s="662" t="s">
        <v>2600</v>
      </c>
      <c r="E344" s="661" t="s">
        <v>4450</v>
      </c>
      <c r="F344" s="662" t="s">
        <v>4451</v>
      </c>
      <c r="G344" s="661" t="s">
        <v>3501</v>
      </c>
      <c r="H344" s="661" t="s">
        <v>3502</v>
      </c>
      <c r="I344" s="663">
        <v>171.82</v>
      </c>
      <c r="J344" s="663">
        <v>10</v>
      </c>
      <c r="K344" s="664">
        <v>1718.2</v>
      </c>
    </row>
    <row r="345" spans="1:11" ht="14.4" customHeight="1" x14ac:dyDescent="0.3">
      <c r="A345" s="659" t="s">
        <v>561</v>
      </c>
      <c r="B345" s="660" t="s">
        <v>562</v>
      </c>
      <c r="C345" s="661" t="s">
        <v>578</v>
      </c>
      <c r="D345" s="662" t="s">
        <v>2600</v>
      </c>
      <c r="E345" s="661" t="s">
        <v>4450</v>
      </c>
      <c r="F345" s="662" t="s">
        <v>4451</v>
      </c>
      <c r="G345" s="661" t="s">
        <v>3503</v>
      </c>
      <c r="H345" s="661" t="s">
        <v>3504</v>
      </c>
      <c r="I345" s="663">
        <v>171.82</v>
      </c>
      <c r="J345" s="663">
        <v>10</v>
      </c>
      <c r="K345" s="664">
        <v>1718.2</v>
      </c>
    </row>
    <row r="346" spans="1:11" ht="14.4" customHeight="1" x14ac:dyDescent="0.3">
      <c r="A346" s="659" t="s">
        <v>561</v>
      </c>
      <c r="B346" s="660" t="s">
        <v>562</v>
      </c>
      <c r="C346" s="661" t="s">
        <v>578</v>
      </c>
      <c r="D346" s="662" t="s">
        <v>2600</v>
      </c>
      <c r="E346" s="661" t="s">
        <v>4450</v>
      </c>
      <c r="F346" s="662" t="s">
        <v>4451</v>
      </c>
      <c r="G346" s="661" t="s">
        <v>3505</v>
      </c>
      <c r="H346" s="661" t="s">
        <v>3506</v>
      </c>
      <c r="I346" s="663">
        <v>171.82</v>
      </c>
      <c r="J346" s="663">
        <v>10</v>
      </c>
      <c r="K346" s="664">
        <v>1718.2</v>
      </c>
    </row>
    <row r="347" spans="1:11" ht="14.4" customHeight="1" x14ac:dyDescent="0.3">
      <c r="A347" s="659" t="s">
        <v>561</v>
      </c>
      <c r="B347" s="660" t="s">
        <v>562</v>
      </c>
      <c r="C347" s="661" t="s">
        <v>578</v>
      </c>
      <c r="D347" s="662" t="s">
        <v>2600</v>
      </c>
      <c r="E347" s="661" t="s">
        <v>4450</v>
      </c>
      <c r="F347" s="662" t="s">
        <v>4451</v>
      </c>
      <c r="G347" s="661" t="s">
        <v>3507</v>
      </c>
      <c r="H347" s="661" t="s">
        <v>3508</v>
      </c>
      <c r="I347" s="663">
        <v>1605.31</v>
      </c>
      <c r="J347" s="663">
        <v>30</v>
      </c>
      <c r="K347" s="664">
        <v>48159.21</v>
      </c>
    </row>
    <row r="348" spans="1:11" ht="14.4" customHeight="1" x14ac:dyDescent="0.3">
      <c r="A348" s="659" t="s">
        <v>561</v>
      </c>
      <c r="B348" s="660" t="s">
        <v>562</v>
      </c>
      <c r="C348" s="661" t="s">
        <v>578</v>
      </c>
      <c r="D348" s="662" t="s">
        <v>2600</v>
      </c>
      <c r="E348" s="661" t="s">
        <v>4450</v>
      </c>
      <c r="F348" s="662" t="s">
        <v>4451</v>
      </c>
      <c r="G348" s="661" t="s">
        <v>3509</v>
      </c>
      <c r="H348" s="661" t="s">
        <v>3510</v>
      </c>
      <c r="I348" s="663">
        <v>706.88</v>
      </c>
      <c r="J348" s="663">
        <v>10</v>
      </c>
      <c r="K348" s="664">
        <v>7068.82</v>
      </c>
    </row>
    <row r="349" spans="1:11" ht="14.4" customHeight="1" x14ac:dyDescent="0.3">
      <c r="A349" s="659" t="s">
        <v>561</v>
      </c>
      <c r="B349" s="660" t="s">
        <v>562</v>
      </c>
      <c r="C349" s="661" t="s">
        <v>578</v>
      </c>
      <c r="D349" s="662" t="s">
        <v>2600</v>
      </c>
      <c r="E349" s="661" t="s">
        <v>4450</v>
      </c>
      <c r="F349" s="662" t="s">
        <v>4451</v>
      </c>
      <c r="G349" s="661" t="s">
        <v>3511</v>
      </c>
      <c r="H349" s="661" t="s">
        <v>3512</v>
      </c>
      <c r="I349" s="663">
        <v>56.52</v>
      </c>
      <c r="J349" s="663">
        <v>40</v>
      </c>
      <c r="K349" s="664">
        <v>2260.8000000000002</v>
      </c>
    </row>
    <row r="350" spans="1:11" ht="14.4" customHeight="1" x14ac:dyDescent="0.3">
      <c r="A350" s="659" t="s">
        <v>561</v>
      </c>
      <c r="B350" s="660" t="s">
        <v>562</v>
      </c>
      <c r="C350" s="661" t="s">
        <v>578</v>
      </c>
      <c r="D350" s="662" t="s">
        <v>2600</v>
      </c>
      <c r="E350" s="661" t="s">
        <v>4450</v>
      </c>
      <c r="F350" s="662" t="s">
        <v>4451</v>
      </c>
      <c r="G350" s="661" t="s">
        <v>3513</v>
      </c>
      <c r="H350" s="661" t="s">
        <v>3514</v>
      </c>
      <c r="I350" s="663">
        <v>42.35</v>
      </c>
      <c r="J350" s="663">
        <v>300</v>
      </c>
      <c r="K350" s="664">
        <v>12705</v>
      </c>
    </row>
    <row r="351" spans="1:11" ht="14.4" customHeight="1" x14ac:dyDescent="0.3">
      <c r="A351" s="659" t="s">
        <v>561</v>
      </c>
      <c r="B351" s="660" t="s">
        <v>562</v>
      </c>
      <c r="C351" s="661" t="s">
        <v>578</v>
      </c>
      <c r="D351" s="662" t="s">
        <v>2600</v>
      </c>
      <c r="E351" s="661" t="s">
        <v>4452</v>
      </c>
      <c r="F351" s="662" t="s">
        <v>4453</v>
      </c>
      <c r="G351" s="661" t="s">
        <v>3196</v>
      </c>
      <c r="H351" s="661" t="s">
        <v>3197</v>
      </c>
      <c r="I351" s="663">
        <v>8.495000000000001</v>
      </c>
      <c r="J351" s="663">
        <v>180</v>
      </c>
      <c r="K351" s="664">
        <v>1529.0500000000002</v>
      </c>
    </row>
    <row r="352" spans="1:11" ht="14.4" customHeight="1" x14ac:dyDescent="0.3">
      <c r="A352" s="659" t="s">
        <v>561</v>
      </c>
      <c r="B352" s="660" t="s">
        <v>562</v>
      </c>
      <c r="C352" s="661" t="s">
        <v>578</v>
      </c>
      <c r="D352" s="662" t="s">
        <v>2600</v>
      </c>
      <c r="E352" s="661" t="s">
        <v>4460</v>
      </c>
      <c r="F352" s="662" t="s">
        <v>4461</v>
      </c>
      <c r="G352" s="661" t="s">
        <v>3515</v>
      </c>
      <c r="H352" s="661" t="s">
        <v>3516</v>
      </c>
      <c r="I352" s="663">
        <v>9.32</v>
      </c>
      <c r="J352" s="663">
        <v>20</v>
      </c>
      <c r="K352" s="664">
        <v>186.35000000000002</v>
      </c>
    </row>
    <row r="353" spans="1:11" ht="14.4" customHeight="1" x14ac:dyDescent="0.3">
      <c r="A353" s="659" t="s">
        <v>561</v>
      </c>
      <c r="B353" s="660" t="s">
        <v>562</v>
      </c>
      <c r="C353" s="661" t="s">
        <v>578</v>
      </c>
      <c r="D353" s="662" t="s">
        <v>2600</v>
      </c>
      <c r="E353" s="661" t="s">
        <v>4460</v>
      </c>
      <c r="F353" s="662" t="s">
        <v>4461</v>
      </c>
      <c r="G353" s="661" t="s">
        <v>3517</v>
      </c>
      <c r="H353" s="661" t="s">
        <v>3518</v>
      </c>
      <c r="I353" s="663">
        <v>9.32</v>
      </c>
      <c r="J353" s="663">
        <v>5</v>
      </c>
      <c r="K353" s="664">
        <v>46.6</v>
      </c>
    </row>
    <row r="354" spans="1:11" ht="14.4" customHeight="1" x14ac:dyDescent="0.3">
      <c r="A354" s="659" t="s">
        <v>561</v>
      </c>
      <c r="B354" s="660" t="s">
        <v>562</v>
      </c>
      <c r="C354" s="661" t="s">
        <v>578</v>
      </c>
      <c r="D354" s="662" t="s">
        <v>2600</v>
      </c>
      <c r="E354" s="661" t="s">
        <v>4460</v>
      </c>
      <c r="F354" s="662" t="s">
        <v>4461</v>
      </c>
      <c r="G354" s="661" t="s">
        <v>3519</v>
      </c>
      <c r="H354" s="661" t="s">
        <v>3520</v>
      </c>
      <c r="I354" s="663">
        <v>1186.6499999999999</v>
      </c>
      <c r="J354" s="663">
        <v>110</v>
      </c>
      <c r="K354" s="664">
        <v>130531.23</v>
      </c>
    </row>
    <row r="355" spans="1:11" ht="14.4" customHeight="1" x14ac:dyDescent="0.3">
      <c r="A355" s="659" t="s">
        <v>561</v>
      </c>
      <c r="B355" s="660" t="s">
        <v>562</v>
      </c>
      <c r="C355" s="661" t="s">
        <v>578</v>
      </c>
      <c r="D355" s="662" t="s">
        <v>2600</v>
      </c>
      <c r="E355" s="661" t="s">
        <v>4460</v>
      </c>
      <c r="F355" s="662" t="s">
        <v>4461</v>
      </c>
      <c r="G355" s="661" t="s">
        <v>3521</v>
      </c>
      <c r="H355" s="661" t="s">
        <v>3522</v>
      </c>
      <c r="I355" s="663">
        <v>928.20500000000004</v>
      </c>
      <c r="J355" s="663">
        <v>20</v>
      </c>
      <c r="K355" s="664">
        <v>18564.09</v>
      </c>
    </row>
    <row r="356" spans="1:11" ht="14.4" customHeight="1" x14ac:dyDescent="0.3">
      <c r="A356" s="659" t="s">
        <v>561</v>
      </c>
      <c r="B356" s="660" t="s">
        <v>562</v>
      </c>
      <c r="C356" s="661" t="s">
        <v>578</v>
      </c>
      <c r="D356" s="662" t="s">
        <v>2600</v>
      </c>
      <c r="E356" s="661" t="s">
        <v>4460</v>
      </c>
      <c r="F356" s="662" t="s">
        <v>4461</v>
      </c>
      <c r="G356" s="661" t="s">
        <v>3523</v>
      </c>
      <c r="H356" s="661" t="s">
        <v>3524</v>
      </c>
      <c r="I356" s="663">
        <v>319.90999999999997</v>
      </c>
      <c r="J356" s="663">
        <v>300</v>
      </c>
      <c r="K356" s="664">
        <v>95973.540000000008</v>
      </c>
    </row>
    <row r="357" spans="1:11" ht="14.4" customHeight="1" x14ac:dyDescent="0.3">
      <c r="A357" s="659" t="s">
        <v>561</v>
      </c>
      <c r="B357" s="660" t="s">
        <v>562</v>
      </c>
      <c r="C357" s="661" t="s">
        <v>578</v>
      </c>
      <c r="D357" s="662" t="s">
        <v>2600</v>
      </c>
      <c r="E357" s="661" t="s">
        <v>4460</v>
      </c>
      <c r="F357" s="662" t="s">
        <v>4461</v>
      </c>
      <c r="G357" s="661" t="s">
        <v>3525</v>
      </c>
      <c r="H357" s="661" t="s">
        <v>3526</v>
      </c>
      <c r="I357" s="663">
        <v>928.2</v>
      </c>
      <c r="J357" s="663">
        <v>20</v>
      </c>
      <c r="K357" s="664">
        <v>18564.060000000001</v>
      </c>
    </row>
    <row r="358" spans="1:11" ht="14.4" customHeight="1" x14ac:dyDescent="0.3">
      <c r="A358" s="659" t="s">
        <v>561</v>
      </c>
      <c r="B358" s="660" t="s">
        <v>562</v>
      </c>
      <c r="C358" s="661" t="s">
        <v>578</v>
      </c>
      <c r="D358" s="662" t="s">
        <v>2600</v>
      </c>
      <c r="E358" s="661" t="s">
        <v>4454</v>
      </c>
      <c r="F358" s="662" t="s">
        <v>4455</v>
      </c>
      <c r="G358" s="661" t="s">
        <v>3198</v>
      </c>
      <c r="H358" s="661" t="s">
        <v>3199</v>
      </c>
      <c r="I358" s="663">
        <v>8.17</v>
      </c>
      <c r="J358" s="663">
        <v>600</v>
      </c>
      <c r="K358" s="664">
        <v>4902</v>
      </c>
    </row>
    <row r="359" spans="1:11" ht="14.4" customHeight="1" x14ac:dyDescent="0.3">
      <c r="A359" s="659" t="s">
        <v>561</v>
      </c>
      <c r="B359" s="660" t="s">
        <v>562</v>
      </c>
      <c r="C359" s="661" t="s">
        <v>578</v>
      </c>
      <c r="D359" s="662" t="s">
        <v>2600</v>
      </c>
      <c r="E359" s="661" t="s">
        <v>4454</v>
      </c>
      <c r="F359" s="662" t="s">
        <v>4455</v>
      </c>
      <c r="G359" s="661" t="s">
        <v>3198</v>
      </c>
      <c r="H359" s="661" t="s">
        <v>3277</v>
      </c>
      <c r="I359" s="663">
        <v>8.17</v>
      </c>
      <c r="J359" s="663">
        <v>2400</v>
      </c>
      <c r="K359" s="664">
        <v>19608</v>
      </c>
    </row>
    <row r="360" spans="1:11" ht="14.4" customHeight="1" x14ac:dyDescent="0.3">
      <c r="A360" s="659" t="s">
        <v>561</v>
      </c>
      <c r="B360" s="660" t="s">
        <v>562</v>
      </c>
      <c r="C360" s="661" t="s">
        <v>578</v>
      </c>
      <c r="D360" s="662" t="s">
        <v>2600</v>
      </c>
      <c r="E360" s="661" t="s">
        <v>4454</v>
      </c>
      <c r="F360" s="662" t="s">
        <v>4455</v>
      </c>
      <c r="G360" s="661" t="s">
        <v>3527</v>
      </c>
      <c r="H360" s="661" t="s">
        <v>3528</v>
      </c>
      <c r="I360" s="663">
        <v>12.7</v>
      </c>
      <c r="J360" s="663">
        <v>100</v>
      </c>
      <c r="K360" s="664">
        <v>1270</v>
      </c>
    </row>
    <row r="361" spans="1:11" ht="14.4" customHeight="1" x14ac:dyDescent="0.3">
      <c r="A361" s="659" t="s">
        <v>561</v>
      </c>
      <c r="B361" s="660" t="s">
        <v>562</v>
      </c>
      <c r="C361" s="661" t="s">
        <v>578</v>
      </c>
      <c r="D361" s="662" t="s">
        <v>2600</v>
      </c>
      <c r="E361" s="661" t="s">
        <v>4454</v>
      </c>
      <c r="F361" s="662" t="s">
        <v>4455</v>
      </c>
      <c r="G361" s="661" t="s">
        <v>3529</v>
      </c>
      <c r="H361" s="661" t="s">
        <v>3530</v>
      </c>
      <c r="I361" s="663">
        <v>25.57</v>
      </c>
      <c r="J361" s="663">
        <v>200</v>
      </c>
      <c r="K361" s="664">
        <v>5113.46</v>
      </c>
    </row>
    <row r="362" spans="1:11" ht="14.4" customHeight="1" x14ac:dyDescent="0.3">
      <c r="A362" s="659" t="s">
        <v>561</v>
      </c>
      <c r="B362" s="660" t="s">
        <v>562</v>
      </c>
      <c r="C362" s="661" t="s">
        <v>578</v>
      </c>
      <c r="D362" s="662" t="s">
        <v>2600</v>
      </c>
      <c r="E362" s="661" t="s">
        <v>4454</v>
      </c>
      <c r="F362" s="662" t="s">
        <v>4455</v>
      </c>
      <c r="G362" s="661" t="s">
        <v>3529</v>
      </c>
      <c r="H362" s="661" t="s">
        <v>3531</v>
      </c>
      <c r="I362" s="663">
        <v>25.57</v>
      </c>
      <c r="J362" s="663">
        <v>400</v>
      </c>
      <c r="K362" s="664">
        <v>10227.459999999999</v>
      </c>
    </row>
    <row r="363" spans="1:11" ht="14.4" customHeight="1" x14ac:dyDescent="0.3">
      <c r="A363" s="659" t="s">
        <v>561</v>
      </c>
      <c r="B363" s="660" t="s">
        <v>562</v>
      </c>
      <c r="C363" s="661" t="s">
        <v>578</v>
      </c>
      <c r="D363" s="662" t="s">
        <v>2600</v>
      </c>
      <c r="E363" s="661" t="s">
        <v>4454</v>
      </c>
      <c r="F363" s="662" t="s">
        <v>4455</v>
      </c>
      <c r="G363" s="661" t="s">
        <v>3532</v>
      </c>
      <c r="H363" s="661" t="s">
        <v>3533</v>
      </c>
      <c r="I363" s="663">
        <v>14520</v>
      </c>
      <c r="J363" s="663">
        <v>5</v>
      </c>
      <c r="K363" s="664">
        <v>72600</v>
      </c>
    </row>
    <row r="364" spans="1:11" ht="14.4" customHeight="1" x14ac:dyDescent="0.3">
      <c r="A364" s="659" t="s">
        <v>561</v>
      </c>
      <c r="B364" s="660" t="s">
        <v>562</v>
      </c>
      <c r="C364" s="661" t="s">
        <v>578</v>
      </c>
      <c r="D364" s="662" t="s">
        <v>2600</v>
      </c>
      <c r="E364" s="661" t="s">
        <v>4454</v>
      </c>
      <c r="F364" s="662" t="s">
        <v>4455</v>
      </c>
      <c r="G364" s="661" t="s">
        <v>3534</v>
      </c>
      <c r="H364" s="661" t="s">
        <v>3535</v>
      </c>
      <c r="I364" s="663">
        <v>60.25</v>
      </c>
      <c r="J364" s="663">
        <v>100</v>
      </c>
      <c r="K364" s="664">
        <v>6024.59</v>
      </c>
    </row>
    <row r="365" spans="1:11" ht="14.4" customHeight="1" x14ac:dyDescent="0.3">
      <c r="A365" s="659" t="s">
        <v>561</v>
      </c>
      <c r="B365" s="660" t="s">
        <v>562</v>
      </c>
      <c r="C365" s="661" t="s">
        <v>578</v>
      </c>
      <c r="D365" s="662" t="s">
        <v>2600</v>
      </c>
      <c r="E365" s="661" t="s">
        <v>4456</v>
      </c>
      <c r="F365" s="662" t="s">
        <v>4457</v>
      </c>
      <c r="G365" s="661" t="s">
        <v>3200</v>
      </c>
      <c r="H365" s="661" t="s">
        <v>3201</v>
      </c>
      <c r="I365" s="663">
        <v>0.30249999999999999</v>
      </c>
      <c r="J365" s="663">
        <v>600</v>
      </c>
      <c r="K365" s="664">
        <v>181</v>
      </c>
    </row>
    <row r="366" spans="1:11" ht="14.4" customHeight="1" x14ac:dyDescent="0.3">
      <c r="A366" s="659" t="s">
        <v>561</v>
      </c>
      <c r="B366" s="660" t="s">
        <v>562</v>
      </c>
      <c r="C366" s="661" t="s">
        <v>578</v>
      </c>
      <c r="D366" s="662" t="s">
        <v>2600</v>
      </c>
      <c r="E366" s="661" t="s">
        <v>4456</v>
      </c>
      <c r="F366" s="662" t="s">
        <v>4457</v>
      </c>
      <c r="G366" s="661" t="s">
        <v>3200</v>
      </c>
      <c r="H366" s="661" t="s">
        <v>3202</v>
      </c>
      <c r="I366" s="663">
        <v>0.3</v>
      </c>
      <c r="J366" s="663">
        <v>300</v>
      </c>
      <c r="K366" s="664">
        <v>90</v>
      </c>
    </row>
    <row r="367" spans="1:11" ht="14.4" customHeight="1" x14ac:dyDescent="0.3">
      <c r="A367" s="659" t="s">
        <v>561</v>
      </c>
      <c r="B367" s="660" t="s">
        <v>562</v>
      </c>
      <c r="C367" s="661" t="s">
        <v>578</v>
      </c>
      <c r="D367" s="662" t="s">
        <v>2600</v>
      </c>
      <c r="E367" s="661" t="s">
        <v>4456</v>
      </c>
      <c r="F367" s="662" t="s">
        <v>4457</v>
      </c>
      <c r="G367" s="661" t="s">
        <v>3203</v>
      </c>
      <c r="H367" s="661" t="s">
        <v>3204</v>
      </c>
      <c r="I367" s="663">
        <v>0.3</v>
      </c>
      <c r="J367" s="663">
        <v>1900</v>
      </c>
      <c r="K367" s="664">
        <v>570</v>
      </c>
    </row>
    <row r="368" spans="1:11" ht="14.4" customHeight="1" x14ac:dyDescent="0.3">
      <c r="A368" s="659" t="s">
        <v>561</v>
      </c>
      <c r="B368" s="660" t="s">
        <v>562</v>
      </c>
      <c r="C368" s="661" t="s">
        <v>578</v>
      </c>
      <c r="D368" s="662" t="s">
        <v>2600</v>
      </c>
      <c r="E368" s="661" t="s">
        <v>4456</v>
      </c>
      <c r="F368" s="662" t="s">
        <v>4457</v>
      </c>
      <c r="G368" s="661" t="s">
        <v>3203</v>
      </c>
      <c r="H368" s="661" t="s">
        <v>3205</v>
      </c>
      <c r="I368" s="663">
        <v>0.3</v>
      </c>
      <c r="J368" s="663">
        <v>900</v>
      </c>
      <c r="K368" s="664">
        <v>270</v>
      </c>
    </row>
    <row r="369" spans="1:11" ht="14.4" customHeight="1" x14ac:dyDescent="0.3">
      <c r="A369" s="659" t="s">
        <v>561</v>
      </c>
      <c r="B369" s="660" t="s">
        <v>562</v>
      </c>
      <c r="C369" s="661" t="s">
        <v>578</v>
      </c>
      <c r="D369" s="662" t="s">
        <v>2600</v>
      </c>
      <c r="E369" s="661" t="s">
        <v>4456</v>
      </c>
      <c r="F369" s="662" t="s">
        <v>4457</v>
      </c>
      <c r="G369" s="661" t="s">
        <v>3536</v>
      </c>
      <c r="H369" s="661" t="s">
        <v>3537</v>
      </c>
      <c r="I369" s="663">
        <v>0.68</v>
      </c>
      <c r="J369" s="663">
        <v>200</v>
      </c>
      <c r="K369" s="664">
        <v>136</v>
      </c>
    </row>
    <row r="370" spans="1:11" ht="14.4" customHeight="1" x14ac:dyDescent="0.3">
      <c r="A370" s="659" t="s">
        <v>561</v>
      </c>
      <c r="B370" s="660" t="s">
        <v>562</v>
      </c>
      <c r="C370" s="661" t="s">
        <v>578</v>
      </c>
      <c r="D370" s="662" t="s">
        <v>2600</v>
      </c>
      <c r="E370" s="661" t="s">
        <v>4456</v>
      </c>
      <c r="F370" s="662" t="s">
        <v>4457</v>
      </c>
      <c r="G370" s="661" t="s">
        <v>3209</v>
      </c>
      <c r="H370" s="661" t="s">
        <v>3210</v>
      </c>
      <c r="I370" s="663">
        <v>0.48</v>
      </c>
      <c r="J370" s="663">
        <v>200</v>
      </c>
      <c r="K370" s="664">
        <v>96</v>
      </c>
    </row>
    <row r="371" spans="1:11" ht="14.4" customHeight="1" x14ac:dyDescent="0.3">
      <c r="A371" s="659" t="s">
        <v>561</v>
      </c>
      <c r="B371" s="660" t="s">
        <v>562</v>
      </c>
      <c r="C371" s="661" t="s">
        <v>578</v>
      </c>
      <c r="D371" s="662" t="s">
        <v>2600</v>
      </c>
      <c r="E371" s="661" t="s">
        <v>4456</v>
      </c>
      <c r="F371" s="662" t="s">
        <v>4457</v>
      </c>
      <c r="G371" s="661" t="s">
        <v>3211</v>
      </c>
      <c r="H371" s="661" t="s">
        <v>3212</v>
      </c>
      <c r="I371" s="663">
        <v>0.37777777777777777</v>
      </c>
      <c r="J371" s="663">
        <v>11200</v>
      </c>
      <c r="K371" s="664">
        <v>4315</v>
      </c>
    </row>
    <row r="372" spans="1:11" ht="14.4" customHeight="1" x14ac:dyDescent="0.3">
      <c r="A372" s="659" t="s">
        <v>561</v>
      </c>
      <c r="B372" s="660" t="s">
        <v>562</v>
      </c>
      <c r="C372" s="661" t="s">
        <v>578</v>
      </c>
      <c r="D372" s="662" t="s">
        <v>2600</v>
      </c>
      <c r="E372" s="661" t="s">
        <v>4456</v>
      </c>
      <c r="F372" s="662" t="s">
        <v>4457</v>
      </c>
      <c r="G372" s="661" t="s">
        <v>3213</v>
      </c>
      <c r="H372" s="661" t="s">
        <v>3214</v>
      </c>
      <c r="I372" s="663">
        <v>1.7574999999999998</v>
      </c>
      <c r="J372" s="663">
        <v>1400</v>
      </c>
      <c r="K372" s="664">
        <v>2460</v>
      </c>
    </row>
    <row r="373" spans="1:11" ht="14.4" customHeight="1" x14ac:dyDescent="0.3">
      <c r="A373" s="659" t="s">
        <v>561</v>
      </c>
      <c r="B373" s="660" t="s">
        <v>562</v>
      </c>
      <c r="C373" s="661" t="s">
        <v>578</v>
      </c>
      <c r="D373" s="662" t="s">
        <v>2600</v>
      </c>
      <c r="E373" s="661" t="s">
        <v>4456</v>
      </c>
      <c r="F373" s="662" t="s">
        <v>4457</v>
      </c>
      <c r="G373" s="661" t="s">
        <v>3538</v>
      </c>
      <c r="H373" s="661" t="s">
        <v>3539</v>
      </c>
      <c r="I373" s="663">
        <v>48.82</v>
      </c>
      <c r="J373" s="663">
        <v>25</v>
      </c>
      <c r="K373" s="664">
        <v>1220.5</v>
      </c>
    </row>
    <row r="374" spans="1:11" ht="14.4" customHeight="1" x14ac:dyDescent="0.3">
      <c r="A374" s="659" t="s">
        <v>561</v>
      </c>
      <c r="B374" s="660" t="s">
        <v>562</v>
      </c>
      <c r="C374" s="661" t="s">
        <v>578</v>
      </c>
      <c r="D374" s="662" t="s">
        <v>2600</v>
      </c>
      <c r="E374" s="661" t="s">
        <v>4456</v>
      </c>
      <c r="F374" s="662" t="s">
        <v>4457</v>
      </c>
      <c r="G374" s="661" t="s">
        <v>3538</v>
      </c>
      <c r="H374" s="661" t="s">
        <v>3540</v>
      </c>
      <c r="I374" s="663">
        <v>48.83</v>
      </c>
      <c r="J374" s="663">
        <v>45</v>
      </c>
      <c r="K374" s="664">
        <v>2197.35</v>
      </c>
    </row>
    <row r="375" spans="1:11" ht="14.4" customHeight="1" x14ac:dyDescent="0.3">
      <c r="A375" s="659" t="s">
        <v>561</v>
      </c>
      <c r="B375" s="660" t="s">
        <v>562</v>
      </c>
      <c r="C375" s="661" t="s">
        <v>578</v>
      </c>
      <c r="D375" s="662" t="s">
        <v>2600</v>
      </c>
      <c r="E375" s="661" t="s">
        <v>4458</v>
      </c>
      <c r="F375" s="662" t="s">
        <v>4459</v>
      </c>
      <c r="G375" s="661" t="s">
        <v>3541</v>
      </c>
      <c r="H375" s="661" t="s">
        <v>3542</v>
      </c>
      <c r="I375" s="663">
        <v>7.5</v>
      </c>
      <c r="J375" s="663">
        <v>50</v>
      </c>
      <c r="K375" s="664">
        <v>375</v>
      </c>
    </row>
    <row r="376" spans="1:11" ht="14.4" customHeight="1" x14ac:dyDescent="0.3">
      <c r="A376" s="659" t="s">
        <v>561</v>
      </c>
      <c r="B376" s="660" t="s">
        <v>562</v>
      </c>
      <c r="C376" s="661" t="s">
        <v>578</v>
      </c>
      <c r="D376" s="662" t="s">
        <v>2600</v>
      </c>
      <c r="E376" s="661" t="s">
        <v>4458</v>
      </c>
      <c r="F376" s="662" t="s">
        <v>4459</v>
      </c>
      <c r="G376" s="661" t="s">
        <v>3541</v>
      </c>
      <c r="H376" s="661" t="s">
        <v>3543</v>
      </c>
      <c r="I376" s="663">
        <v>7.5</v>
      </c>
      <c r="J376" s="663">
        <v>80</v>
      </c>
      <c r="K376" s="664">
        <v>600</v>
      </c>
    </row>
    <row r="377" spans="1:11" ht="14.4" customHeight="1" x14ac:dyDescent="0.3">
      <c r="A377" s="659" t="s">
        <v>561</v>
      </c>
      <c r="B377" s="660" t="s">
        <v>562</v>
      </c>
      <c r="C377" s="661" t="s">
        <v>578</v>
      </c>
      <c r="D377" s="662" t="s">
        <v>2600</v>
      </c>
      <c r="E377" s="661" t="s">
        <v>4458</v>
      </c>
      <c r="F377" s="662" t="s">
        <v>4459</v>
      </c>
      <c r="G377" s="661" t="s">
        <v>3544</v>
      </c>
      <c r="H377" s="661" t="s">
        <v>3545</v>
      </c>
      <c r="I377" s="663">
        <v>7.5</v>
      </c>
      <c r="J377" s="663">
        <v>50</v>
      </c>
      <c r="K377" s="664">
        <v>375</v>
      </c>
    </row>
    <row r="378" spans="1:11" ht="14.4" customHeight="1" x14ac:dyDescent="0.3">
      <c r="A378" s="659" t="s">
        <v>561</v>
      </c>
      <c r="B378" s="660" t="s">
        <v>562</v>
      </c>
      <c r="C378" s="661" t="s">
        <v>578</v>
      </c>
      <c r="D378" s="662" t="s">
        <v>2600</v>
      </c>
      <c r="E378" s="661" t="s">
        <v>4458</v>
      </c>
      <c r="F378" s="662" t="s">
        <v>4459</v>
      </c>
      <c r="G378" s="661" t="s">
        <v>3544</v>
      </c>
      <c r="H378" s="661" t="s">
        <v>3546</v>
      </c>
      <c r="I378" s="663">
        <v>7.5</v>
      </c>
      <c r="J378" s="663">
        <v>40</v>
      </c>
      <c r="K378" s="664">
        <v>300</v>
      </c>
    </row>
    <row r="379" spans="1:11" ht="14.4" customHeight="1" x14ac:dyDescent="0.3">
      <c r="A379" s="659" t="s">
        <v>561</v>
      </c>
      <c r="B379" s="660" t="s">
        <v>562</v>
      </c>
      <c r="C379" s="661" t="s">
        <v>578</v>
      </c>
      <c r="D379" s="662" t="s">
        <v>2600</v>
      </c>
      <c r="E379" s="661" t="s">
        <v>4458</v>
      </c>
      <c r="F379" s="662" t="s">
        <v>4459</v>
      </c>
      <c r="G379" s="661" t="s">
        <v>3547</v>
      </c>
      <c r="H379" s="661" t="s">
        <v>3548</v>
      </c>
      <c r="I379" s="663">
        <v>11.01</v>
      </c>
      <c r="J379" s="663">
        <v>130</v>
      </c>
      <c r="K379" s="664">
        <v>1431.3</v>
      </c>
    </row>
    <row r="380" spans="1:11" ht="14.4" customHeight="1" x14ac:dyDescent="0.3">
      <c r="A380" s="659" t="s">
        <v>561</v>
      </c>
      <c r="B380" s="660" t="s">
        <v>562</v>
      </c>
      <c r="C380" s="661" t="s">
        <v>578</v>
      </c>
      <c r="D380" s="662" t="s">
        <v>2600</v>
      </c>
      <c r="E380" s="661" t="s">
        <v>4458</v>
      </c>
      <c r="F380" s="662" t="s">
        <v>4459</v>
      </c>
      <c r="G380" s="661" t="s">
        <v>3215</v>
      </c>
      <c r="H380" s="661" t="s">
        <v>3216</v>
      </c>
      <c r="I380" s="663">
        <v>11.01</v>
      </c>
      <c r="J380" s="663">
        <v>230</v>
      </c>
      <c r="K380" s="664">
        <v>2532.3000000000002</v>
      </c>
    </row>
    <row r="381" spans="1:11" ht="14.4" customHeight="1" x14ac:dyDescent="0.3">
      <c r="A381" s="659" t="s">
        <v>561</v>
      </c>
      <c r="B381" s="660" t="s">
        <v>562</v>
      </c>
      <c r="C381" s="661" t="s">
        <v>578</v>
      </c>
      <c r="D381" s="662" t="s">
        <v>2600</v>
      </c>
      <c r="E381" s="661" t="s">
        <v>4458</v>
      </c>
      <c r="F381" s="662" t="s">
        <v>4459</v>
      </c>
      <c r="G381" s="661" t="s">
        <v>3549</v>
      </c>
      <c r="H381" s="661" t="s">
        <v>3550</v>
      </c>
      <c r="I381" s="663">
        <v>11.01</v>
      </c>
      <c r="J381" s="663">
        <v>140</v>
      </c>
      <c r="K381" s="664">
        <v>1541.4</v>
      </c>
    </row>
    <row r="382" spans="1:11" ht="14.4" customHeight="1" x14ac:dyDescent="0.3">
      <c r="A382" s="659" t="s">
        <v>561</v>
      </c>
      <c r="B382" s="660" t="s">
        <v>562</v>
      </c>
      <c r="C382" s="661" t="s">
        <v>578</v>
      </c>
      <c r="D382" s="662" t="s">
        <v>2600</v>
      </c>
      <c r="E382" s="661" t="s">
        <v>4458</v>
      </c>
      <c r="F382" s="662" t="s">
        <v>4459</v>
      </c>
      <c r="G382" s="661" t="s">
        <v>3217</v>
      </c>
      <c r="H382" s="661" t="s">
        <v>3218</v>
      </c>
      <c r="I382" s="663">
        <v>11.01</v>
      </c>
      <c r="J382" s="663">
        <v>200</v>
      </c>
      <c r="K382" s="664">
        <v>2202</v>
      </c>
    </row>
    <row r="383" spans="1:11" ht="14.4" customHeight="1" x14ac:dyDescent="0.3">
      <c r="A383" s="659" t="s">
        <v>561</v>
      </c>
      <c r="B383" s="660" t="s">
        <v>562</v>
      </c>
      <c r="C383" s="661" t="s">
        <v>578</v>
      </c>
      <c r="D383" s="662" t="s">
        <v>2600</v>
      </c>
      <c r="E383" s="661" t="s">
        <v>4458</v>
      </c>
      <c r="F383" s="662" t="s">
        <v>4459</v>
      </c>
      <c r="G383" s="661" t="s">
        <v>3551</v>
      </c>
      <c r="H383" s="661" t="s">
        <v>3552</v>
      </c>
      <c r="I383" s="663">
        <v>11.01</v>
      </c>
      <c r="J383" s="663">
        <v>200</v>
      </c>
      <c r="K383" s="664">
        <v>2202</v>
      </c>
    </row>
    <row r="384" spans="1:11" ht="14.4" customHeight="1" x14ac:dyDescent="0.3">
      <c r="A384" s="659" t="s">
        <v>561</v>
      </c>
      <c r="B384" s="660" t="s">
        <v>562</v>
      </c>
      <c r="C384" s="661" t="s">
        <v>578</v>
      </c>
      <c r="D384" s="662" t="s">
        <v>2600</v>
      </c>
      <c r="E384" s="661" t="s">
        <v>4458</v>
      </c>
      <c r="F384" s="662" t="s">
        <v>4459</v>
      </c>
      <c r="G384" s="661" t="s">
        <v>3219</v>
      </c>
      <c r="H384" s="661" t="s">
        <v>3220</v>
      </c>
      <c r="I384" s="663">
        <v>0.77333333333333343</v>
      </c>
      <c r="J384" s="663">
        <v>15000</v>
      </c>
      <c r="K384" s="664">
        <v>11610</v>
      </c>
    </row>
    <row r="385" spans="1:11" ht="14.4" customHeight="1" x14ac:dyDescent="0.3">
      <c r="A385" s="659" t="s">
        <v>561</v>
      </c>
      <c r="B385" s="660" t="s">
        <v>562</v>
      </c>
      <c r="C385" s="661" t="s">
        <v>578</v>
      </c>
      <c r="D385" s="662" t="s">
        <v>2600</v>
      </c>
      <c r="E385" s="661" t="s">
        <v>4458</v>
      </c>
      <c r="F385" s="662" t="s">
        <v>4459</v>
      </c>
      <c r="G385" s="661" t="s">
        <v>3221</v>
      </c>
      <c r="H385" s="661" t="s">
        <v>3222</v>
      </c>
      <c r="I385" s="663">
        <v>0.77249999999999996</v>
      </c>
      <c r="J385" s="663">
        <v>34000</v>
      </c>
      <c r="K385" s="664">
        <v>26280</v>
      </c>
    </row>
    <row r="386" spans="1:11" ht="14.4" customHeight="1" x14ac:dyDescent="0.3">
      <c r="A386" s="659" t="s">
        <v>561</v>
      </c>
      <c r="B386" s="660" t="s">
        <v>562</v>
      </c>
      <c r="C386" s="661" t="s">
        <v>578</v>
      </c>
      <c r="D386" s="662" t="s">
        <v>2600</v>
      </c>
      <c r="E386" s="661" t="s">
        <v>4458</v>
      </c>
      <c r="F386" s="662" t="s">
        <v>4459</v>
      </c>
      <c r="G386" s="661" t="s">
        <v>3553</v>
      </c>
      <c r="H386" s="661" t="s">
        <v>3554</v>
      </c>
      <c r="I386" s="663">
        <v>0.77250000000000008</v>
      </c>
      <c r="J386" s="663">
        <v>14000</v>
      </c>
      <c r="K386" s="664">
        <v>10810</v>
      </c>
    </row>
    <row r="387" spans="1:11" ht="14.4" customHeight="1" x14ac:dyDescent="0.3">
      <c r="A387" s="659" t="s">
        <v>561</v>
      </c>
      <c r="B387" s="660" t="s">
        <v>562</v>
      </c>
      <c r="C387" s="661" t="s">
        <v>578</v>
      </c>
      <c r="D387" s="662" t="s">
        <v>2600</v>
      </c>
      <c r="E387" s="661" t="s">
        <v>4458</v>
      </c>
      <c r="F387" s="662" t="s">
        <v>4459</v>
      </c>
      <c r="G387" s="661" t="s">
        <v>3223</v>
      </c>
      <c r="H387" s="661" t="s">
        <v>3224</v>
      </c>
      <c r="I387" s="663">
        <v>0.71</v>
      </c>
      <c r="J387" s="663">
        <v>24000</v>
      </c>
      <c r="K387" s="664">
        <v>17040</v>
      </c>
    </row>
    <row r="388" spans="1:11" ht="14.4" customHeight="1" x14ac:dyDescent="0.3">
      <c r="A388" s="659" t="s">
        <v>561</v>
      </c>
      <c r="B388" s="660" t="s">
        <v>562</v>
      </c>
      <c r="C388" s="661" t="s">
        <v>578</v>
      </c>
      <c r="D388" s="662" t="s">
        <v>2600</v>
      </c>
      <c r="E388" s="661" t="s">
        <v>4458</v>
      </c>
      <c r="F388" s="662" t="s">
        <v>4459</v>
      </c>
      <c r="G388" s="661" t="s">
        <v>3223</v>
      </c>
      <c r="H388" s="661" t="s">
        <v>3225</v>
      </c>
      <c r="I388" s="663">
        <v>0.71</v>
      </c>
      <c r="J388" s="663">
        <v>45000</v>
      </c>
      <c r="K388" s="664">
        <v>31950</v>
      </c>
    </row>
    <row r="389" spans="1:11" ht="14.4" customHeight="1" x14ac:dyDescent="0.3">
      <c r="A389" s="659" t="s">
        <v>561</v>
      </c>
      <c r="B389" s="660" t="s">
        <v>562</v>
      </c>
      <c r="C389" s="661" t="s">
        <v>578</v>
      </c>
      <c r="D389" s="662" t="s">
        <v>2600</v>
      </c>
      <c r="E389" s="661" t="s">
        <v>4458</v>
      </c>
      <c r="F389" s="662" t="s">
        <v>4459</v>
      </c>
      <c r="G389" s="661" t="s">
        <v>3555</v>
      </c>
      <c r="H389" s="661" t="s">
        <v>3556</v>
      </c>
      <c r="I389" s="663">
        <v>0.71</v>
      </c>
      <c r="J389" s="663">
        <v>10000</v>
      </c>
      <c r="K389" s="664">
        <v>7100</v>
      </c>
    </row>
    <row r="390" spans="1:11" ht="14.4" customHeight="1" x14ac:dyDescent="0.3">
      <c r="A390" s="659" t="s">
        <v>561</v>
      </c>
      <c r="B390" s="660" t="s">
        <v>562</v>
      </c>
      <c r="C390" s="661" t="s">
        <v>578</v>
      </c>
      <c r="D390" s="662" t="s">
        <v>2600</v>
      </c>
      <c r="E390" s="661" t="s">
        <v>4458</v>
      </c>
      <c r="F390" s="662" t="s">
        <v>4459</v>
      </c>
      <c r="G390" s="661" t="s">
        <v>3555</v>
      </c>
      <c r="H390" s="661" t="s">
        <v>3557</v>
      </c>
      <c r="I390" s="663">
        <v>0.71</v>
      </c>
      <c r="J390" s="663">
        <v>18000</v>
      </c>
      <c r="K390" s="664">
        <v>12780</v>
      </c>
    </row>
    <row r="391" spans="1:11" ht="14.4" customHeight="1" x14ac:dyDescent="0.3">
      <c r="A391" s="659" t="s">
        <v>561</v>
      </c>
      <c r="B391" s="660" t="s">
        <v>562</v>
      </c>
      <c r="C391" s="661" t="s">
        <v>578</v>
      </c>
      <c r="D391" s="662" t="s">
        <v>2600</v>
      </c>
      <c r="E391" s="661" t="s">
        <v>4462</v>
      </c>
      <c r="F391" s="662" t="s">
        <v>4463</v>
      </c>
      <c r="G391" s="661" t="s">
        <v>3558</v>
      </c>
      <c r="H391" s="661" t="s">
        <v>3559</v>
      </c>
      <c r="I391" s="663">
        <v>139.44000000000003</v>
      </c>
      <c r="J391" s="663">
        <v>33</v>
      </c>
      <c r="K391" s="664">
        <v>4601.5200000000004</v>
      </c>
    </row>
    <row r="392" spans="1:11" ht="14.4" customHeight="1" x14ac:dyDescent="0.3">
      <c r="A392" s="659" t="s">
        <v>561</v>
      </c>
      <c r="B392" s="660" t="s">
        <v>562</v>
      </c>
      <c r="C392" s="661" t="s">
        <v>578</v>
      </c>
      <c r="D392" s="662" t="s">
        <v>2600</v>
      </c>
      <c r="E392" s="661" t="s">
        <v>4462</v>
      </c>
      <c r="F392" s="662" t="s">
        <v>4463</v>
      </c>
      <c r="G392" s="661" t="s">
        <v>3560</v>
      </c>
      <c r="H392" s="661" t="s">
        <v>3561</v>
      </c>
      <c r="I392" s="663">
        <v>139.43714285714287</v>
      </c>
      <c r="J392" s="663">
        <v>33</v>
      </c>
      <c r="K392" s="664">
        <v>4601.3900000000003</v>
      </c>
    </row>
    <row r="393" spans="1:11" ht="14.4" customHeight="1" x14ac:dyDescent="0.3">
      <c r="A393" s="659" t="s">
        <v>561</v>
      </c>
      <c r="B393" s="660" t="s">
        <v>562</v>
      </c>
      <c r="C393" s="661" t="s">
        <v>578</v>
      </c>
      <c r="D393" s="662" t="s">
        <v>2600</v>
      </c>
      <c r="E393" s="661" t="s">
        <v>4462</v>
      </c>
      <c r="F393" s="662" t="s">
        <v>4463</v>
      </c>
      <c r="G393" s="661" t="s">
        <v>3562</v>
      </c>
      <c r="H393" s="661" t="s">
        <v>3563</v>
      </c>
      <c r="I393" s="663">
        <v>152.46</v>
      </c>
      <c r="J393" s="663">
        <v>7</v>
      </c>
      <c r="K393" s="664">
        <v>1067.22</v>
      </c>
    </row>
    <row r="394" spans="1:11" ht="14.4" customHeight="1" x14ac:dyDescent="0.3">
      <c r="A394" s="659" t="s">
        <v>561</v>
      </c>
      <c r="B394" s="660" t="s">
        <v>562</v>
      </c>
      <c r="C394" s="661" t="s">
        <v>578</v>
      </c>
      <c r="D394" s="662" t="s">
        <v>2600</v>
      </c>
      <c r="E394" s="661" t="s">
        <v>4464</v>
      </c>
      <c r="F394" s="662" t="s">
        <v>4465</v>
      </c>
      <c r="G394" s="661" t="s">
        <v>3564</v>
      </c>
      <c r="H394" s="661" t="s">
        <v>3565</v>
      </c>
      <c r="I394" s="663">
        <v>19399.93</v>
      </c>
      <c r="J394" s="663">
        <v>1</v>
      </c>
      <c r="K394" s="664">
        <v>19399.93</v>
      </c>
    </row>
    <row r="395" spans="1:11" ht="14.4" customHeight="1" x14ac:dyDescent="0.3">
      <c r="A395" s="659" t="s">
        <v>561</v>
      </c>
      <c r="B395" s="660" t="s">
        <v>562</v>
      </c>
      <c r="C395" s="661" t="s">
        <v>578</v>
      </c>
      <c r="D395" s="662" t="s">
        <v>2600</v>
      </c>
      <c r="E395" s="661" t="s">
        <v>4464</v>
      </c>
      <c r="F395" s="662" t="s">
        <v>4465</v>
      </c>
      <c r="G395" s="661" t="s">
        <v>3532</v>
      </c>
      <c r="H395" s="661" t="s">
        <v>3533</v>
      </c>
      <c r="I395" s="663">
        <v>14520</v>
      </c>
      <c r="J395" s="663">
        <v>10</v>
      </c>
      <c r="K395" s="664">
        <v>145200</v>
      </c>
    </row>
    <row r="396" spans="1:11" ht="14.4" customHeight="1" x14ac:dyDescent="0.3">
      <c r="A396" s="659" t="s">
        <v>561</v>
      </c>
      <c r="B396" s="660" t="s">
        <v>562</v>
      </c>
      <c r="C396" s="661" t="s">
        <v>578</v>
      </c>
      <c r="D396" s="662" t="s">
        <v>2600</v>
      </c>
      <c r="E396" s="661" t="s">
        <v>4464</v>
      </c>
      <c r="F396" s="662" t="s">
        <v>4465</v>
      </c>
      <c r="G396" s="661" t="s">
        <v>3566</v>
      </c>
      <c r="H396" s="661" t="s">
        <v>3567</v>
      </c>
      <c r="I396" s="663">
        <v>42500</v>
      </c>
      <c r="J396" s="663">
        <v>1</v>
      </c>
      <c r="K396" s="664">
        <v>42500</v>
      </c>
    </row>
    <row r="397" spans="1:11" ht="14.4" customHeight="1" x14ac:dyDescent="0.3">
      <c r="A397" s="659" t="s">
        <v>561</v>
      </c>
      <c r="B397" s="660" t="s">
        <v>562</v>
      </c>
      <c r="C397" s="661" t="s">
        <v>581</v>
      </c>
      <c r="D397" s="662" t="s">
        <v>2601</v>
      </c>
      <c r="E397" s="661" t="s">
        <v>4448</v>
      </c>
      <c r="F397" s="662" t="s">
        <v>4449</v>
      </c>
      <c r="G397" s="661" t="s">
        <v>3568</v>
      </c>
      <c r="H397" s="661" t="s">
        <v>3569</v>
      </c>
      <c r="I397" s="663">
        <v>183.09599999999995</v>
      </c>
      <c r="J397" s="663">
        <v>32</v>
      </c>
      <c r="K397" s="664">
        <v>5859.0599999999995</v>
      </c>
    </row>
    <row r="398" spans="1:11" ht="14.4" customHeight="1" x14ac:dyDescent="0.3">
      <c r="A398" s="659" t="s">
        <v>561</v>
      </c>
      <c r="B398" s="660" t="s">
        <v>562</v>
      </c>
      <c r="C398" s="661" t="s">
        <v>581</v>
      </c>
      <c r="D398" s="662" t="s">
        <v>2601</v>
      </c>
      <c r="E398" s="661" t="s">
        <v>4448</v>
      </c>
      <c r="F398" s="662" t="s">
        <v>4449</v>
      </c>
      <c r="G398" s="661" t="s">
        <v>3570</v>
      </c>
      <c r="H398" s="661" t="s">
        <v>3571</v>
      </c>
      <c r="I398" s="663">
        <v>82.799999999999983</v>
      </c>
      <c r="J398" s="663">
        <v>238</v>
      </c>
      <c r="K398" s="664">
        <v>19706.399999999998</v>
      </c>
    </row>
    <row r="399" spans="1:11" ht="14.4" customHeight="1" x14ac:dyDescent="0.3">
      <c r="A399" s="659" t="s">
        <v>561</v>
      </c>
      <c r="B399" s="660" t="s">
        <v>562</v>
      </c>
      <c r="C399" s="661" t="s">
        <v>581</v>
      </c>
      <c r="D399" s="662" t="s">
        <v>2601</v>
      </c>
      <c r="E399" s="661" t="s">
        <v>4448</v>
      </c>
      <c r="F399" s="662" t="s">
        <v>4449</v>
      </c>
      <c r="G399" s="661" t="s">
        <v>3572</v>
      </c>
      <c r="H399" s="661" t="s">
        <v>3573</v>
      </c>
      <c r="I399" s="663">
        <v>3.7833333333333337</v>
      </c>
      <c r="J399" s="663">
        <v>800</v>
      </c>
      <c r="K399" s="664">
        <v>3027.2000000000007</v>
      </c>
    </row>
    <row r="400" spans="1:11" ht="14.4" customHeight="1" x14ac:dyDescent="0.3">
      <c r="A400" s="659" t="s">
        <v>561</v>
      </c>
      <c r="B400" s="660" t="s">
        <v>562</v>
      </c>
      <c r="C400" s="661" t="s">
        <v>581</v>
      </c>
      <c r="D400" s="662" t="s">
        <v>2601</v>
      </c>
      <c r="E400" s="661" t="s">
        <v>4448</v>
      </c>
      <c r="F400" s="662" t="s">
        <v>4449</v>
      </c>
      <c r="G400" s="661" t="s">
        <v>3084</v>
      </c>
      <c r="H400" s="661" t="s">
        <v>3085</v>
      </c>
      <c r="I400" s="663">
        <v>12.077777777777776</v>
      </c>
      <c r="J400" s="663">
        <v>75</v>
      </c>
      <c r="K400" s="664">
        <v>905.89999999999986</v>
      </c>
    </row>
    <row r="401" spans="1:11" ht="14.4" customHeight="1" x14ac:dyDescent="0.3">
      <c r="A401" s="659" t="s">
        <v>561</v>
      </c>
      <c r="B401" s="660" t="s">
        <v>562</v>
      </c>
      <c r="C401" s="661" t="s">
        <v>581</v>
      </c>
      <c r="D401" s="662" t="s">
        <v>2601</v>
      </c>
      <c r="E401" s="661" t="s">
        <v>4448</v>
      </c>
      <c r="F401" s="662" t="s">
        <v>4449</v>
      </c>
      <c r="G401" s="661" t="s">
        <v>3229</v>
      </c>
      <c r="H401" s="661" t="s">
        <v>3230</v>
      </c>
      <c r="I401" s="663">
        <v>2.9555555555555557</v>
      </c>
      <c r="J401" s="663">
        <v>310</v>
      </c>
      <c r="K401" s="664">
        <v>916.09999999999991</v>
      </c>
    </row>
    <row r="402" spans="1:11" ht="14.4" customHeight="1" x14ac:dyDescent="0.3">
      <c r="A402" s="659" t="s">
        <v>561</v>
      </c>
      <c r="B402" s="660" t="s">
        <v>562</v>
      </c>
      <c r="C402" s="661" t="s">
        <v>581</v>
      </c>
      <c r="D402" s="662" t="s">
        <v>2601</v>
      </c>
      <c r="E402" s="661" t="s">
        <v>4448</v>
      </c>
      <c r="F402" s="662" t="s">
        <v>4449</v>
      </c>
      <c r="G402" s="661" t="s">
        <v>3280</v>
      </c>
      <c r="H402" s="661" t="s">
        <v>3281</v>
      </c>
      <c r="I402" s="663">
        <v>0.88</v>
      </c>
      <c r="J402" s="663">
        <v>3000</v>
      </c>
      <c r="K402" s="664">
        <v>2640</v>
      </c>
    </row>
    <row r="403" spans="1:11" ht="14.4" customHeight="1" x14ac:dyDescent="0.3">
      <c r="A403" s="659" t="s">
        <v>561</v>
      </c>
      <c r="B403" s="660" t="s">
        <v>562</v>
      </c>
      <c r="C403" s="661" t="s">
        <v>581</v>
      </c>
      <c r="D403" s="662" t="s">
        <v>2601</v>
      </c>
      <c r="E403" s="661" t="s">
        <v>4448</v>
      </c>
      <c r="F403" s="662" t="s">
        <v>4449</v>
      </c>
      <c r="G403" s="661" t="s">
        <v>3574</v>
      </c>
      <c r="H403" s="661" t="s">
        <v>3575</v>
      </c>
      <c r="I403" s="663">
        <v>2.2789999999999999</v>
      </c>
      <c r="J403" s="663">
        <v>9080</v>
      </c>
      <c r="K403" s="664">
        <v>20701.599999999999</v>
      </c>
    </row>
    <row r="404" spans="1:11" ht="14.4" customHeight="1" x14ac:dyDescent="0.3">
      <c r="A404" s="659" t="s">
        <v>561</v>
      </c>
      <c r="B404" s="660" t="s">
        <v>562</v>
      </c>
      <c r="C404" s="661" t="s">
        <v>581</v>
      </c>
      <c r="D404" s="662" t="s">
        <v>2601</v>
      </c>
      <c r="E404" s="661" t="s">
        <v>4448</v>
      </c>
      <c r="F404" s="662" t="s">
        <v>4449</v>
      </c>
      <c r="G404" s="661" t="s">
        <v>3576</v>
      </c>
      <c r="H404" s="661" t="s">
        <v>3577</v>
      </c>
      <c r="I404" s="663">
        <v>0.39</v>
      </c>
      <c r="J404" s="663">
        <v>33000</v>
      </c>
      <c r="K404" s="664">
        <v>13100</v>
      </c>
    </row>
    <row r="405" spans="1:11" ht="14.4" customHeight="1" x14ac:dyDescent="0.3">
      <c r="A405" s="659" t="s">
        <v>561</v>
      </c>
      <c r="B405" s="660" t="s">
        <v>562</v>
      </c>
      <c r="C405" s="661" t="s">
        <v>581</v>
      </c>
      <c r="D405" s="662" t="s">
        <v>2601</v>
      </c>
      <c r="E405" s="661" t="s">
        <v>4448</v>
      </c>
      <c r="F405" s="662" t="s">
        <v>4449</v>
      </c>
      <c r="G405" s="661" t="s">
        <v>3308</v>
      </c>
      <c r="H405" s="661" t="s">
        <v>3309</v>
      </c>
      <c r="I405" s="663">
        <v>61.212222222222216</v>
      </c>
      <c r="J405" s="663">
        <v>28</v>
      </c>
      <c r="K405" s="664">
        <v>1713.9</v>
      </c>
    </row>
    <row r="406" spans="1:11" ht="14.4" customHeight="1" x14ac:dyDescent="0.3">
      <c r="A406" s="659" t="s">
        <v>561</v>
      </c>
      <c r="B406" s="660" t="s">
        <v>562</v>
      </c>
      <c r="C406" s="661" t="s">
        <v>581</v>
      </c>
      <c r="D406" s="662" t="s">
        <v>2601</v>
      </c>
      <c r="E406" s="661" t="s">
        <v>4448</v>
      </c>
      <c r="F406" s="662" t="s">
        <v>4449</v>
      </c>
      <c r="G406" s="661" t="s">
        <v>3578</v>
      </c>
      <c r="H406" s="661" t="s">
        <v>3579</v>
      </c>
      <c r="I406" s="663">
        <v>54.861111111111114</v>
      </c>
      <c r="J406" s="663">
        <v>150</v>
      </c>
      <c r="K406" s="664">
        <v>8229.09</v>
      </c>
    </row>
    <row r="407" spans="1:11" ht="14.4" customHeight="1" x14ac:dyDescent="0.3">
      <c r="A407" s="659" t="s">
        <v>561</v>
      </c>
      <c r="B407" s="660" t="s">
        <v>562</v>
      </c>
      <c r="C407" s="661" t="s">
        <v>581</v>
      </c>
      <c r="D407" s="662" t="s">
        <v>2601</v>
      </c>
      <c r="E407" s="661" t="s">
        <v>4448</v>
      </c>
      <c r="F407" s="662" t="s">
        <v>4449</v>
      </c>
      <c r="G407" s="661" t="s">
        <v>3231</v>
      </c>
      <c r="H407" s="661" t="s">
        <v>3232</v>
      </c>
      <c r="I407" s="663">
        <v>30.18</v>
      </c>
      <c r="J407" s="663">
        <v>30</v>
      </c>
      <c r="K407" s="664">
        <v>905.40000000000009</v>
      </c>
    </row>
    <row r="408" spans="1:11" ht="14.4" customHeight="1" x14ac:dyDescent="0.3">
      <c r="A408" s="659" t="s">
        <v>561</v>
      </c>
      <c r="B408" s="660" t="s">
        <v>562</v>
      </c>
      <c r="C408" s="661" t="s">
        <v>581</v>
      </c>
      <c r="D408" s="662" t="s">
        <v>2601</v>
      </c>
      <c r="E408" s="661" t="s">
        <v>4448</v>
      </c>
      <c r="F408" s="662" t="s">
        <v>4449</v>
      </c>
      <c r="G408" s="661" t="s">
        <v>3580</v>
      </c>
      <c r="H408" s="661" t="s">
        <v>3581</v>
      </c>
      <c r="I408" s="663">
        <v>16.100000000000001</v>
      </c>
      <c r="J408" s="663">
        <v>60</v>
      </c>
      <c r="K408" s="664">
        <v>966</v>
      </c>
    </row>
    <row r="409" spans="1:11" ht="14.4" customHeight="1" x14ac:dyDescent="0.3">
      <c r="A409" s="659" t="s">
        <v>561</v>
      </c>
      <c r="B409" s="660" t="s">
        <v>562</v>
      </c>
      <c r="C409" s="661" t="s">
        <v>581</v>
      </c>
      <c r="D409" s="662" t="s">
        <v>2601</v>
      </c>
      <c r="E409" s="661" t="s">
        <v>4448</v>
      </c>
      <c r="F409" s="662" t="s">
        <v>4449</v>
      </c>
      <c r="G409" s="661" t="s">
        <v>3582</v>
      </c>
      <c r="H409" s="661" t="s">
        <v>3583</v>
      </c>
      <c r="I409" s="663">
        <v>2.2100000000000004</v>
      </c>
      <c r="J409" s="663">
        <v>35000</v>
      </c>
      <c r="K409" s="664">
        <v>77359.7</v>
      </c>
    </row>
    <row r="410" spans="1:11" ht="14.4" customHeight="1" x14ac:dyDescent="0.3">
      <c r="A410" s="659" t="s">
        <v>561</v>
      </c>
      <c r="B410" s="660" t="s">
        <v>562</v>
      </c>
      <c r="C410" s="661" t="s">
        <v>581</v>
      </c>
      <c r="D410" s="662" t="s">
        <v>2601</v>
      </c>
      <c r="E410" s="661" t="s">
        <v>4448</v>
      </c>
      <c r="F410" s="662" t="s">
        <v>4449</v>
      </c>
      <c r="G410" s="661" t="s">
        <v>3584</v>
      </c>
      <c r="H410" s="661" t="s">
        <v>3585</v>
      </c>
      <c r="I410" s="663">
        <v>357.46</v>
      </c>
      <c r="J410" s="663">
        <v>696</v>
      </c>
      <c r="K410" s="664">
        <v>248791.38</v>
      </c>
    </row>
    <row r="411" spans="1:11" ht="14.4" customHeight="1" x14ac:dyDescent="0.3">
      <c r="A411" s="659" t="s">
        <v>561</v>
      </c>
      <c r="B411" s="660" t="s">
        <v>562</v>
      </c>
      <c r="C411" s="661" t="s">
        <v>581</v>
      </c>
      <c r="D411" s="662" t="s">
        <v>2601</v>
      </c>
      <c r="E411" s="661" t="s">
        <v>4448</v>
      </c>
      <c r="F411" s="662" t="s">
        <v>4449</v>
      </c>
      <c r="G411" s="661" t="s">
        <v>3586</v>
      </c>
      <c r="H411" s="661" t="s">
        <v>3587</v>
      </c>
      <c r="I411" s="663">
        <v>3.1300000000000003</v>
      </c>
      <c r="J411" s="663">
        <v>3000</v>
      </c>
      <c r="K411" s="664">
        <v>9377.2999999999993</v>
      </c>
    </row>
    <row r="412" spans="1:11" ht="14.4" customHeight="1" x14ac:dyDescent="0.3">
      <c r="A412" s="659" t="s">
        <v>561</v>
      </c>
      <c r="B412" s="660" t="s">
        <v>562</v>
      </c>
      <c r="C412" s="661" t="s">
        <v>581</v>
      </c>
      <c r="D412" s="662" t="s">
        <v>2601</v>
      </c>
      <c r="E412" s="661" t="s">
        <v>4448</v>
      </c>
      <c r="F412" s="662" t="s">
        <v>4449</v>
      </c>
      <c r="G412" s="661" t="s">
        <v>3316</v>
      </c>
      <c r="H412" s="661" t="s">
        <v>3317</v>
      </c>
      <c r="I412" s="663">
        <v>98.376666666666665</v>
      </c>
      <c r="J412" s="663">
        <v>85</v>
      </c>
      <c r="K412" s="664">
        <v>8362</v>
      </c>
    </row>
    <row r="413" spans="1:11" ht="14.4" customHeight="1" x14ac:dyDescent="0.3">
      <c r="A413" s="659" t="s">
        <v>561</v>
      </c>
      <c r="B413" s="660" t="s">
        <v>562</v>
      </c>
      <c r="C413" s="661" t="s">
        <v>581</v>
      </c>
      <c r="D413" s="662" t="s">
        <v>2601</v>
      </c>
      <c r="E413" s="661" t="s">
        <v>4448</v>
      </c>
      <c r="F413" s="662" t="s">
        <v>4449</v>
      </c>
      <c r="G413" s="661" t="s">
        <v>3588</v>
      </c>
      <c r="H413" s="661" t="s">
        <v>3589</v>
      </c>
      <c r="I413" s="663">
        <v>28.259999999999998</v>
      </c>
      <c r="J413" s="663">
        <v>1240</v>
      </c>
      <c r="K413" s="664">
        <v>35038.99</v>
      </c>
    </row>
    <row r="414" spans="1:11" ht="14.4" customHeight="1" x14ac:dyDescent="0.3">
      <c r="A414" s="659" t="s">
        <v>561</v>
      </c>
      <c r="B414" s="660" t="s">
        <v>562</v>
      </c>
      <c r="C414" s="661" t="s">
        <v>581</v>
      </c>
      <c r="D414" s="662" t="s">
        <v>2601</v>
      </c>
      <c r="E414" s="661" t="s">
        <v>4448</v>
      </c>
      <c r="F414" s="662" t="s">
        <v>4449</v>
      </c>
      <c r="G414" s="661" t="s">
        <v>3590</v>
      </c>
      <c r="H414" s="661" t="s">
        <v>3591</v>
      </c>
      <c r="I414" s="663">
        <v>10.35</v>
      </c>
      <c r="J414" s="663">
        <v>900</v>
      </c>
      <c r="K414" s="664">
        <v>9315</v>
      </c>
    </row>
    <row r="415" spans="1:11" ht="14.4" customHeight="1" x14ac:dyDescent="0.3">
      <c r="A415" s="659" t="s">
        <v>561</v>
      </c>
      <c r="B415" s="660" t="s">
        <v>562</v>
      </c>
      <c r="C415" s="661" t="s">
        <v>581</v>
      </c>
      <c r="D415" s="662" t="s">
        <v>2601</v>
      </c>
      <c r="E415" s="661" t="s">
        <v>4448</v>
      </c>
      <c r="F415" s="662" t="s">
        <v>4449</v>
      </c>
      <c r="G415" s="661" t="s">
        <v>3241</v>
      </c>
      <c r="H415" s="661" t="s">
        <v>3242</v>
      </c>
      <c r="I415" s="663">
        <v>0.85666666666666658</v>
      </c>
      <c r="J415" s="663">
        <v>300</v>
      </c>
      <c r="K415" s="664">
        <v>257</v>
      </c>
    </row>
    <row r="416" spans="1:11" ht="14.4" customHeight="1" x14ac:dyDescent="0.3">
      <c r="A416" s="659" t="s">
        <v>561</v>
      </c>
      <c r="B416" s="660" t="s">
        <v>562</v>
      </c>
      <c r="C416" s="661" t="s">
        <v>581</v>
      </c>
      <c r="D416" s="662" t="s">
        <v>2601</v>
      </c>
      <c r="E416" s="661" t="s">
        <v>4448</v>
      </c>
      <c r="F416" s="662" t="s">
        <v>4449</v>
      </c>
      <c r="G416" s="661" t="s">
        <v>3241</v>
      </c>
      <c r="H416" s="661" t="s">
        <v>3243</v>
      </c>
      <c r="I416" s="663">
        <v>0.86</v>
      </c>
      <c r="J416" s="663">
        <v>200</v>
      </c>
      <c r="K416" s="664">
        <v>172</v>
      </c>
    </row>
    <row r="417" spans="1:11" ht="14.4" customHeight="1" x14ac:dyDescent="0.3">
      <c r="A417" s="659" t="s">
        <v>561</v>
      </c>
      <c r="B417" s="660" t="s">
        <v>562</v>
      </c>
      <c r="C417" s="661" t="s">
        <v>581</v>
      </c>
      <c r="D417" s="662" t="s">
        <v>2601</v>
      </c>
      <c r="E417" s="661" t="s">
        <v>4448</v>
      </c>
      <c r="F417" s="662" t="s">
        <v>4449</v>
      </c>
      <c r="G417" s="661" t="s">
        <v>3116</v>
      </c>
      <c r="H417" s="661" t="s">
        <v>3117</v>
      </c>
      <c r="I417" s="663">
        <v>3.36</v>
      </c>
      <c r="J417" s="663">
        <v>100</v>
      </c>
      <c r="K417" s="664">
        <v>336</v>
      </c>
    </row>
    <row r="418" spans="1:11" ht="14.4" customHeight="1" x14ac:dyDescent="0.3">
      <c r="A418" s="659" t="s">
        <v>561</v>
      </c>
      <c r="B418" s="660" t="s">
        <v>562</v>
      </c>
      <c r="C418" s="661" t="s">
        <v>581</v>
      </c>
      <c r="D418" s="662" t="s">
        <v>2601</v>
      </c>
      <c r="E418" s="661" t="s">
        <v>4448</v>
      </c>
      <c r="F418" s="662" t="s">
        <v>4449</v>
      </c>
      <c r="G418" s="661" t="s">
        <v>3592</v>
      </c>
      <c r="H418" s="661" t="s">
        <v>3593</v>
      </c>
      <c r="I418" s="663">
        <v>13.036666666666667</v>
      </c>
      <c r="J418" s="663">
        <v>30</v>
      </c>
      <c r="K418" s="664">
        <v>391.11</v>
      </c>
    </row>
    <row r="419" spans="1:11" ht="14.4" customHeight="1" x14ac:dyDescent="0.3">
      <c r="A419" s="659" t="s">
        <v>561</v>
      </c>
      <c r="B419" s="660" t="s">
        <v>562</v>
      </c>
      <c r="C419" s="661" t="s">
        <v>581</v>
      </c>
      <c r="D419" s="662" t="s">
        <v>2601</v>
      </c>
      <c r="E419" s="661" t="s">
        <v>4448</v>
      </c>
      <c r="F419" s="662" t="s">
        <v>4449</v>
      </c>
      <c r="G419" s="661" t="s">
        <v>3594</v>
      </c>
      <c r="H419" s="661" t="s">
        <v>3595</v>
      </c>
      <c r="I419" s="663">
        <v>3266.69</v>
      </c>
      <c r="J419" s="663">
        <v>30</v>
      </c>
      <c r="K419" s="664">
        <v>98000.700000000012</v>
      </c>
    </row>
    <row r="420" spans="1:11" ht="14.4" customHeight="1" x14ac:dyDescent="0.3">
      <c r="A420" s="659" t="s">
        <v>561</v>
      </c>
      <c r="B420" s="660" t="s">
        <v>562</v>
      </c>
      <c r="C420" s="661" t="s">
        <v>581</v>
      </c>
      <c r="D420" s="662" t="s">
        <v>2601</v>
      </c>
      <c r="E420" s="661" t="s">
        <v>4448</v>
      </c>
      <c r="F420" s="662" t="s">
        <v>4449</v>
      </c>
      <c r="G420" s="661" t="s">
        <v>3596</v>
      </c>
      <c r="H420" s="661" t="s">
        <v>3597</v>
      </c>
      <c r="I420" s="663">
        <v>5478.6</v>
      </c>
      <c r="J420" s="663">
        <v>12</v>
      </c>
      <c r="K420" s="664">
        <v>65743.199999999997</v>
      </c>
    </row>
    <row r="421" spans="1:11" ht="14.4" customHeight="1" x14ac:dyDescent="0.3">
      <c r="A421" s="659" t="s">
        <v>561</v>
      </c>
      <c r="B421" s="660" t="s">
        <v>562</v>
      </c>
      <c r="C421" s="661" t="s">
        <v>581</v>
      </c>
      <c r="D421" s="662" t="s">
        <v>2601</v>
      </c>
      <c r="E421" s="661" t="s">
        <v>4448</v>
      </c>
      <c r="F421" s="662" t="s">
        <v>4449</v>
      </c>
      <c r="G421" s="661" t="s">
        <v>3598</v>
      </c>
      <c r="H421" s="661" t="s">
        <v>3599</v>
      </c>
      <c r="I421" s="663">
        <v>1537.55</v>
      </c>
      <c r="J421" s="663">
        <v>30</v>
      </c>
      <c r="K421" s="664">
        <v>46126.5</v>
      </c>
    </row>
    <row r="422" spans="1:11" ht="14.4" customHeight="1" x14ac:dyDescent="0.3">
      <c r="A422" s="659" t="s">
        <v>561</v>
      </c>
      <c r="B422" s="660" t="s">
        <v>562</v>
      </c>
      <c r="C422" s="661" t="s">
        <v>581</v>
      </c>
      <c r="D422" s="662" t="s">
        <v>2601</v>
      </c>
      <c r="E422" s="661" t="s">
        <v>4450</v>
      </c>
      <c r="F422" s="662" t="s">
        <v>4451</v>
      </c>
      <c r="G422" s="661" t="s">
        <v>3600</v>
      </c>
      <c r="H422" s="661" t="s">
        <v>3601</v>
      </c>
      <c r="I422" s="663">
        <v>1719.25</v>
      </c>
      <c r="J422" s="663">
        <v>18</v>
      </c>
      <c r="K422" s="664">
        <v>30946.5</v>
      </c>
    </row>
    <row r="423" spans="1:11" ht="14.4" customHeight="1" x14ac:dyDescent="0.3">
      <c r="A423" s="659" t="s">
        <v>561</v>
      </c>
      <c r="B423" s="660" t="s">
        <v>562</v>
      </c>
      <c r="C423" s="661" t="s">
        <v>581</v>
      </c>
      <c r="D423" s="662" t="s">
        <v>2601</v>
      </c>
      <c r="E423" s="661" t="s">
        <v>4450</v>
      </c>
      <c r="F423" s="662" t="s">
        <v>4451</v>
      </c>
      <c r="G423" s="661" t="s">
        <v>3248</v>
      </c>
      <c r="H423" s="661" t="s">
        <v>3249</v>
      </c>
      <c r="I423" s="663">
        <v>3.0222222222222221</v>
      </c>
      <c r="J423" s="663">
        <v>270</v>
      </c>
      <c r="K423" s="664">
        <v>816</v>
      </c>
    </row>
    <row r="424" spans="1:11" ht="14.4" customHeight="1" x14ac:dyDescent="0.3">
      <c r="A424" s="659" t="s">
        <v>561</v>
      </c>
      <c r="B424" s="660" t="s">
        <v>562</v>
      </c>
      <c r="C424" s="661" t="s">
        <v>581</v>
      </c>
      <c r="D424" s="662" t="s">
        <v>2601</v>
      </c>
      <c r="E424" s="661" t="s">
        <v>4450</v>
      </c>
      <c r="F424" s="662" t="s">
        <v>4451</v>
      </c>
      <c r="G424" s="661" t="s">
        <v>3602</v>
      </c>
      <c r="H424" s="661" t="s">
        <v>3603</v>
      </c>
      <c r="I424" s="663">
        <v>12.727000000000002</v>
      </c>
      <c r="J424" s="663">
        <v>255</v>
      </c>
      <c r="K424" s="664">
        <v>3245.2500000000005</v>
      </c>
    </row>
    <row r="425" spans="1:11" ht="14.4" customHeight="1" x14ac:dyDescent="0.3">
      <c r="A425" s="659" t="s">
        <v>561</v>
      </c>
      <c r="B425" s="660" t="s">
        <v>562</v>
      </c>
      <c r="C425" s="661" t="s">
        <v>581</v>
      </c>
      <c r="D425" s="662" t="s">
        <v>2601</v>
      </c>
      <c r="E425" s="661" t="s">
        <v>4450</v>
      </c>
      <c r="F425" s="662" t="s">
        <v>4451</v>
      </c>
      <c r="G425" s="661" t="s">
        <v>3604</v>
      </c>
      <c r="H425" s="661" t="s">
        <v>3605</v>
      </c>
      <c r="I425" s="663">
        <v>12.723000000000003</v>
      </c>
      <c r="J425" s="663">
        <v>390</v>
      </c>
      <c r="K425" s="664">
        <v>4962.3</v>
      </c>
    </row>
    <row r="426" spans="1:11" ht="14.4" customHeight="1" x14ac:dyDescent="0.3">
      <c r="A426" s="659" t="s">
        <v>561</v>
      </c>
      <c r="B426" s="660" t="s">
        <v>562</v>
      </c>
      <c r="C426" s="661" t="s">
        <v>581</v>
      </c>
      <c r="D426" s="662" t="s">
        <v>2601</v>
      </c>
      <c r="E426" s="661" t="s">
        <v>4450</v>
      </c>
      <c r="F426" s="662" t="s">
        <v>4451</v>
      </c>
      <c r="G426" s="661" t="s">
        <v>3128</v>
      </c>
      <c r="H426" s="661" t="s">
        <v>3129</v>
      </c>
      <c r="I426" s="663">
        <v>0.94</v>
      </c>
      <c r="J426" s="663">
        <v>200</v>
      </c>
      <c r="K426" s="664">
        <v>188</v>
      </c>
    </row>
    <row r="427" spans="1:11" ht="14.4" customHeight="1" x14ac:dyDescent="0.3">
      <c r="A427" s="659" t="s">
        <v>561</v>
      </c>
      <c r="B427" s="660" t="s">
        <v>562</v>
      </c>
      <c r="C427" s="661" t="s">
        <v>581</v>
      </c>
      <c r="D427" s="662" t="s">
        <v>2601</v>
      </c>
      <c r="E427" s="661" t="s">
        <v>4450</v>
      </c>
      <c r="F427" s="662" t="s">
        <v>4451</v>
      </c>
      <c r="G427" s="661" t="s">
        <v>3130</v>
      </c>
      <c r="H427" s="661" t="s">
        <v>3131</v>
      </c>
      <c r="I427" s="663">
        <v>1.5377777777777777</v>
      </c>
      <c r="J427" s="663">
        <v>2500</v>
      </c>
      <c r="K427" s="664">
        <v>3820</v>
      </c>
    </row>
    <row r="428" spans="1:11" ht="14.4" customHeight="1" x14ac:dyDescent="0.3">
      <c r="A428" s="659" t="s">
        <v>561</v>
      </c>
      <c r="B428" s="660" t="s">
        <v>562</v>
      </c>
      <c r="C428" s="661" t="s">
        <v>581</v>
      </c>
      <c r="D428" s="662" t="s">
        <v>2601</v>
      </c>
      <c r="E428" s="661" t="s">
        <v>4450</v>
      </c>
      <c r="F428" s="662" t="s">
        <v>4451</v>
      </c>
      <c r="G428" s="661" t="s">
        <v>3132</v>
      </c>
      <c r="H428" s="661" t="s">
        <v>3133</v>
      </c>
      <c r="I428" s="663">
        <v>0.42</v>
      </c>
      <c r="J428" s="663">
        <v>100</v>
      </c>
      <c r="K428" s="664">
        <v>42</v>
      </c>
    </row>
    <row r="429" spans="1:11" ht="14.4" customHeight="1" x14ac:dyDescent="0.3">
      <c r="A429" s="659" t="s">
        <v>561</v>
      </c>
      <c r="B429" s="660" t="s">
        <v>562</v>
      </c>
      <c r="C429" s="661" t="s">
        <v>581</v>
      </c>
      <c r="D429" s="662" t="s">
        <v>2601</v>
      </c>
      <c r="E429" s="661" t="s">
        <v>4450</v>
      </c>
      <c r="F429" s="662" t="s">
        <v>4451</v>
      </c>
      <c r="G429" s="661" t="s">
        <v>3134</v>
      </c>
      <c r="H429" s="661" t="s">
        <v>3135</v>
      </c>
      <c r="I429" s="663">
        <v>0.66</v>
      </c>
      <c r="J429" s="663">
        <v>100</v>
      </c>
      <c r="K429" s="664">
        <v>66</v>
      </c>
    </row>
    <row r="430" spans="1:11" ht="14.4" customHeight="1" x14ac:dyDescent="0.3">
      <c r="A430" s="659" t="s">
        <v>561</v>
      </c>
      <c r="B430" s="660" t="s">
        <v>562</v>
      </c>
      <c r="C430" s="661" t="s">
        <v>581</v>
      </c>
      <c r="D430" s="662" t="s">
        <v>2601</v>
      </c>
      <c r="E430" s="661" t="s">
        <v>4450</v>
      </c>
      <c r="F430" s="662" t="s">
        <v>4451</v>
      </c>
      <c r="G430" s="661" t="s">
        <v>3606</v>
      </c>
      <c r="H430" s="661" t="s">
        <v>3607</v>
      </c>
      <c r="I430" s="663">
        <v>1.8510000000000002</v>
      </c>
      <c r="J430" s="663">
        <v>5100</v>
      </c>
      <c r="K430" s="664">
        <v>9440</v>
      </c>
    </row>
    <row r="431" spans="1:11" ht="14.4" customHeight="1" x14ac:dyDescent="0.3">
      <c r="A431" s="659" t="s">
        <v>561</v>
      </c>
      <c r="B431" s="660" t="s">
        <v>562</v>
      </c>
      <c r="C431" s="661" t="s">
        <v>581</v>
      </c>
      <c r="D431" s="662" t="s">
        <v>2601</v>
      </c>
      <c r="E431" s="661" t="s">
        <v>4450</v>
      </c>
      <c r="F431" s="662" t="s">
        <v>4451</v>
      </c>
      <c r="G431" s="661" t="s">
        <v>3360</v>
      </c>
      <c r="H431" s="661" t="s">
        <v>3361</v>
      </c>
      <c r="I431" s="663">
        <v>80.111666666666665</v>
      </c>
      <c r="J431" s="663">
        <v>560</v>
      </c>
      <c r="K431" s="664">
        <v>44899.200000000004</v>
      </c>
    </row>
    <row r="432" spans="1:11" ht="14.4" customHeight="1" x14ac:dyDescent="0.3">
      <c r="A432" s="659" t="s">
        <v>561</v>
      </c>
      <c r="B432" s="660" t="s">
        <v>562</v>
      </c>
      <c r="C432" s="661" t="s">
        <v>581</v>
      </c>
      <c r="D432" s="662" t="s">
        <v>2601</v>
      </c>
      <c r="E432" s="661" t="s">
        <v>4450</v>
      </c>
      <c r="F432" s="662" t="s">
        <v>4451</v>
      </c>
      <c r="G432" s="661" t="s">
        <v>3608</v>
      </c>
      <c r="H432" s="661" t="s">
        <v>3609</v>
      </c>
      <c r="I432" s="663">
        <v>34</v>
      </c>
      <c r="J432" s="663">
        <v>720</v>
      </c>
      <c r="K432" s="664">
        <v>24480</v>
      </c>
    </row>
    <row r="433" spans="1:11" ht="14.4" customHeight="1" x14ac:dyDescent="0.3">
      <c r="A433" s="659" t="s">
        <v>561</v>
      </c>
      <c r="B433" s="660" t="s">
        <v>562</v>
      </c>
      <c r="C433" s="661" t="s">
        <v>581</v>
      </c>
      <c r="D433" s="662" t="s">
        <v>2601</v>
      </c>
      <c r="E433" s="661" t="s">
        <v>4450</v>
      </c>
      <c r="F433" s="662" t="s">
        <v>4451</v>
      </c>
      <c r="G433" s="661" t="s">
        <v>3610</v>
      </c>
      <c r="H433" s="661" t="s">
        <v>3611</v>
      </c>
      <c r="I433" s="663">
        <v>4.2344444444444447</v>
      </c>
      <c r="J433" s="663">
        <v>270</v>
      </c>
      <c r="K433" s="664">
        <v>1143.3000000000002</v>
      </c>
    </row>
    <row r="434" spans="1:11" ht="14.4" customHeight="1" x14ac:dyDescent="0.3">
      <c r="A434" s="659" t="s">
        <v>561</v>
      </c>
      <c r="B434" s="660" t="s">
        <v>562</v>
      </c>
      <c r="C434" s="661" t="s">
        <v>581</v>
      </c>
      <c r="D434" s="662" t="s">
        <v>2601</v>
      </c>
      <c r="E434" s="661" t="s">
        <v>4450</v>
      </c>
      <c r="F434" s="662" t="s">
        <v>4451</v>
      </c>
      <c r="G434" s="661" t="s">
        <v>3612</v>
      </c>
      <c r="H434" s="661" t="s">
        <v>3613</v>
      </c>
      <c r="I434" s="663">
        <v>102.25</v>
      </c>
      <c r="J434" s="663">
        <v>160</v>
      </c>
      <c r="K434" s="664">
        <v>16359.199999999999</v>
      </c>
    </row>
    <row r="435" spans="1:11" ht="14.4" customHeight="1" x14ac:dyDescent="0.3">
      <c r="A435" s="659" t="s">
        <v>561</v>
      </c>
      <c r="B435" s="660" t="s">
        <v>562</v>
      </c>
      <c r="C435" s="661" t="s">
        <v>581</v>
      </c>
      <c r="D435" s="662" t="s">
        <v>2601</v>
      </c>
      <c r="E435" s="661" t="s">
        <v>4450</v>
      </c>
      <c r="F435" s="662" t="s">
        <v>4451</v>
      </c>
      <c r="G435" s="661" t="s">
        <v>3614</v>
      </c>
      <c r="H435" s="661" t="s">
        <v>3615</v>
      </c>
      <c r="I435" s="663">
        <v>11495.5</v>
      </c>
      <c r="J435" s="663">
        <v>17</v>
      </c>
      <c r="K435" s="664">
        <v>195423.55</v>
      </c>
    </row>
    <row r="436" spans="1:11" ht="14.4" customHeight="1" x14ac:dyDescent="0.3">
      <c r="A436" s="659" t="s">
        <v>561</v>
      </c>
      <c r="B436" s="660" t="s">
        <v>562</v>
      </c>
      <c r="C436" s="661" t="s">
        <v>581</v>
      </c>
      <c r="D436" s="662" t="s">
        <v>2601</v>
      </c>
      <c r="E436" s="661" t="s">
        <v>4450</v>
      </c>
      <c r="F436" s="662" t="s">
        <v>4451</v>
      </c>
      <c r="G436" s="661" t="s">
        <v>3616</v>
      </c>
      <c r="H436" s="661" t="s">
        <v>3617</v>
      </c>
      <c r="I436" s="663">
        <v>2656.9233333333332</v>
      </c>
      <c r="J436" s="663">
        <v>18</v>
      </c>
      <c r="K436" s="664">
        <v>47824.69</v>
      </c>
    </row>
    <row r="437" spans="1:11" ht="14.4" customHeight="1" x14ac:dyDescent="0.3">
      <c r="A437" s="659" t="s">
        <v>561</v>
      </c>
      <c r="B437" s="660" t="s">
        <v>562</v>
      </c>
      <c r="C437" s="661" t="s">
        <v>581</v>
      </c>
      <c r="D437" s="662" t="s">
        <v>2601</v>
      </c>
      <c r="E437" s="661" t="s">
        <v>4450</v>
      </c>
      <c r="F437" s="662" t="s">
        <v>4451</v>
      </c>
      <c r="G437" s="661" t="s">
        <v>3618</v>
      </c>
      <c r="H437" s="661" t="s">
        <v>3619</v>
      </c>
      <c r="I437" s="663">
        <v>2.9039999999999999</v>
      </c>
      <c r="J437" s="663">
        <v>500</v>
      </c>
      <c r="K437" s="664">
        <v>1452</v>
      </c>
    </row>
    <row r="438" spans="1:11" ht="14.4" customHeight="1" x14ac:dyDescent="0.3">
      <c r="A438" s="659" t="s">
        <v>561</v>
      </c>
      <c r="B438" s="660" t="s">
        <v>562</v>
      </c>
      <c r="C438" s="661" t="s">
        <v>581</v>
      </c>
      <c r="D438" s="662" t="s">
        <v>2601</v>
      </c>
      <c r="E438" s="661" t="s">
        <v>4450</v>
      </c>
      <c r="F438" s="662" t="s">
        <v>4451</v>
      </c>
      <c r="G438" s="661" t="s">
        <v>3620</v>
      </c>
      <c r="H438" s="661" t="s">
        <v>3621</v>
      </c>
      <c r="I438" s="663">
        <v>2.9020000000000001</v>
      </c>
      <c r="J438" s="663">
        <v>500</v>
      </c>
      <c r="K438" s="664">
        <v>1451</v>
      </c>
    </row>
    <row r="439" spans="1:11" ht="14.4" customHeight="1" x14ac:dyDescent="0.3">
      <c r="A439" s="659" t="s">
        <v>561</v>
      </c>
      <c r="B439" s="660" t="s">
        <v>562</v>
      </c>
      <c r="C439" s="661" t="s">
        <v>581</v>
      </c>
      <c r="D439" s="662" t="s">
        <v>2601</v>
      </c>
      <c r="E439" s="661" t="s">
        <v>4450</v>
      </c>
      <c r="F439" s="662" t="s">
        <v>4451</v>
      </c>
      <c r="G439" s="661" t="s">
        <v>3622</v>
      </c>
      <c r="H439" s="661" t="s">
        <v>3623</v>
      </c>
      <c r="I439" s="663">
        <v>2.9011111111111108</v>
      </c>
      <c r="J439" s="663">
        <v>1100</v>
      </c>
      <c r="K439" s="664">
        <v>3192</v>
      </c>
    </row>
    <row r="440" spans="1:11" ht="14.4" customHeight="1" x14ac:dyDescent="0.3">
      <c r="A440" s="659" t="s">
        <v>561</v>
      </c>
      <c r="B440" s="660" t="s">
        <v>562</v>
      </c>
      <c r="C440" s="661" t="s">
        <v>581</v>
      </c>
      <c r="D440" s="662" t="s">
        <v>2601</v>
      </c>
      <c r="E440" s="661" t="s">
        <v>4450</v>
      </c>
      <c r="F440" s="662" t="s">
        <v>4451</v>
      </c>
      <c r="G440" s="661" t="s">
        <v>3624</v>
      </c>
      <c r="H440" s="661" t="s">
        <v>3625</v>
      </c>
      <c r="I440" s="663">
        <v>28.800000000000004</v>
      </c>
      <c r="J440" s="663">
        <v>1750</v>
      </c>
      <c r="K440" s="664">
        <v>50396.9</v>
      </c>
    </row>
    <row r="441" spans="1:11" ht="14.4" customHeight="1" x14ac:dyDescent="0.3">
      <c r="A441" s="659" t="s">
        <v>561</v>
      </c>
      <c r="B441" s="660" t="s">
        <v>562</v>
      </c>
      <c r="C441" s="661" t="s">
        <v>581</v>
      </c>
      <c r="D441" s="662" t="s">
        <v>2601</v>
      </c>
      <c r="E441" s="661" t="s">
        <v>4450</v>
      </c>
      <c r="F441" s="662" t="s">
        <v>4451</v>
      </c>
      <c r="G441" s="661" t="s">
        <v>3626</v>
      </c>
      <c r="H441" s="661" t="s">
        <v>3627</v>
      </c>
      <c r="I441" s="663">
        <v>91.719000000000023</v>
      </c>
      <c r="J441" s="663">
        <v>46</v>
      </c>
      <c r="K441" s="664">
        <v>4219.0200000000004</v>
      </c>
    </row>
    <row r="442" spans="1:11" ht="14.4" customHeight="1" x14ac:dyDescent="0.3">
      <c r="A442" s="659" t="s">
        <v>561</v>
      </c>
      <c r="B442" s="660" t="s">
        <v>562</v>
      </c>
      <c r="C442" s="661" t="s">
        <v>581</v>
      </c>
      <c r="D442" s="662" t="s">
        <v>2601</v>
      </c>
      <c r="E442" s="661" t="s">
        <v>4450</v>
      </c>
      <c r="F442" s="662" t="s">
        <v>4451</v>
      </c>
      <c r="G442" s="661" t="s">
        <v>3628</v>
      </c>
      <c r="H442" s="661" t="s">
        <v>3629</v>
      </c>
      <c r="I442" s="663">
        <v>2392.1688888888884</v>
      </c>
      <c r="J442" s="663">
        <v>25</v>
      </c>
      <c r="K442" s="664">
        <v>59804.22</v>
      </c>
    </row>
    <row r="443" spans="1:11" ht="14.4" customHeight="1" x14ac:dyDescent="0.3">
      <c r="A443" s="659" t="s">
        <v>561</v>
      </c>
      <c r="B443" s="660" t="s">
        <v>562</v>
      </c>
      <c r="C443" s="661" t="s">
        <v>581</v>
      </c>
      <c r="D443" s="662" t="s">
        <v>2601</v>
      </c>
      <c r="E443" s="661" t="s">
        <v>4450</v>
      </c>
      <c r="F443" s="662" t="s">
        <v>4451</v>
      </c>
      <c r="G443" s="661" t="s">
        <v>3168</v>
      </c>
      <c r="H443" s="661" t="s">
        <v>3169</v>
      </c>
      <c r="I443" s="663">
        <v>12.103333333333332</v>
      </c>
      <c r="J443" s="663">
        <v>98</v>
      </c>
      <c r="K443" s="664">
        <v>1186.1399999999999</v>
      </c>
    </row>
    <row r="444" spans="1:11" ht="14.4" customHeight="1" x14ac:dyDescent="0.3">
      <c r="A444" s="659" t="s">
        <v>561</v>
      </c>
      <c r="B444" s="660" t="s">
        <v>562</v>
      </c>
      <c r="C444" s="661" t="s">
        <v>581</v>
      </c>
      <c r="D444" s="662" t="s">
        <v>2601</v>
      </c>
      <c r="E444" s="661" t="s">
        <v>4450</v>
      </c>
      <c r="F444" s="662" t="s">
        <v>4451</v>
      </c>
      <c r="G444" s="661" t="s">
        <v>3630</v>
      </c>
      <c r="H444" s="661" t="s">
        <v>3631</v>
      </c>
      <c r="I444" s="663">
        <v>2308.5499999999997</v>
      </c>
      <c r="J444" s="663">
        <v>23</v>
      </c>
      <c r="K444" s="664">
        <v>53096.59</v>
      </c>
    </row>
    <row r="445" spans="1:11" ht="14.4" customHeight="1" x14ac:dyDescent="0.3">
      <c r="A445" s="659" t="s">
        <v>561</v>
      </c>
      <c r="B445" s="660" t="s">
        <v>562</v>
      </c>
      <c r="C445" s="661" t="s">
        <v>581</v>
      </c>
      <c r="D445" s="662" t="s">
        <v>2601</v>
      </c>
      <c r="E445" s="661" t="s">
        <v>4450</v>
      </c>
      <c r="F445" s="662" t="s">
        <v>4451</v>
      </c>
      <c r="G445" s="661" t="s">
        <v>3632</v>
      </c>
      <c r="H445" s="661" t="s">
        <v>3633</v>
      </c>
      <c r="I445" s="663">
        <v>2510.2199999999998</v>
      </c>
      <c r="J445" s="663">
        <v>20</v>
      </c>
      <c r="K445" s="664">
        <v>50204.38</v>
      </c>
    </row>
    <row r="446" spans="1:11" ht="14.4" customHeight="1" x14ac:dyDescent="0.3">
      <c r="A446" s="659" t="s">
        <v>561</v>
      </c>
      <c r="B446" s="660" t="s">
        <v>562</v>
      </c>
      <c r="C446" s="661" t="s">
        <v>581</v>
      </c>
      <c r="D446" s="662" t="s">
        <v>2601</v>
      </c>
      <c r="E446" s="661" t="s">
        <v>4450</v>
      </c>
      <c r="F446" s="662" t="s">
        <v>4451</v>
      </c>
      <c r="G446" s="661" t="s">
        <v>3634</v>
      </c>
      <c r="H446" s="661" t="s">
        <v>3635</v>
      </c>
      <c r="I446" s="663">
        <v>2308.5499999999997</v>
      </c>
      <c r="J446" s="663">
        <v>17</v>
      </c>
      <c r="K446" s="664">
        <v>39245.300000000003</v>
      </c>
    </row>
    <row r="447" spans="1:11" ht="14.4" customHeight="1" x14ac:dyDescent="0.3">
      <c r="A447" s="659" t="s">
        <v>561</v>
      </c>
      <c r="B447" s="660" t="s">
        <v>562</v>
      </c>
      <c r="C447" s="661" t="s">
        <v>581</v>
      </c>
      <c r="D447" s="662" t="s">
        <v>2601</v>
      </c>
      <c r="E447" s="661" t="s">
        <v>4450</v>
      </c>
      <c r="F447" s="662" t="s">
        <v>4451</v>
      </c>
      <c r="G447" s="661" t="s">
        <v>3636</v>
      </c>
      <c r="H447" s="661" t="s">
        <v>3637</v>
      </c>
      <c r="I447" s="663">
        <v>2510.2200000000003</v>
      </c>
      <c r="J447" s="663">
        <v>26</v>
      </c>
      <c r="K447" s="664">
        <v>65265.680000000008</v>
      </c>
    </row>
    <row r="448" spans="1:11" ht="14.4" customHeight="1" x14ac:dyDescent="0.3">
      <c r="A448" s="659" t="s">
        <v>561</v>
      </c>
      <c r="B448" s="660" t="s">
        <v>562</v>
      </c>
      <c r="C448" s="661" t="s">
        <v>581</v>
      </c>
      <c r="D448" s="662" t="s">
        <v>2601</v>
      </c>
      <c r="E448" s="661" t="s">
        <v>4450</v>
      </c>
      <c r="F448" s="662" t="s">
        <v>4451</v>
      </c>
      <c r="G448" s="661" t="s">
        <v>3638</v>
      </c>
      <c r="H448" s="661" t="s">
        <v>3639</v>
      </c>
      <c r="I448" s="663">
        <v>2795.0999999999995</v>
      </c>
      <c r="J448" s="663">
        <v>20</v>
      </c>
      <c r="K448" s="664">
        <v>55902</v>
      </c>
    </row>
    <row r="449" spans="1:11" ht="14.4" customHeight="1" x14ac:dyDescent="0.3">
      <c r="A449" s="659" t="s">
        <v>561</v>
      </c>
      <c r="B449" s="660" t="s">
        <v>562</v>
      </c>
      <c r="C449" s="661" t="s">
        <v>581</v>
      </c>
      <c r="D449" s="662" t="s">
        <v>2601</v>
      </c>
      <c r="E449" s="661" t="s">
        <v>4450</v>
      </c>
      <c r="F449" s="662" t="s">
        <v>4451</v>
      </c>
      <c r="G449" s="661" t="s">
        <v>3640</v>
      </c>
      <c r="H449" s="661" t="s">
        <v>3641</v>
      </c>
      <c r="I449" s="663">
        <v>64.739999999999995</v>
      </c>
      <c r="J449" s="663">
        <v>50</v>
      </c>
      <c r="K449" s="664">
        <v>3236.7599999999998</v>
      </c>
    </row>
    <row r="450" spans="1:11" ht="14.4" customHeight="1" x14ac:dyDescent="0.3">
      <c r="A450" s="659" t="s">
        <v>561</v>
      </c>
      <c r="B450" s="660" t="s">
        <v>562</v>
      </c>
      <c r="C450" s="661" t="s">
        <v>581</v>
      </c>
      <c r="D450" s="662" t="s">
        <v>2601</v>
      </c>
      <c r="E450" s="661" t="s">
        <v>4450</v>
      </c>
      <c r="F450" s="662" t="s">
        <v>4451</v>
      </c>
      <c r="G450" s="661" t="s">
        <v>3179</v>
      </c>
      <c r="H450" s="661" t="s">
        <v>3180</v>
      </c>
      <c r="I450" s="663">
        <v>20.10777777777778</v>
      </c>
      <c r="J450" s="663">
        <v>51</v>
      </c>
      <c r="K450" s="664">
        <v>1027.25</v>
      </c>
    </row>
    <row r="451" spans="1:11" ht="14.4" customHeight="1" x14ac:dyDescent="0.3">
      <c r="A451" s="659" t="s">
        <v>561</v>
      </c>
      <c r="B451" s="660" t="s">
        <v>562</v>
      </c>
      <c r="C451" s="661" t="s">
        <v>581</v>
      </c>
      <c r="D451" s="662" t="s">
        <v>2601</v>
      </c>
      <c r="E451" s="661" t="s">
        <v>4450</v>
      </c>
      <c r="F451" s="662" t="s">
        <v>4451</v>
      </c>
      <c r="G451" s="661" t="s">
        <v>3642</v>
      </c>
      <c r="H451" s="661" t="s">
        <v>3643</v>
      </c>
      <c r="I451" s="663">
        <v>17.3</v>
      </c>
      <c r="J451" s="663">
        <v>510</v>
      </c>
      <c r="K451" s="664">
        <v>8824.2300000000014</v>
      </c>
    </row>
    <row r="452" spans="1:11" ht="14.4" customHeight="1" x14ac:dyDescent="0.3">
      <c r="A452" s="659" t="s">
        <v>561</v>
      </c>
      <c r="B452" s="660" t="s">
        <v>562</v>
      </c>
      <c r="C452" s="661" t="s">
        <v>581</v>
      </c>
      <c r="D452" s="662" t="s">
        <v>2601</v>
      </c>
      <c r="E452" s="661" t="s">
        <v>4450</v>
      </c>
      <c r="F452" s="662" t="s">
        <v>4451</v>
      </c>
      <c r="G452" s="661" t="s">
        <v>3644</v>
      </c>
      <c r="H452" s="661" t="s">
        <v>3645</v>
      </c>
      <c r="I452" s="663">
        <v>2057</v>
      </c>
      <c r="J452" s="663">
        <v>19</v>
      </c>
      <c r="K452" s="664">
        <v>39083</v>
      </c>
    </row>
    <row r="453" spans="1:11" ht="14.4" customHeight="1" x14ac:dyDescent="0.3">
      <c r="A453" s="659" t="s">
        <v>561</v>
      </c>
      <c r="B453" s="660" t="s">
        <v>562</v>
      </c>
      <c r="C453" s="661" t="s">
        <v>581</v>
      </c>
      <c r="D453" s="662" t="s">
        <v>2601</v>
      </c>
      <c r="E453" s="661" t="s">
        <v>4450</v>
      </c>
      <c r="F453" s="662" t="s">
        <v>4451</v>
      </c>
      <c r="G453" s="661" t="s">
        <v>3646</v>
      </c>
      <c r="H453" s="661" t="s">
        <v>3647</v>
      </c>
      <c r="I453" s="663">
        <v>3690.5</v>
      </c>
      <c r="J453" s="663">
        <v>5</v>
      </c>
      <c r="K453" s="664">
        <v>18452.5</v>
      </c>
    </row>
    <row r="454" spans="1:11" ht="14.4" customHeight="1" x14ac:dyDescent="0.3">
      <c r="A454" s="659" t="s">
        <v>561</v>
      </c>
      <c r="B454" s="660" t="s">
        <v>562</v>
      </c>
      <c r="C454" s="661" t="s">
        <v>581</v>
      </c>
      <c r="D454" s="662" t="s">
        <v>2601</v>
      </c>
      <c r="E454" s="661" t="s">
        <v>4450</v>
      </c>
      <c r="F454" s="662" t="s">
        <v>4451</v>
      </c>
      <c r="G454" s="661" t="s">
        <v>3648</v>
      </c>
      <c r="H454" s="661" t="s">
        <v>3649</v>
      </c>
      <c r="I454" s="663">
        <v>2128.5719999999997</v>
      </c>
      <c r="J454" s="663">
        <v>21</v>
      </c>
      <c r="K454" s="664">
        <v>45232.169999999991</v>
      </c>
    </row>
    <row r="455" spans="1:11" ht="14.4" customHeight="1" x14ac:dyDescent="0.3">
      <c r="A455" s="659" t="s">
        <v>561</v>
      </c>
      <c r="B455" s="660" t="s">
        <v>562</v>
      </c>
      <c r="C455" s="661" t="s">
        <v>581</v>
      </c>
      <c r="D455" s="662" t="s">
        <v>2601</v>
      </c>
      <c r="E455" s="661" t="s">
        <v>4450</v>
      </c>
      <c r="F455" s="662" t="s">
        <v>4451</v>
      </c>
      <c r="G455" s="661" t="s">
        <v>3650</v>
      </c>
      <c r="H455" s="661" t="s">
        <v>3651</v>
      </c>
      <c r="I455" s="663">
        <v>1270.5</v>
      </c>
      <c r="J455" s="663">
        <v>2</v>
      </c>
      <c r="K455" s="664">
        <v>2541</v>
      </c>
    </row>
    <row r="456" spans="1:11" ht="14.4" customHeight="1" x14ac:dyDescent="0.3">
      <c r="A456" s="659" t="s">
        <v>561</v>
      </c>
      <c r="B456" s="660" t="s">
        <v>562</v>
      </c>
      <c r="C456" s="661" t="s">
        <v>581</v>
      </c>
      <c r="D456" s="662" t="s">
        <v>2601</v>
      </c>
      <c r="E456" s="661" t="s">
        <v>4450</v>
      </c>
      <c r="F456" s="662" t="s">
        <v>4451</v>
      </c>
      <c r="G456" s="661" t="s">
        <v>3652</v>
      </c>
      <c r="H456" s="661" t="s">
        <v>3653</v>
      </c>
      <c r="I456" s="663">
        <v>2156.6688888888884</v>
      </c>
      <c r="J456" s="663">
        <v>17</v>
      </c>
      <c r="K456" s="664">
        <v>36663.379999999997</v>
      </c>
    </row>
    <row r="457" spans="1:11" ht="14.4" customHeight="1" x14ac:dyDescent="0.3">
      <c r="A457" s="659" t="s">
        <v>561</v>
      </c>
      <c r="B457" s="660" t="s">
        <v>562</v>
      </c>
      <c r="C457" s="661" t="s">
        <v>581</v>
      </c>
      <c r="D457" s="662" t="s">
        <v>2601</v>
      </c>
      <c r="E457" s="661" t="s">
        <v>4450</v>
      </c>
      <c r="F457" s="662" t="s">
        <v>4451</v>
      </c>
      <c r="G457" s="661" t="s">
        <v>3654</v>
      </c>
      <c r="H457" s="661" t="s">
        <v>3655</v>
      </c>
      <c r="I457" s="663">
        <v>1860.64</v>
      </c>
      <c r="J457" s="663">
        <v>12</v>
      </c>
      <c r="K457" s="664">
        <v>22327.68</v>
      </c>
    </row>
    <row r="458" spans="1:11" ht="14.4" customHeight="1" x14ac:dyDescent="0.3">
      <c r="A458" s="659" t="s">
        <v>561</v>
      </c>
      <c r="B458" s="660" t="s">
        <v>562</v>
      </c>
      <c r="C458" s="661" t="s">
        <v>581</v>
      </c>
      <c r="D458" s="662" t="s">
        <v>2601</v>
      </c>
      <c r="E458" s="661" t="s">
        <v>4450</v>
      </c>
      <c r="F458" s="662" t="s">
        <v>4451</v>
      </c>
      <c r="G458" s="661" t="s">
        <v>3656</v>
      </c>
      <c r="H458" s="661" t="s">
        <v>3657</v>
      </c>
      <c r="I458" s="663">
        <v>21483.78</v>
      </c>
      <c r="J458" s="663">
        <v>5</v>
      </c>
      <c r="K458" s="664">
        <v>107780.45999999999</v>
      </c>
    </row>
    <row r="459" spans="1:11" ht="14.4" customHeight="1" x14ac:dyDescent="0.3">
      <c r="A459" s="659" t="s">
        <v>561</v>
      </c>
      <c r="B459" s="660" t="s">
        <v>562</v>
      </c>
      <c r="C459" s="661" t="s">
        <v>581</v>
      </c>
      <c r="D459" s="662" t="s">
        <v>2601</v>
      </c>
      <c r="E459" s="661" t="s">
        <v>4450</v>
      </c>
      <c r="F459" s="662" t="s">
        <v>4451</v>
      </c>
      <c r="G459" s="661" t="s">
        <v>3658</v>
      </c>
      <c r="H459" s="661" t="s">
        <v>3659</v>
      </c>
      <c r="I459" s="663">
        <v>902.5</v>
      </c>
      <c r="J459" s="663">
        <v>2</v>
      </c>
      <c r="K459" s="664">
        <v>1805</v>
      </c>
    </row>
    <row r="460" spans="1:11" ht="14.4" customHeight="1" x14ac:dyDescent="0.3">
      <c r="A460" s="659" t="s">
        <v>561</v>
      </c>
      <c r="B460" s="660" t="s">
        <v>562</v>
      </c>
      <c r="C460" s="661" t="s">
        <v>581</v>
      </c>
      <c r="D460" s="662" t="s">
        <v>2601</v>
      </c>
      <c r="E460" s="661" t="s">
        <v>4450</v>
      </c>
      <c r="F460" s="662" t="s">
        <v>4451</v>
      </c>
      <c r="G460" s="661" t="s">
        <v>3660</v>
      </c>
      <c r="H460" s="661" t="s">
        <v>3661</v>
      </c>
      <c r="I460" s="663">
        <v>712.69</v>
      </c>
      <c r="J460" s="663">
        <v>4</v>
      </c>
      <c r="K460" s="664">
        <v>2850.76</v>
      </c>
    </row>
    <row r="461" spans="1:11" ht="14.4" customHeight="1" x14ac:dyDescent="0.3">
      <c r="A461" s="659" t="s">
        <v>561</v>
      </c>
      <c r="B461" s="660" t="s">
        <v>562</v>
      </c>
      <c r="C461" s="661" t="s">
        <v>581</v>
      </c>
      <c r="D461" s="662" t="s">
        <v>2601</v>
      </c>
      <c r="E461" s="661" t="s">
        <v>4450</v>
      </c>
      <c r="F461" s="662" t="s">
        <v>4451</v>
      </c>
      <c r="G461" s="661" t="s">
        <v>3662</v>
      </c>
      <c r="H461" s="661" t="s">
        <v>3663</v>
      </c>
      <c r="I461" s="663">
        <v>2600.4299999999998</v>
      </c>
      <c r="J461" s="663">
        <v>2</v>
      </c>
      <c r="K461" s="664">
        <v>5200.87</v>
      </c>
    </row>
    <row r="462" spans="1:11" ht="14.4" customHeight="1" x14ac:dyDescent="0.3">
      <c r="A462" s="659" t="s">
        <v>561</v>
      </c>
      <c r="B462" s="660" t="s">
        <v>562</v>
      </c>
      <c r="C462" s="661" t="s">
        <v>581</v>
      </c>
      <c r="D462" s="662" t="s">
        <v>2601</v>
      </c>
      <c r="E462" s="661" t="s">
        <v>4450</v>
      </c>
      <c r="F462" s="662" t="s">
        <v>4451</v>
      </c>
      <c r="G462" s="661" t="s">
        <v>3664</v>
      </c>
      <c r="H462" s="661" t="s">
        <v>3665</v>
      </c>
      <c r="I462" s="663">
        <v>998.25</v>
      </c>
      <c r="J462" s="663">
        <v>1</v>
      </c>
      <c r="K462" s="664">
        <v>998.25</v>
      </c>
    </row>
    <row r="463" spans="1:11" ht="14.4" customHeight="1" x14ac:dyDescent="0.3">
      <c r="A463" s="659" t="s">
        <v>561</v>
      </c>
      <c r="B463" s="660" t="s">
        <v>562</v>
      </c>
      <c r="C463" s="661" t="s">
        <v>581</v>
      </c>
      <c r="D463" s="662" t="s">
        <v>2601</v>
      </c>
      <c r="E463" s="661" t="s">
        <v>4450</v>
      </c>
      <c r="F463" s="662" t="s">
        <v>4451</v>
      </c>
      <c r="G463" s="661" t="s">
        <v>3666</v>
      </c>
      <c r="H463" s="661" t="s">
        <v>3667</v>
      </c>
      <c r="I463" s="663">
        <v>67.760000000000005</v>
      </c>
      <c r="J463" s="663">
        <v>50</v>
      </c>
      <c r="K463" s="664">
        <v>3388</v>
      </c>
    </row>
    <row r="464" spans="1:11" ht="14.4" customHeight="1" x14ac:dyDescent="0.3">
      <c r="A464" s="659" t="s">
        <v>561</v>
      </c>
      <c r="B464" s="660" t="s">
        <v>562</v>
      </c>
      <c r="C464" s="661" t="s">
        <v>581</v>
      </c>
      <c r="D464" s="662" t="s">
        <v>2601</v>
      </c>
      <c r="E464" s="661" t="s">
        <v>4450</v>
      </c>
      <c r="F464" s="662" t="s">
        <v>4451</v>
      </c>
      <c r="G464" s="661" t="s">
        <v>3668</v>
      </c>
      <c r="H464" s="661" t="s">
        <v>3669</v>
      </c>
      <c r="I464" s="663">
        <v>561.44000000000005</v>
      </c>
      <c r="J464" s="663">
        <v>6</v>
      </c>
      <c r="K464" s="664">
        <v>3368.64</v>
      </c>
    </row>
    <row r="465" spans="1:11" ht="14.4" customHeight="1" x14ac:dyDescent="0.3">
      <c r="A465" s="659" t="s">
        <v>561</v>
      </c>
      <c r="B465" s="660" t="s">
        <v>562</v>
      </c>
      <c r="C465" s="661" t="s">
        <v>581</v>
      </c>
      <c r="D465" s="662" t="s">
        <v>2601</v>
      </c>
      <c r="E465" s="661" t="s">
        <v>4450</v>
      </c>
      <c r="F465" s="662" t="s">
        <v>4451</v>
      </c>
      <c r="G465" s="661" t="s">
        <v>3670</v>
      </c>
      <c r="H465" s="661" t="s">
        <v>3671</v>
      </c>
      <c r="I465" s="663">
        <v>124.43772727272732</v>
      </c>
      <c r="J465" s="663">
        <v>34</v>
      </c>
      <c r="K465" s="664">
        <v>4230.8099999999986</v>
      </c>
    </row>
    <row r="466" spans="1:11" ht="14.4" customHeight="1" x14ac:dyDescent="0.3">
      <c r="A466" s="659" t="s">
        <v>561</v>
      </c>
      <c r="B466" s="660" t="s">
        <v>562</v>
      </c>
      <c r="C466" s="661" t="s">
        <v>581</v>
      </c>
      <c r="D466" s="662" t="s">
        <v>2601</v>
      </c>
      <c r="E466" s="661" t="s">
        <v>4450</v>
      </c>
      <c r="F466" s="662" t="s">
        <v>4451</v>
      </c>
      <c r="G466" s="661" t="s">
        <v>3672</v>
      </c>
      <c r="H466" s="661" t="s">
        <v>3673</v>
      </c>
      <c r="I466" s="663">
        <v>5352.62</v>
      </c>
      <c r="J466" s="663">
        <v>4</v>
      </c>
      <c r="K466" s="664">
        <v>21410.47</v>
      </c>
    </row>
    <row r="467" spans="1:11" ht="14.4" customHeight="1" x14ac:dyDescent="0.3">
      <c r="A467" s="659" t="s">
        <v>561</v>
      </c>
      <c r="B467" s="660" t="s">
        <v>562</v>
      </c>
      <c r="C467" s="661" t="s">
        <v>581</v>
      </c>
      <c r="D467" s="662" t="s">
        <v>2601</v>
      </c>
      <c r="E467" s="661" t="s">
        <v>4450</v>
      </c>
      <c r="F467" s="662" t="s">
        <v>4451</v>
      </c>
      <c r="G467" s="661" t="s">
        <v>3674</v>
      </c>
      <c r="H467" s="661" t="s">
        <v>3675</v>
      </c>
      <c r="I467" s="663">
        <v>25.59</v>
      </c>
      <c r="J467" s="663">
        <v>10</v>
      </c>
      <c r="K467" s="664">
        <v>255.92</v>
      </c>
    </row>
    <row r="468" spans="1:11" ht="14.4" customHeight="1" x14ac:dyDescent="0.3">
      <c r="A468" s="659" t="s">
        <v>561</v>
      </c>
      <c r="B468" s="660" t="s">
        <v>562</v>
      </c>
      <c r="C468" s="661" t="s">
        <v>581</v>
      </c>
      <c r="D468" s="662" t="s">
        <v>2601</v>
      </c>
      <c r="E468" s="661" t="s">
        <v>4450</v>
      </c>
      <c r="F468" s="662" t="s">
        <v>4451</v>
      </c>
      <c r="G468" s="661" t="s">
        <v>3674</v>
      </c>
      <c r="H468" s="661" t="s">
        <v>3676</v>
      </c>
      <c r="I468" s="663">
        <v>25.59</v>
      </c>
      <c r="J468" s="663">
        <v>14</v>
      </c>
      <c r="K468" s="664">
        <v>358.28999999999996</v>
      </c>
    </row>
    <row r="469" spans="1:11" ht="14.4" customHeight="1" x14ac:dyDescent="0.3">
      <c r="A469" s="659" t="s">
        <v>561</v>
      </c>
      <c r="B469" s="660" t="s">
        <v>562</v>
      </c>
      <c r="C469" s="661" t="s">
        <v>581</v>
      </c>
      <c r="D469" s="662" t="s">
        <v>2601</v>
      </c>
      <c r="E469" s="661" t="s">
        <v>4450</v>
      </c>
      <c r="F469" s="662" t="s">
        <v>4451</v>
      </c>
      <c r="G469" s="661" t="s">
        <v>3677</v>
      </c>
      <c r="H469" s="661" t="s">
        <v>3678</v>
      </c>
      <c r="I469" s="663">
        <v>17.3</v>
      </c>
      <c r="J469" s="663">
        <v>20</v>
      </c>
      <c r="K469" s="664">
        <v>346.06</v>
      </c>
    </row>
    <row r="470" spans="1:11" ht="14.4" customHeight="1" x14ac:dyDescent="0.3">
      <c r="A470" s="659" t="s">
        <v>561</v>
      </c>
      <c r="B470" s="660" t="s">
        <v>562</v>
      </c>
      <c r="C470" s="661" t="s">
        <v>581</v>
      </c>
      <c r="D470" s="662" t="s">
        <v>2601</v>
      </c>
      <c r="E470" s="661" t="s">
        <v>4450</v>
      </c>
      <c r="F470" s="662" t="s">
        <v>4451</v>
      </c>
      <c r="G470" s="661" t="s">
        <v>3679</v>
      </c>
      <c r="H470" s="661" t="s">
        <v>3680</v>
      </c>
      <c r="I470" s="663">
        <v>0.01</v>
      </c>
      <c r="J470" s="663">
        <v>20</v>
      </c>
      <c r="K470" s="664">
        <v>0.2</v>
      </c>
    </row>
    <row r="471" spans="1:11" ht="14.4" customHeight="1" x14ac:dyDescent="0.3">
      <c r="A471" s="659" t="s">
        <v>561</v>
      </c>
      <c r="B471" s="660" t="s">
        <v>562</v>
      </c>
      <c r="C471" s="661" t="s">
        <v>581</v>
      </c>
      <c r="D471" s="662" t="s">
        <v>2601</v>
      </c>
      <c r="E471" s="661" t="s">
        <v>4450</v>
      </c>
      <c r="F471" s="662" t="s">
        <v>4451</v>
      </c>
      <c r="G471" s="661" t="s">
        <v>3681</v>
      </c>
      <c r="H471" s="661" t="s">
        <v>3682</v>
      </c>
      <c r="I471" s="663">
        <v>2510.2199999999998</v>
      </c>
      <c r="J471" s="663">
        <v>6</v>
      </c>
      <c r="K471" s="664">
        <v>15061.31</v>
      </c>
    </row>
    <row r="472" spans="1:11" ht="14.4" customHeight="1" x14ac:dyDescent="0.3">
      <c r="A472" s="659" t="s">
        <v>561</v>
      </c>
      <c r="B472" s="660" t="s">
        <v>562</v>
      </c>
      <c r="C472" s="661" t="s">
        <v>581</v>
      </c>
      <c r="D472" s="662" t="s">
        <v>2601</v>
      </c>
      <c r="E472" s="661" t="s">
        <v>4450</v>
      </c>
      <c r="F472" s="662" t="s">
        <v>4451</v>
      </c>
      <c r="G472" s="661" t="s">
        <v>3683</v>
      </c>
      <c r="H472" s="661" t="s">
        <v>3684</v>
      </c>
      <c r="I472" s="663">
        <v>2600.4299999999998</v>
      </c>
      <c r="J472" s="663">
        <v>2</v>
      </c>
      <c r="K472" s="664">
        <v>5200.87</v>
      </c>
    </row>
    <row r="473" spans="1:11" ht="14.4" customHeight="1" x14ac:dyDescent="0.3">
      <c r="A473" s="659" t="s">
        <v>561</v>
      </c>
      <c r="B473" s="660" t="s">
        <v>562</v>
      </c>
      <c r="C473" s="661" t="s">
        <v>581</v>
      </c>
      <c r="D473" s="662" t="s">
        <v>2601</v>
      </c>
      <c r="E473" s="661" t="s">
        <v>4450</v>
      </c>
      <c r="F473" s="662" t="s">
        <v>4451</v>
      </c>
      <c r="G473" s="661" t="s">
        <v>3685</v>
      </c>
      <c r="H473" s="661" t="s">
        <v>3686</v>
      </c>
      <c r="I473" s="663">
        <v>2510.2199999999998</v>
      </c>
      <c r="J473" s="663">
        <v>4</v>
      </c>
      <c r="K473" s="664">
        <v>10040.870000000001</v>
      </c>
    </row>
    <row r="474" spans="1:11" ht="14.4" customHeight="1" x14ac:dyDescent="0.3">
      <c r="A474" s="659" t="s">
        <v>561</v>
      </c>
      <c r="B474" s="660" t="s">
        <v>562</v>
      </c>
      <c r="C474" s="661" t="s">
        <v>581</v>
      </c>
      <c r="D474" s="662" t="s">
        <v>2601</v>
      </c>
      <c r="E474" s="661" t="s">
        <v>4450</v>
      </c>
      <c r="F474" s="662" t="s">
        <v>4451</v>
      </c>
      <c r="G474" s="661" t="s">
        <v>3687</v>
      </c>
      <c r="H474" s="661" t="s">
        <v>3688</v>
      </c>
      <c r="I474" s="663">
        <v>2510.2199999999998</v>
      </c>
      <c r="J474" s="663">
        <v>4</v>
      </c>
      <c r="K474" s="664">
        <v>10040.870000000001</v>
      </c>
    </row>
    <row r="475" spans="1:11" ht="14.4" customHeight="1" x14ac:dyDescent="0.3">
      <c r="A475" s="659" t="s">
        <v>561</v>
      </c>
      <c r="B475" s="660" t="s">
        <v>562</v>
      </c>
      <c r="C475" s="661" t="s">
        <v>581</v>
      </c>
      <c r="D475" s="662" t="s">
        <v>2601</v>
      </c>
      <c r="E475" s="661" t="s">
        <v>4450</v>
      </c>
      <c r="F475" s="662" t="s">
        <v>4451</v>
      </c>
      <c r="G475" s="661" t="s">
        <v>3689</v>
      </c>
      <c r="H475" s="661" t="s">
        <v>3690</v>
      </c>
      <c r="I475" s="663">
        <v>726</v>
      </c>
      <c r="J475" s="663">
        <v>1</v>
      </c>
      <c r="K475" s="664">
        <v>726</v>
      </c>
    </row>
    <row r="476" spans="1:11" ht="14.4" customHeight="1" x14ac:dyDescent="0.3">
      <c r="A476" s="659" t="s">
        <v>561</v>
      </c>
      <c r="B476" s="660" t="s">
        <v>562</v>
      </c>
      <c r="C476" s="661" t="s">
        <v>581</v>
      </c>
      <c r="D476" s="662" t="s">
        <v>2601</v>
      </c>
      <c r="E476" s="661" t="s">
        <v>4450</v>
      </c>
      <c r="F476" s="662" t="s">
        <v>4451</v>
      </c>
      <c r="G476" s="661" t="s">
        <v>3691</v>
      </c>
      <c r="H476" s="661" t="s">
        <v>3692</v>
      </c>
      <c r="I476" s="663">
        <v>157.54</v>
      </c>
      <c r="J476" s="663">
        <v>6</v>
      </c>
      <c r="K476" s="664">
        <v>945.25</v>
      </c>
    </row>
    <row r="477" spans="1:11" ht="14.4" customHeight="1" x14ac:dyDescent="0.3">
      <c r="A477" s="659" t="s">
        <v>561</v>
      </c>
      <c r="B477" s="660" t="s">
        <v>562</v>
      </c>
      <c r="C477" s="661" t="s">
        <v>581</v>
      </c>
      <c r="D477" s="662" t="s">
        <v>2601</v>
      </c>
      <c r="E477" s="661" t="s">
        <v>4450</v>
      </c>
      <c r="F477" s="662" t="s">
        <v>4451</v>
      </c>
      <c r="G477" s="661" t="s">
        <v>3693</v>
      </c>
      <c r="H477" s="661" t="s">
        <v>3694</v>
      </c>
      <c r="I477" s="663">
        <v>16684.689999999999</v>
      </c>
      <c r="J477" s="663">
        <v>9</v>
      </c>
      <c r="K477" s="664">
        <v>150162.20000000001</v>
      </c>
    </row>
    <row r="478" spans="1:11" ht="14.4" customHeight="1" x14ac:dyDescent="0.3">
      <c r="A478" s="659" t="s">
        <v>561</v>
      </c>
      <c r="B478" s="660" t="s">
        <v>562</v>
      </c>
      <c r="C478" s="661" t="s">
        <v>581</v>
      </c>
      <c r="D478" s="662" t="s">
        <v>2601</v>
      </c>
      <c r="E478" s="661" t="s">
        <v>4450</v>
      </c>
      <c r="F478" s="662" t="s">
        <v>4451</v>
      </c>
      <c r="G478" s="661" t="s">
        <v>3695</v>
      </c>
      <c r="H478" s="661" t="s">
        <v>3696</v>
      </c>
      <c r="I478" s="663">
        <v>579.66</v>
      </c>
      <c r="J478" s="663">
        <v>10</v>
      </c>
      <c r="K478" s="664">
        <v>5796.58</v>
      </c>
    </row>
    <row r="479" spans="1:11" ht="14.4" customHeight="1" x14ac:dyDescent="0.3">
      <c r="A479" s="659" t="s">
        <v>561</v>
      </c>
      <c r="B479" s="660" t="s">
        <v>562</v>
      </c>
      <c r="C479" s="661" t="s">
        <v>581</v>
      </c>
      <c r="D479" s="662" t="s">
        <v>2601</v>
      </c>
      <c r="E479" s="661" t="s">
        <v>4450</v>
      </c>
      <c r="F479" s="662" t="s">
        <v>4451</v>
      </c>
      <c r="G479" s="661" t="s">
        <v>3697</v>
      </c>
      <c r="H479" s="661" t="s">
        <v>3698</v>
      </c>
      <c r="I479" s="663">
        <v>17114.64</v>
      </c>
      <c r="J479" s="663">
        <v>1</v>
      </c>
      <c r="K479" s="664">
        <v>17114.64</v>
      </c>
    </row>
    <row r="480" spans="1:11" ht="14.4" customHeight="1" x14ac:dyDescent="0.3">
      <c r="A480" s="659" t="s">
        <v>561</v>
      </c>
      <c r="B480" s="660" t="s">
        <v>562</v>
      </c>
      <c r="C480" s="661" t="s">
        <v>581</v>
      </c>
      <c r="D480" s="662" t="s">
        <v>2601</v>
      </c>
      <c r="E480" s="661" t="s">
        <v>4450</v>
      </c>
      <c r="F480" s="662" t="s">
        <v>4451</v>
      </c>
      <c r="G480" s="661" t="s">
        <v>3699</v>
      </c>
      <c r="H480" s="661" t="s">
        <v>3700</v>
      </c>
      <c r="I480" s="663">
        <v>1595.99</v>
      </c>
      <c r="J480" s="663">
        <v>4</v>
      </c>
      <c r="K480" s="664">
        <v>6383.96</v>
      </c>
    </row>
    <row r="481" spans="1:11" ht="14.4" customHeight="1" x14ac:dyDescent="0.3">
      <c r="A481" s="659" t="s">
        <v>561</v>
      </c>
      <c r="B481" s="660" t="s">
        <v>562</v>
      </c>
      <c r="C481" s="661" t="s">
        <v>581</v>
      </c>
      <c r="D481" s="662" t="s">
        <v>2601</v>
      </c>
      <c r="E481" s="661" t="s">
        <v>4450</v>
      </c>
      <c r="F481" s="662" t="s">
        <v>4451</v>
      </c>
      <c r="G481" s="661" t="s">
        <v>3701</v>
      </c>
      <c r="H481" s="661" t="s">
        <v>3702</v>
      </c>
      <c r="I481" s="663">
        <v>2193.92</v>
      </c>
      <c r="J481" s="663">
        <v>1</v>
      </c>
      <c r="K481" s="664">
        <v>2193.92</v>
      </c>
    </row>
    <row r="482" spans="1:11" ht="14.4" customHeight="1" x14ac:dyDescent="0.3">
      <c r="A482" s="659" t="s">
        <v>561</v>
      </c>
      <c r="B482" s="660" t="s">
        <v>562</v>
      </c>
      <c r="C482" s="661" t="s">
        <v>581</v>
      </c>
      <c r="D482" s="662" t="s">
        <v>2601</v>
      </c>
      <c r="E482" s="661" t="s">
        <v>4450</v>
      </c>
      <c r="F482" s="662" t="s">
        <v>4451</v>
      </c>
      <c r="G482" s="661" t="s">
        <v>3703</v>
      </c>
      <c r="H482" s="661" t="s">
        <v>3704</v>
      </c>
      <c r="I482" s="663">
        <v>197.78</v>
      </c>
      <c r="J482" s="663">
        <v>20</v>
      </c>
      <c r="K482" s="664">
        <v>3955.61</v>
      </c>
    </row>
    <row r="483" spans="1:11" ht="14.4" customHeight="1" x14ac:dyDescent="0.3">
      <c r="A483" s="659" t="s">
        <v>561</v>
      </c>
      <c r="B483" s="660" t="s">
        <v>562</v>
      </c>
      <c r="C483" s="661" t="s">
        <v>581</v>
      </c>
      <c r="D483" s="662" t="s">
        <v>2601</v>
      </c>
      <c r="E483" s="661" t="s">
        <v>4450</v>
      </c>
      <c r="F483" s="662" t="s">
        <v>4451</v>
      </c>
      <c r="G483" s="661" t="s">
        <v>3705</v>
      </c>
      <c r="H483" s="661" t="s">
        <v>3706</v>
      </c>
      <c r="I483" s="663">
        <v>2193.92</v>
      </c>
      <c r="J483" s="663">
        <v>1</v>
      </c>
      <c r="K483" s="664">
        <v>2193.92</v>
      </c>
    </row>
    <row r="484" spans="1:11" ht="14.4" customHeight="1" x14ac:dyDescent="0.3">
      <c r="A484" s="659" t="s">
        <v>561</v>
      </c>
      <c r="B484" s="660" t="s">
        <v>562</v>
      </c>
      <c r="C484" s="661" t="s">
        <v>581</v>
      </c>
      <c r="D484" s="662" t="s">
        <v>2601</v>
      </c>
      <c r="E484" s="661" t="s">
        <v>4450</v>
      </c>
      <c r="F484" s="662" t="s">
        <v>4451</v>
      </c>
      <c r="G484" s="661" t="s">
        <v>3707</v>
      </c>
      <c r="H484" s="661" t="s">
        <v>3708</v>
      </c>
      <c r="I484" s="663">
        <v>2013.44</v>
      </c>
      <c r="J484" s="663">
        <v>5</v>
      </c>
      <c r="K484" s="664">
        <v>10067.200000000001</v>
      </c>
    </row>
    <row r="485" spans="1:11" ht="14.4" customHeight="1" x14ac:dyDescent="0.3">
      <c r="A485" s="659" t="s">
        <v>561</v>
      </c>
      <c r="B485" s="660" t="s">
        <v>562</v>
      </c>
      <c r="C485" s="661" t="s">
        <v>581</v>
      </c>
      <c r="D485" s="662" t="s">
        <v>2601</v>
      </c>
      <c r="E485" s="661" t="s">
        <v>4450</v>
      </c>
      <c r="F485" s="662" t="s">
        <v>4451</v>
      </c>
      <c r="G485" s="661" t="s">
        <v>3709</v>
      </c>
      <c r="H485" s="661" t="s">
        <v>3710</v>
      </c>
      <c r="I485" s="663">
        <v>1595.99</v>
      </c>
      <c r="J485" s="663">
        <v>4</v>
      </c>
      <c r="K485" s="664">
        <v>6383.96</v>
      </c>
    </row>
    <row r="486" spans="1:11" ht="14.4" customHeight="1" x14ac:dyDescent="0.3">
      <c r="A486" s="659" t="s">
        <v>561</v>
      </c>
      <c r="B486" s="660" t="s">
        <v>562</v>
      </c>
      <c r="C486" s="661" t="s">
        <v>581</v>
      </c>
      <c r="D486" s="662" t="s">
        <v>2601</v>
      </c>
      <c r="E486" s="661" t="s">
        <v>4450</v>
      </c>
      <c r="F486" s="662" t="s">
        <v>4451</v>
      </c>
      <c r="G486" s="661" t="s">
        <v>3711</v>
      </c>
      <c r="H486" s="661" t="s">
        <v>3712</v>
      </c>
      <c r="I486" s="663">
        <v>2193.92</v>
      </c>
      <c r="J486" s="663">
        <v>1</v>
      </c>
      <c r="K486" s="664">
        <v>2193.92</v>
      </c>
    </row>
    <row r="487" spans="1:11" ht="14.4" customHeight="1" x14ac:dyDescent="0.3">
      <c r="A487" s="659" t="s">
        <v>561</v>
      </c>
      <c r="B487" s="660" t="s">
        <v>562</v>
      </c>
      <c r="C487" s="661" t="s">
        <v>581</v>
      </c>
      <c r="D487" s="662" t="s">
        <v>2601</v>
      </c>
      <c r="E487" s="661" t="s">
        <v>4450</v>
      </c>
      <c r="F487" s="662" t="s">
        <v>4451</v>
      </c>
      <c r="G487" s="661" t="s">
        <v>3713</v>
      </c>
      <c r="H487" s="661" t="s">
        <v>3714</v>
      </c>
      <c r="I487" s="663">
        <v>1898.49</v>
      </c>
      <c r="J487" s="663">
        <v>6</v>
      </c>
      <c r="K487" s="664">
        <v>11390.94</v>
      </c>
    </row>
    <row r="488" spans="1:11" ht="14.4" customHeight="1" x14ac:dyDescent="0.3">
      <c r="A488" s="659" t="s">
        <v>561</v>
      </c>
      <c r="B488" s="660" t="s">
        <v>562</v>
      </c>
      <c r="C488" s="661" t="s">
        <v>581</v>
      </c>
      <c r="D488" s="662" t="s">
        <v>2601</v>
      </c>
      <c r="E488" s="661" t="s">
        <v>4450</v>
      </c>
      <c r="F488" s="662" t="s">
        <v>4451</v>
      </c>
      <c r="G488" s="661" t="s">
        <v>3715</v>
      </c>
      <c r="H488" s="661" t="s">
        <v>3716</v>
      </c>
      <c r="I488" s="663">
        <v>3867.4</v>
      </c>
      <c r="J488" s="663">
        <v>1</v>
      </c>
      <c r="K488" s="664">
        <v>3867.4</v>
      </c>
    </row>
    <row r="489" spans="1:11" ht="14.4" customHeight="1" x14ac:dyDescent="0.3">
      <c r="A489" s="659" t="s">
        <v>561</v>
      </c>
      <c r="B489" s="660" t="s">
        <v>562</v>
      </c>
      <c r="C489" s="661" t="s">
        <v>581</v>
      </c>
      <c r="D489" s="662" t="s">
        <v>2601</v>
      </c>
      <c r="E489" s="661" t="s">
        <v>4450</v>
      </c>
      <c r="F489" s="662" t="s">
        <v>4451</v>
      </c>
      <c r="G489" s="661" t="s">
        <v>3717</v>
      </c>
      <c r="H489" s="661" t="s">
        <v>3718</v>
      </c>
      <c r="I489" s="663">
        <v>2193.92</v>
      </c>
      <c r="J489" s="663">
        <v>1</v>
      </c>
      <c r="K489" s="664">
        <v>2193.92</v>
      </c>
    </row>
    <row r="490" spans="1:11" ht="14.4" customHeight="1" x14ac:dyDescent="0.3">
      <c r="A490" s="659" t="s">
        <v>561</v>
      </c>
      <c r="B490" s="660" t="s">
        <v>562</v>
      </c>
      <c r="C490" s="661" t="s">
        <v>581</v>
      </c>
      <c r="D490" s="662" t="s">
        <v>2601</v>
      </c>
      <c r="E490" s="661" t="s">
        <v>4450</v>
      </c>
      <c r="F490" s="662" t="s">
        <v>4451</v>
      </c>
      <c r="G490" s="661" t="s">
        <v>3719</v>
      </c>
      <c r="H490" s="661" t="s">
        <v>3720</v>
      </c>
      <c r="I490" s="663">
        <v>338.8</v>
      </c>
      <c r="J490" s="663">
        <v>3</v>
      </c>
      <c r="K490" s="664">
        <v>1016.4</v>
      </c>
    </row>
    <row r="491" spans="1:11" ht="14.4" customHeight="1" x14ac:dyDescent="0.3">
      <c r="A491" s="659" t="s">
        <v>561</v>
      </c>
      <c r="B491" s="660" t="s">
        <v>562</v>
      </c>
      <c r="C491" s="661" t="s">
        <v>581</v>
      </c>
      <c r="D491" s="662" t="s">
        <v>2601</v>
      </c>
      <c r="E491" s="661" t="s">
        <v>4450</v>
      </c>
      <c r="F491" s="662" t="s">
        <v>4451</v>
      </c>
      <c r="G491" s="661" t="s">
        <v>3721</v>
      </c>
      <c r="H491" s="661" t="s">
        <v>3722</v>
      </c>
      <c r="I491" s="663">
        <v>3195.72</v>
      </c>
      <c r="J491" s="663">
        <v>5</v>
      </c>
      <c r="K491" s="664">
        <v>15978.599999999999</v>
      </c>
    </row>
    <row r="492" spans="1:11" ht="14.4" customHeight="1" x14ac:dyDescent="0.3">
      <c r="A492" s="659" t="s">
        <v>561</v>
      </c>
      <c r="B492" s="660" t="s">
        <v>562</v>
      </c>
      <c r="C492" s="661" t="s">
        <v>581</v>
      </c>
      <c r="D492" s="662" t="s">
        <v>2601</v>
      </c>
      <c r="E492" s="661" t="s">
        <v>4450</v>
      </c>
      <c r="F492" s="662" t="s">
        <v>4451</v>
      </c>
      <c r="G492" s="661" t="s">
        <v>3723</v>
      </c>
      <c r="H492" s="661" t="s">
        <v>3724</v>
      </c>
      <c r="I492" s="663">
        <v>17587.169999999998</v>
      </c>
      <c r="J492" s="663">
        <v>1</v>
      </c>
      <c r="K492" s="664">
        <v>17587.169999999998</v>
      </c>
    </row>
    <row r="493" spans="1:11" ht="14.4" customHeight="1" x14ac:dyDescent="0.3">
      <c r="A493" s="659" t="s">
        <v>561</v>
      </c>
      <c r="B493" s="660" t="s">
        <v>562</v>
      </c>
      <c r="C493" s="661" t="s">
        <v>581</v>
      </c>
      <c r="D493" s="662" t="s">
        <v>2601</v>
      </c>
      <c r="E493" s="661" t="s">
        <v>4450</v>
      </c>
      <c r="F493" s="662" t="s">
        <v>4451</v>
      </c>
      <c r="G493" s="661" t="s">
        <v>3725</v>
      </c>
      <c r="H493" s="661" t="s">
        <v>3726</v>
      </c>
      <c r="I493" s="663">
        <v>1638.34</v>
      </c>
      <c r="J493" s="663">
        <v>2</v>
      </c>
      <c r="K493" s="664">
        <v>3276.68</v>
      </c>
    </row>
    <row r="494" spans="1:11" ht="14.4" customHeight="1" x14ac:dyDescent="0.3">
      <c r="A494" s="659" t="s">
        <v>561</v>
      </c>
      <c r="B494" s="660" t="s">
        <v>562</v>
      </c>
      <c r="C494" s="661" t="s">
        <v>581</v>
      </c>
      <c r="D494" s="662" t="s">
        <v>2601</v>
      </c>
      <c r="E494" s="661" t="s">
        <v>4450</v>
      </c>
      <c r="F494" s="662" t="s">
        <v>4451</v>
      </c>
      <c r="G494" s="661" t="s">
        <v>3727</v>
      </c>
      <c r="H494" s="661" t="s">
        <v>3728</v>
      </c>
      <c r="I494" s="663">
        <v>1595.99</v>
      </c>
      <c r="J494" s="663">
        <v>2</v>
      </c>
      <c r="K494" s="664">
        <v>3191.98</v>
      </c>
    </row>
    <row r="495" spans="1:11" ht="14.4" customHeight="1" x14ac:dyDescent="0.3">
      <c r="A495" s="659" t="s">
        <v>561</v>
      </c>
      <c r="B495" s="660" t="s">
        <v>562</v>
      </c>
      <c r="C495" s="661" t="s">
        <v>581</v>
      </c>
      <c r="D495" s="662" t="s">
        <v>2601</v>
      </c>
      <c r="E495" s="661" t="s">
        <v>4450</v>
      </c>
      <c r="F495" s="662" t="s">
        <v>4451</v>
      </c>
      <c r="G495" s="661" t="s">
        <v>3729</v>
      </c>
      <c r="H495" s="661" t="s">
        <v>3730</v>
      </c>
      <c r="I495" s="663">
        <v>3794.99</v>
      </c>
      <c r="J495" s="663">
        <v>1</v>
      </c>
      <c r="K495" s="664">
        <v>3794.99</v>
      </c>
    </row>
    <row r="496" spans="1:11" ht="14.4" customHeight="1" x14ac:dyDescent="0.3">
      <c r="A496" s="659" t="s">
        <v>561</v>
      </c>
      <c r="B496" s="660" t="s">
        <v>562</v>
      </c>
      <c r="C496" s="661" t="s">
        <v>581</v>
      </c>
      <c r="D496" s="662" t="s">
        <v>2601</v>
      </c>
      <c r="E496" s="661" t="s">
        <v>4450</v>
      </c>
      <c r="F496" s="662" t="s">
        <v>4451</v>
      </c>
      <c r="G496" s="661" t="s">
        <v>3731</v>
      </c>
      <c r="H496" s="661" t="s">
        <v>3732</v>
      </c>
      <c r="I496" s="663">
        <v>2510.2199999999998</v>
      </c>
      <c r="J496" s="663">
        <v>3</v>
      </c>
      <c r="K496" s="664">
        <v>7530.65</v>
      </c>
    </row>
    <row r="497" spans="1:11" ht="14.4" customHeight="1" x14ac:dyDescent="0.3">
      <c r="A497" s="659" t="s">
        <v>561</v>
      </c>
      <c r="B497" s="660" t="s">
        <v>562</v>
      </c>
      <c r="C497" s="661" t="s">
        <v>581</v>
      </c>
      <c r="D497" s="662" t="s">
        <v>2601</v>
      </c>
      <c r="E497" s="661" t="s">
        <v>4450</v>
      </c>
      <c r="F497" s="662" t="s">
        <v>4451</v>
      </c>
      <c r="G497" s="661" t="s">
        <v>3733</v>
      </c>
      <c r="H497" s="661" t="s">
        <v>3734</v>
      </c>
      <c r="I497" s="663">
        <v>155.79</v>
      </c>
      <c r="J497" s="663">
        <v>24</v>
      </c>
      <c r="K497" s="664">
        <v>3738.9</v>
      </c>
    </row>
    <row r="498" spans="1:11" ht="14.4" customHeight="1" x14ac:dyDescent="0.3">
      <c r="A498" s="659" t="s">
        <v>561</v>
      </c>
      <c r="B498" s="660" t="s">
        <v>562</v>
      </c>
      <c r="C498" s="661" t="s">
        <v>581</v>
      </c>
      <c r="D498" s="662" t="s">
        <v>2601</v>
      </c>
      <c r="E498" s="661" t="s">
        <v>4450</v>
      </c>
      <c r="F498" s="662" t="s">
        <v>4451</v>
      </c>
      <c r="G498" s="661" t="s">
        <v>3511</v>
      </c>
      <c r="H498" s="661" t="s">
        <v>3512</v>
      </c>
      <c r="I498" s="663">
        <v>58.04</v>
      </c>
      <c r="J498" s="663">
        <v>160</v>
      </c>
      <c r="K498" s="664">
        <v>9295.6</v>
      </c>
    </row>
    <row r="499" spans="1:11" ht="14.4" customHeight="1" x14ac:dyDescent="0.3">
      <c r="A499" s="659" t="s">
        <v>561</v>
      </c>
      <c r="B499" s="660" t="s">
        <v>562</v>
      </c>
      <c r="C499" s="661" t="s">
        <v>581</v>
      </c>
      <c r="D499" s="662" t="s">
        <v>2601</v>
      </c>
      <c r="E499" s="661" t="s">
        <v>4450</v>
      </c>
      <c r="F499" s="662" t="s">
        <v>4451</v>
      </c>
      <c r="G499" s="661" t="s">
        <v>3735</v>
      </c>
      <c r="H499" s="661" t="s">
        <v>3736</v>
      </c>
      <c r="I499" s="663">
        <v>303.35000000000002</v>
      </c>
      <c r="J499" s="663">
        <v>20</v>
      </c>
      <c r="K499" s="664">
        <v>6066.93</v>
      </c>
    </row>
    <row r="500" spans="1:11" ht="14.4" customHeight="1" x14ac:dyDescent="0.3">
      <c r="A500" s="659" t="s">
        <v>561</v>
      </c>
      <c r="B500" s="660" t="s">
        <v>562</v>
      </c>
      <c r="C500" s="661" t="s">
        <v>581</v>
      </c>
      <c r="D500" s="662" t="s">
        <v>2601</v>
      </c>
      <c r="E500" s="661" t="s">
        <v>4450</v>
      </c>
      <c r="F500" s="662" t="s">
        <v>4451</v>
      </c>
      <c r="G500" s="661" t="s">
        <v>3737</v>
      </c>
      <c r="H500" s="661" t="s">
        <v>3738</v>
      </c>
      <c r="I500" s="663">
        <v>327.55</v>
      </c>
      <c r="J500" s="663">
        <v>20</v>
      </c>
      <c r="K500" s="664">
        <v>6550.93</v>
      </c>
    </row>
    <row r="501" spans="1:11" ht="14.4" customHeight="1" x14ac:dyDescent="0.3">
      <c r="A501" s="659" t="s">
        <v>561</v>
      </c>
      <c r="B501" s="660" t="s">
        <v>562</v>
      </c>
      <c r="C501" s="661" t="s">
        <v>581</v>
      </c>
      <c r="D501" s="662" t="s">
        <v>2601</v>
      </c>
      <c r="E501" s="661" t="s">
        <v>4450</v>
      </c>
      <c r="F501" s="662" t="s">
        <v>4451</v>
      </c>
      <c r="G501" s="661" t="s">
        <v>3739</v>
      </c>
      <c r="H501" s="661" t="s">
        <v>3740</v>
      </c>
      <c r="I501" s="663">
        <v>1989.6</v>
      </c>
      <c r="J501" s="663">
        <v>1</v>
      </c>
      <c r="K501" s="664">
        <v>1989.6</v>
      </c>
    </row>
    <row r="502" spans="1:11" ht="14.4" customHeight="1" x14ac:dyDescent="0.3">
      <c r="A502" s="659" t="s">
        <v>561</v>
      </c>
      <c r="B502" s="660" t="s">
        <v>562</v>
      </c>
      <c r="C502" s="661" t="s">
        <v>581</v>
      </c>
      <c r="D502" s="662" t="s">
        <v>2601</v>
      </c>
      <c r="E502" s="661" t="s">
        <v>4450</v>
      </c>
      <c r="F502" s="662" t="s">
        <v>4451</v>
      </c>
      <c r="G502" s="661" t="s">
        <v>3741</v>
      </c>
      <c r="H502" s="661" t="s">
        <v>3742</v>
      </c>
      <c r="I502" s="663">
        <v>3554.98</v>
      </c>
      <c r="J502" s="663">
        <v>4</v>
      </c>
      <c r="K502" s="664">
        <v>14219.92</v>
      </c>
    </row>
    <row r="503" spans="1:11" ht="14.4" customHeight="1" x14ac:dyDescent="0.3">
      <c r="A503" s="659" t="s">
        <v>561</v>
      </c>
      <c r="B503" s="660" t="s">
        <v>562</v>
      </c>
      <c r="C503" s="661" t="s">
        <v>581</v>
      </c>
      <c r="D503" s="662" t="s">
        <v>2601</v>
      </c>
      <c r="E503" s="661" t="s">
        <v>4450</v>
      </c>
      <c r="F503" s="662" t="s">
        <v>4451</v>
      </c>
      <c r="G503" s="661" t="s">
        <v>3743</v>
      </c>
      <c r="H503" s="661" t="s">
        <v>3744</v>
      </c>
      <c r="I503" s="663">
        <v>196.63</v>
      </c>
      <c r="J503" s="663">
        <v>24</v>
      </c>
      <c r="K503" s="664">
        <v>4719</v>
      </c>
    </row>
    <row r="504" spans="1:11" ht="14.4" customHeight="1" x14ac:dyDescent="0.3">
      <c r="A504" s="659" t="s">
        <v>561</v>
      </c>
      <c r="B504" s="660" t="s">
        <v>562</v>
      </c>
      <c r="C504" s="661" t="s">
        <v>581</v>
      </c>
      <c r="D504" s="662" t="s">
        <v>2601</v>
      </c>
      <c r="E504" s="661" t="s">
        <v>4450</v>
      </c>
      <c r="F504" s="662" t="s">
        <v>4451</v>
      </c>
      <c r="G504" s="661" t="s">
        <v>3745</v>
      </c>
      <c r="H504" s="661" t="s">
        <v>3746</v>
      </c>
      <c r="I504" s="663">
        <v>574.75</v>
      </c>
      <c r="J504" s="663">
        <v>6</v>
      </c>
      <c r="K504" s="664">
        <v>3448.5</v>
      </c>
    </row>
    <row r="505" spans="1:11" ht="14.4" customHeight="1" x14ac:dyDescent="0.3">
      <c r="A505" s="659" t="s">
        <v>561</v>
      </c>
      <c r="B505" s="660" t="s">
        <v>562</v>
      </c>
      <c r="C505" s="661" t="s">
        <v>581</v>
      </c>
      <c r="D505" s="662" t="s">
        <v>2601</v>
      </c>
      <c r="E505" s="661" t="s">
        <v>4450</v>
      </c>
      <c r="F505" s="662" t="s">
        <v>4451</v>
      </c>
      <c r="G505" s="661" t="s">
        <v>3747</v>
      </c>
      <c r="H505" s="661" t="s">
        <v>3748</v>
      </c>
      <c r="I505" s="663">
        <v>17829.349999999999</v>
      </c>
      <c r="J505" s="663">
        <v>1</v>
      </c>
      <c r="K505" s="664">
        <v>17829.349999999999</v>
      </c>
    </row>
    <row r="506" spans="1:11" ht="14.4" customHeight="1" x14ac:dyDescent="0.3">
      <c r="A506" s="659" t="s">
        <v>561</v>
      </c>
      <c r="B506" s="660" t="s">
        <v>562</v>
      </c>
      <c r="C506" s="661" t="s">
        <v>581</v>
      </c>
      <c r="D506" s="662" t="s">
        <v>2601</v>
      </c>
      <c r="E506" s="661" t="s">
        <v>4450</v>
      </c>
      <c r="F506" s="662" t="s">
        <v>4451</v>
      </c>
      <c r="G506" s="661" t="s">
        <v>3749</v>
      </c>
      <c r="H506" s="661" t="s">
        <v>3750</v>
      </c>
      <c r="I506" s="663">
        <v>515.86</v>
      </c>
      <c r="J506" s="663">
        <v>6</v>
      </c>
      <c r="K506" s="664">
        <v>3095.17</v>
      </c>
    </row>
    <row r="507" spans="1:11" ht="14.4" customHeight="1" x14ac:dyDescent="0.3">
      <c r="A507" s="659" t="s">
        <v>561</v>
      </c>
      <c r="B507" s="660" t="s">
        <v>562</v>
      </c>
      <c r="C507" s="661" t="s">
        <v>581</v>
      </c>
      <c r="D507" s="662" t="s">
        <v>2601</v>
      </c>
      <c r="E507" s="661" t="s">
        <v>4450</v>
      </c>
      <c r="F507" s="662" t="s">
        <v>4451</v>
      </c>
      <c r="G507" s="661" t="s">
        <v>3751</v>
      </c>
      <c r="H507" s="661" t="s">
        <v>3752</v>
      </c>
      <c r="I507" s="663">
        <v>6037.9</v>
      </c>
      <c r="J507" s="663">
        <v>1</v>
      </c>
      <c r="K507" s="664">
        <v>6037.9</v>
      </c>
    </row>
    <row r="508" spans="1:11" ht="14.4" customHeight="1" x14ac:dyDescent="0.3">
      <c r="A508" s="659" t="s">
        <v>561</v>
      </c>
      <c r="B508" s="660" t="s">
        <v>562</v>
      </c>
      <c r="C508" s="661" t="s">
        <v>581</v>
      </c>
      <c r="D508" s="662" t="s">
        <v>2601</v>
      </c>
      <c r="E508" s="661" t="s">
        <v>4450</v>
      </c>
      <c r="F508" s="662" t="s">
        <v>4451</v>
      </c>
      <c r="G508" s="661" t="s">
        <v>3753</v>
      </c>
      <c r="H508" s="661" t="s">
        <v>3754</v>
      </c>
      <c r="I508" s="663">
        <v>39809</v>
      </c>
      <c r="J508" s="663">
        <v>1</v>
      </c>
      <c r="K508" s="664">
        <v>39809</v>
      </c>
    </row>
    <row r="509" spans="1:11" ht="14.4" customHeight="1" x14ac:dyDescent="0.3">
      <c r="A509" s="659" t="s">
        <v>561</v>
      </c>
      <c r="B509" s="660" t="s">
        <v>562</v>
      </c>
      <c r="C509" s="661" t="s">
        <v>581</v>
      </c>
      <c r="D509" s="662" t="s">
        <v>2601</v>
      </c>
      <c r="E509" s="661" t="s">
        <v>4450</v>
      </c>
      <c r="F509" s="662" t="s">
        <v>4451</v>
      </c>
      <c r="G509" s="661" t="s">
        <v>3755</v>
      </c>
      <c r="H509" s="661" t="s">
        <v>3756</v>
      </c>
      <c r="I509" s="663">
        <v>9571.1</v>
      </c>
      <c r="J509" s="663">
        <v>1</v>
      </c>
      <c r="K509" s="664">
        <v>9571.1</v>
      </c>
    </row>
    <row r="510" spans="1:11" ht="14.4" customHeight="1" x14ac:dyDescent="0.3">
      <c r="A510" s="659" t="s">
        <v>561</v>
      </c>
      <c r="B510" s="660" t="s">
        <v>562</v>
      </c>
      <c r="C510" s="661" t="s">
        <v>581</v>
      </c>
      <c r="D510" s="662" t="s">
        <v>2601</v>
      </c>
      <c r="E510" s="661" t="s">
        <v>4450</v>
      </c>
      <c r="F510" s="662" t="s">
        <v>4451</v>
      </c>
      <c r="G510" s="661" t="s">
        <v>3757</v>
      </c>
      <c r="H510" s="661" t="s">
        <v>3758</v>
      </c>
      <c r="I510" s="663">
        <v>6022.78</v>
      </c>
      <c r="J510" s="663">
        <v>1</v>
      </c>
      <c r="K510" s="664">
        <v>6022.78</v>
      </c>
    </row>
    <row r="511" spans="1:11" ht="14.4" customHeight="1" x14ac:dyDescent="0.3">
      <c r="A511" s="659" t="s">
        <v>561</v>
      </c>
      <c r="B511" s="660" t="s">
        <v>562</v>
      </c>
      <c r="C511" s="661" t="s">
        <v>581</v>
      </c>
      <c r="D511" s="662" t="s">
        <v>2601</v>
      </c>
      <c r="E511" s="661" t="s">
        <v>4450</v>
      </c>
      <c r="F511" s="662" t="s">
        <v>4451</v>
      </c>
      <c r="G511" s="661" t="s">
        <v>3759</v>
      </c>
      <c r="H511" s="661" t="s">
        <v>3760</v>
      </c>
      <c r="I511" s="663">
        <v>6022.78</v>
      </c>
      <c r="J511" s="663">
        <v>1</v>
      </c>
      <c r="K511" s="664">
        <v>6022.78</v>
      </c>
    </row>
    <row r="512" spans="1:11" ht="14.4" customHeight="1" x14ac:dyDescent="0.3">
      <c r="A512" s="659" t="s">
        <v>561</v>
      </c>
      <c r="B512" s="660" t="s">
        <v>562</v>
      </c>
      <c r="C512" s="661" t="s">
        <v>581</v>
      </c>
      <c r="D512" s="662" t="s">
        <v>2601</v>
      </c>
      <c r="E512" s="661" t="s">
        <v>4450</v>
      </c>
      <c r="F512" s="662" t="s">
        <v>4451</v>
      </c>
      <c r="G512" s="661" t="s">
        <v>3761</v>
      </c>
      <c r="H512" s="661" t="s">
        <v>3762</v>
      </c>
      <c r="I512" s="663">
        <v>1.1499999999999999</v>
      </c>
      <c r="J512" s="663">
        <v>1</v>
      </c>
      <c r="K512" s="664">
        <v>1.1499999999999999</v>
      </c>
    </row>
    <row r="513" spans="1:11" ht="14.4" customHeight="1" x14ac:dyDescent="0.3">
      <c r="A513" s="659" t="s">
        <v>561</v>
      </c>
      <c r="B513" s="660" t="s">
        <v>562</v>
      </c>
      <c r="C513" s="661" t="s">
        <v>581</v>
      </c>
      <c r="D513" s="662" t="s">
        <v>2601</v>
      </c>
      <c r="E513" s="661" t="s">
        <v>4450</v>
      </c>
      <c r="F513" s="662" t="s">
        <v>4451</v>
      </c>
      <c r="G513" s="661" t="s">
        <v>3763</v>
      </c>
      <c r="H513" s="661" t="s">
        <v>3764</v>
      </c>
      <c r="I513" s="663">
        <v>0.67</v>
      </c>
      <c r="J513" s="663">
        <v>1</v>
      </c>
      <c r="K513" s="664">
        <v>0.67</v>
      </c>
    </row>
    <row r="514" spans="1:11" ht="14.4" customHeight="1" x14ac:dyDescent="0.3">
      <c r="A514" s="659" t="s">
        <v>561</v>
      </c>
      <c r="B514" s="660" t="s">
        <v>562</v>
      </c>
      <c r="C514" s="661" t="s">
        <v>581</v>
      </c>
      <c r="D514" s="662" t="s">
        <v>2601</v>
      </c>
      <c r="E514" s="661" t="s">
        <v>4450</v>
      </c>
      <c r="F514" s="662" t="s">
        <v>4451</v>
      </c>
      <c r="G514" s="661" t="s">
        <v>3765</v>
      </c>
      <c r="H514" s="661" t="s">
        <v>3766</v>
      </c>
      <c r="I514" s="663">
        <v>2510.2199999999998</v>
      </c>
      <c r="J514" s="663">
        <v>4</v>
      </c>
      <c r="K514" s="664">
        <v>10040.870000000001</v>
      </c>
    </row>
    <row r="515" spans="1:11" ht="14.4" customHeight="1" x14ac:dyDescent="0.3">
      <c r="A515" s="659" t="s">
        <v>561</v>
      </c>
      <c r="B515" s="660" t="s">
        <v>562</v>
      </c>
      <c r="C515" s="661" t="s">
        <v>581</v>
      </c>
      <c r="D515" s="662" t="s">
        <v>2601</v>
      </c>
      <c r="E515" s="661" t="s">
        <v>4450</v>
      </c>
      <c r="F515" s="662" t="s">
        <v>4451</v>
      </c>
      <c r="G515" s="661" t="s">
        <v>3767</v>
      </c>
      <c r="H515" s="661" t="s">
        <v>3768</v>
      </c>
      <c r="I515" s="663">
        <v>561.44000000000005</v>
      </c>
      <c r="J515" s="663">
        <v>6</v>
      </c>
      <c r="K515" s="664">
        <v>3368.64</v>
      </c>
    </row>
    <row r="516" spans="1:11" ht="14.4" customHeight="1" x14ac:dyDescent="0.3">
      <c r="A516" s="659" t="s">
        <v>561</v>
      </c>
      <c r="B516" s="660" t="s">
        <v>562</v>
      </c>
      <c r="C516" s="661" t="s">
        <v>581</v>
      </c>
      <c r="D516" s="662" t="s">
        <v>2601</v>
      </c>
      <c r="E516" s="661" t="s">
        <v>4450</v>
      </c>
      <c r="F516" s="662" t="s">
        <v>4451</v>
      </c>
      <c r="G516" s="661" t="s">
        <v>3769</v>
      </c>
      <c r="H516" s="661" t="s">
        <v>3770</v>
      </c>
      <c r="I516" s="663">
        <v>3728.34</v>
      </c>
      <c r="J516" s="663">
        <v>5</v>
      </c>
      <c r="K516" s="664">
        <v>18641.68</v>
      </c>
    </row>
    <row r="517" spans="1:11" ht="14.4" customHeight="1" x14ac:dyDescent="0.3">
      <c r="A517" s="659" t="s">
        <v>561</v>
      </c>
      <c r="B517" s="660" t="s">
        <v>562</v>
      </c>
      <c r="C517" s="661" t="s">
        <v>581</v>
      </c>
      <c r="D517" s="662" t="s">
        <v>2601</v>
      </c>
      <c r="E517" s="661" t="s">
        <v>4450</v>
      </c>
      <c r="F517" s="662" t="s">
        <v>4451</v>
      </c>
      <c r="G517" s="661" t="s">
        <v>3771</v>
      </c>
      <c r="H517" s="661" t="s">
        <v>3772</v>
      </c>
      <c r="I517" s="663">
        <v>2510.2199999999998</v>
      </c>
      <c r="J517" s="663">
        <v>4</v>
      </c>
      <c r="K517" s="664">
        <v>10040.870000000001</v>
      </c>
    </row>
    <row r="518" spans="1:11" ht="14.4" customHeight="1" x14ac:dyDescent="0.3">
      <c r="A518" s="659" t="s">
        <v>561</v>
      </c>
      <c r="B518" s="660" t="s">
        <v>562</v>
      </c>
      <c r="C518" s="661" t="s">
        <v>581</v>
      </c>
      <c r="D518" s="662" t="s">
        <v>2601</v>
      </c>
      <c r="E518" s="661" t="s">
        <v>4450</v>
      </c>
      <c r="F518" s="662" t="s">
        <v>4451</v>
      </c>
      <c r="G518" s="661" t="s">
        <v>3773</v>
      </c>
      <c r="H518" s="661" t="s">
        <v>3774</v>
      </c>
      <c r="I518" s="663">
        <v>26.02</v>
      </c>
      <c r="J518" s="663">
        <v>75</v>
      </c>
      <c r="K518" s="664">
        <v>1951.1999999999998</v>
      </c>
    </row>
    <row r="519" spans="1:11" ht="14.4" customHeight="1" x14ac:dyDescent="0.3">
      <c r="A519" s="659" t="s">
        <v>561</v>
      </c>
      <c r="B519" s="660" t="s">
        <v>562</v>
      </c>
      <c r="C519" s="661" t="s">
        <v>581</v>
      </c>
      <c r="D519" s="662" t="s">
        <v>2601</v>
      </c>
      <c r="E519" s="661" t="s">
        <v>4450</v>
      </c>
      <c r="F519" s="662" t="s">
        <v>4451</v>
      </c>
      <c r="G519" s="661" t="s">
        <v>3775</v>
      </c>
      <c r="H519" s="661" t="s">
        <v>3776</v>
      </c>
      <c r="I519" s="663">
        <v>2510.2199999999998</v>
      </c>
      <c r="J519" s="663">
        <v>4</v>
      </c>
      <c r="K519" s="664">
        <v>10040.870000000001</v>
      </c>
    </row>
    <row r="520" spans="1:11" ht="14.4" customHeight="1" x14ac:dyDescent="0.3">
      <c r="A520" s="659" t="s">
        <v>561</v>
      </c>
      <c r="B520" s="660" t="s">
        <v>562</v>
      </c>
      <c r="C520" s="661" t="s">
        <v>581</v>
      </c>
      <c r="D520" s="662" t="s">
        <v>2601</v>
      </c>
      <c r="E520" s="661" t="s">
        <v>4450</v>
      </c>
      <c r="F520" s="662" t="s">
        <v>4451</v>
      </c>
      <c r="G520" s="661" t="s">
        <v>3777</v>
      </c>
      <c r="H520" s="661" t="s">
        <v>3778</v>
      </c>
      <c r="I520" s="663">
        <v>1533.3</v>
      </c>
      <c r="J520" s="663">
        <v>10</v>
      </c>
      <c r="K520" s="664">
        <v>15333.02</v>
      </c>
    </row>
    <row r="521" spans="1:11" ht="14.4" customHeight="1" x14ac:dyDescent="0.3">
      <c r="A521" s="659" t="s">
        <v>561</v>
      </c>
      <c r="B521" s="660" t="s">
        <v>562</v>
      </c>
      <c r="C521" s="661" t="s">
        <v>581</v>
      </c>
      <c r="D521" s="662" t="s">
        <v>2601</v>
      </c>
      <c r="E521" s="661" t="s">
        <v>4450</v>
      </c>
      <c r="F521" s="662" t="s">
        <v>4451</v>
      </c>
      <c r="G521" s="661" t="s">
        <v>3779</v>
      </c>
      <c r="H521" s="661" t="s">
        <v>3780</v>
      </c>
      <c r="I521" s="663">
        <v>887.76</v>
      </c>
      <c r="J521" s="663">
        <v>15</v>
      </c>
      <c r="K521" s="664">
        <v>13316.36</v>
      </c>
    </row>
    <row r="522" spans="1:11" ht="14.4" customHeight="1" x14ac:dyDescent="0.3">
      <c r="A522" s="659" t="s">
        <v>561</v>
      </c>
      <c r="B522" s="660" t="s">
        <v>562</v>
      </c>
      <c r="C522" s="661" t="s">
        <v>581</v>
      </c>
      <c r="D522" s="662" t="s">
        <v>2601</v>
      </c>
      <c r="E522" s="661" t="s">
        <v>4450</v>
      </c>
      <c r="F522" s="662" t="s">
        <v>4451</v>
      </c>
      <c r="G522" s="661" t="s">
        <v>3781</v>
      </c>
      <c r="H522" s="661" t="s">
        <v>3782</v>
      </c>
      <c r="I522" s="663">
        <v>2510.2199999999998</v>
      </c>
      <c r="J522" s="663">
        <v>6</v>
      </c>
      <c r="K522" s="664">
        <v>15061.31</v>
      </c>
    </row>
    <row r="523" spans="1:11" ht="14.4" customHeight="1" x14ac:dyDescent="0.3">
      <c r="A523" s="659" t="s">
        <v>561</v>
      </c>
      <c r="B523" s="660" t="s">
        <v>562</v>
      </c>
      <c r="C523" s="661" t="s">
        <v>581</v>
      </c>
      <c r="D523" s="662" t="s">
        <v>2601</v>
      </c>
      <c r="E523" s="661" t="s">
        <v>4466</v>
      </c>
      <c r="F523" s="662" t="s">
        <v>4467</v>
      </c>
      <c r="G523" s="661" t="s">
        <v>3783</v>
      </c>
      <c r="H523" s="661" t="s">
        <v>3784</v>
      </c>
      <c r="I523" s="663">
        <v>2622.5031250000029</v>
      </c>
      <c r="J523" s="663">
        <v>264</v>
      </c>
      <c r="K523" s="664">
        <v>692373.60000000056</v>
      </c>
    </row>
    <row r="524" spans="1:11" ht="14.4" customHeight="1" x14ac:dyDescent="0.3">
      <c r="A524" s="659" t="s">
        <v>561</v>
      </c>
      <c r="B524" s="660" t="s">
        <v>562</v>
      </c>
      <c r="C524" s="661" t="s">
        <v>581</v>
      </c>
      <c r="D524" s="662" t="s">
        <v>2601</v>
      </c>
      <c r="E524" s="661" t="s">
        <v>4466</v>
      </c>
      <c r="F524" s="662" t="s">
        <v>4467</v>
      </c>
      <c r="G524" s="661" t="s">
        <v>3785</v>
      </c>
      <c r="H524" s="661" t="s">
        <v>3786</v>
      </c>
      <c r="I524" s="663">
        <v>10170.135999999999</v>
      </c>
      <c r="J524" s="663">
        <v>12</v>
      </c>
      <c r="K524" s="664">
        <v>121741.03999999998</v>
      </c>
    </row>
    <row r="525" spans="1:11" ht="14.4" customHeight="1" x14ac:dyDescent="0.3">
      <c r="A525" s="659" t="s">
        <v>561</v>
      </c>
      <c r="B525" s="660" t="s">
        <v>562</v>
      </c>
      <c r="C525" s="661" t="s">
        <v>581</v>
      </c>
      <c r="D525" s="662" t="s">
        <v>2601</v>
      </c>
      <c r="E525" s="661" t="s">
        <v>4466</v>
      </c>
      <c r="F525" s="662" t="s">
        <v>4467</v>
      </c>
      <c r="G525" s="661" t="s">
        <v>3787</v>
      </c>
      <c r="H525" s="661" t="s">
        <v>3788</v>
      </c>
      <c r="I525" s="663">
        <v>10270.336666666664</v>
      </c>
      <c r="J525" s="663">
        <v>6</v>
      </c>
      <c r="K525" s="664">
        <v>61622.01999999999</v>
      </c>
    </row>
    <row r="526" spans="1:11" ht="14.4" customHeight="1" x14ac:dyDescent="0.3">
      <c r="A526" s="659" t="s">
        <v>561</v>
      </c>
      <c r="B526" s="660" t="s">
        <v>562</v>
      </c>
      <c r="C526" s="661" t="s">
        <v>581</v>
      </c>
      <c r="D526" s="662" t="s">
        <v>2601</v>
      </c>
      <c r="E526" s="661" t="s">
        <v>4466</v>
      </c>
      <c r="F526" s="662" t="s">
        <v>4467</v>
      </c>
      <c r="G526" s="661" t="s">
        <v>3789</v>
      </c>
      <c r="H526" s="661" t="s">
        <v>3790</v>
      </c>
      <c r="I526" s="663">
        <v>10196.659411764709</v>
      </c>
      <c r="J526" s="663">
        <v>43</v>
      </c>
      <c r="K526" s="664">
        <v>436864.98000000021</v>
      </c>
    </row>
    <row r="527" spans="1:11" ht="14.4" customHeight="1" x14ac:dyDescent="0.3">
      <c r="A527" s="659" t="s">
        <v>561</v>
      </c>
      <c r="B527" s="660" t="s">
        <v>562</v>
      </c>
      <c r="C527" s="661" t="s">
        <v>581</v>
      </c>
      <c r="D527" s="662" t="s">
        <v>2601</v>
      </c>
      <c r="E527" s="661" t="s">
        <v>4466</v>
      </c>
      <c r="F527" s="662" t="s">
        <v>4467</v>
      </c>
      <c r="G527" s="661" t="s">
        <v>3791</v>
      </c>
      <c r="H527" s="661" t="s">
        <v>3792</v>
      </c>
      <c r="I527" s="663">
        <v>10281.226956521738</v>
      </c>
      <c r="J527" s="663">
        <v>25</v>
      </c>
      <c r="K527" s="664">
        <v>256507.89999999994</v>
      </c>
    </row>
    <row r="528" spans="1:11" ht="14.4" customHeight="1" x14ac:dyDescent="0.3">
      <c r="A528" s="659" t="s">
        <v>561</v>
      </c>
      <c r="B528" s="660" t="s">
        <v>562</v>
      </c>
      <c r="C528" s="661" t="s">
        <v>581</v>
      </c>
      <c r="D528" s="662" t="s">
        <v>2601</v>
      </c>
      <c r="E528" s="661" t="s">
        <v>4466</v>
      </c>
      <c r="F528" s="662" t="s">
        <v>4467</v>
      </c>
      <c r="G528" s="661" t="s">
        <v>3793</v>
      </c>
      <c r="H528" s="661" t="s">
        <v>3794</v>
      </c>
      <c r="I528" s="663">
        <v>2761.0803571428582</v>
      </c>
      <c r="J528" s="663">
        <v>89</v>
      </c>
      <c r="K528" s="664">
        <v>245736.16</v>
      </c>
    </row>
    <row r="529" spans="1:11" ht="14.4" customHeight="1" x14ac:dyDescent="0.3">
      <c r="A529" s="659" t="s">
        <v>561</v>
      </c>
      <c r="B529" s="660" t="s">
        <v>562</v>
      </c>
      <c r="C529" s="661" t="s">
        <v>581</v>
      </c>
      <c r="D529" s="662" t="s">
        <v>2601</v>
      </c>
      <c r="E529" s="661" t="s">
        <v>4466</v>
      </c>
      <c r="F529" s="662" t="s">
        <v>4467</v>
      </c>
      <c r="G529" s="661" t="s">
        <v>3795</v>
      </c>
      <c r="H529" s="661" t="s">
        <v>3796</v>
      </c>
      <c r="I529" s="663">
        <v>7847.5999999999995</v>
      </c>
      <c r="J529" s="663">
        <v>15</v>
      </c>
      <c r="K529" s="664">
        <v>117714</v>
      </c>
    </row>
    <row r="530" spans="1:11" ht="14.4" customHeight="1" x14ac:dyDescent="0.3">
      <c r="A530" s="659" t="s">
        <v>561</v>
      </c>
      <c r="B530" s="660" t="s">
        <v>562</v>
      </c>
      <c r="C530" s="661" t="s">
        <v>581</v>
      </c>
      <c r="D530" s="662" t="s">
        <v>2601</v>
      </c>
      <c r="E530" s="661" t="s">
        <v>4466</v>
      </c>
      <c r="F530" s="662" t="s">
        <v>4467</v>
      </c>
      <c r="G530" s="661" t="s">
        <v>3797</v>
      </c>
      <c r="H530" s="661" t="s">
        <v>3798</v>
      </c>
      <c r="I530" s="663">
        <v>7827.4897435897428</v>
      </c>
      <c r="J530" s="663">
        <v>96</v>
      </c>
      <c r="K530" s="664">
        <v>751800.99999999988</v>
      </c>
    </row>
    <row r="531" spans="1:11" ht="14.4" customHeight="1" x14ac:dyDescent="0.3">
      <c r="A531" s="659" t="s">
        <v>561</v>
      </c>
      <c r="B531" s="660" t="s">
        <v>562</v>
      </c>
      <c r="C531" s="661" t="s">
        <v>581</v>
      </c>
      <c r="D531" s="662" t="s">
        <v>2601</v>
      </c>
      <c r="E531" s="661" t="s">
        <v>4466</v>
      </c>
      <c r="F531" s="662" t="s">
        <v>4467</v>
      </c>
      <c r="G531" s="661" t="s">
        <v>3799</v>
      </c>
      <c r="H531" s="661" t="s">
        <v>3800</v>
      </c>
      <c r="I531" s="663">
        <v>7760.4733333333324</v>
      </c>
      <c r="J531" s="663">
        <v>16</v>
      </c>
      <c r="K531" s="664">
        <v>123993.31999999999</v>
      </c>
    </row>
    <row r="532" spans="1:11" ht="14.4" customHeight="1" x14ac:dyDescent="0.3">
      <c r="A532" s="659" t="s">
        <v>561</v>
      </c>
      <c r="B532" s="660" t="s">
        <v>562</v>
      </c>
      <c r="C532" s="661" t="s">
        <v>581</v>
      </c>
      <c r="D532" s="662" t="s">
        <v>2601</v>
      </c>
      <c r="E532" s="661" t="s">
        <v>4466</v>
      </c>
      <c r="F532" s="662" t="s">
        <v>4467</v>
      </c>
      <c r="G532" s="661" t="s">
        <v>3801</v>
      </c>
      <c r="H532" s="661" t="s">
        <v>3802</v>
      </c>
      <c r="I532" s="663">
        <v>5547.6</v>
      </c>
      <c r="J532" s="663">
        <v>10</v>
      </c>
      <c r="K532" s="664">
        <v>55476</v>
      </c>
    </row>
    <row r="533" spans="1:11" ht="14.4" customHeight="1" x14ac:dyDescent="0.3">
      <c r="A533" s="659" t="s">
        <v>561</v>
      </c>
      <c r="B533" s="660" t="s">
        <v>562</v>
      </c>
      <c r="C533" s="661" t="s">
        <v>581</v>
      </c>
      <c r="D533" s="662" t="s">
        <v>2601</v>
      </c>
      <c r="E533" s="661" t="s">
        <v>4466</v>
      </c>
      <c r="F533" s="662" t="s">
        <v>4467</v>
      </c>
      <c r="G533" s="661" t="s">
        <v>3803</v>
      </c>
      <c r="H533" s="661" t="s">
        <v>3804</v>
      </c>
      <c r="I533" s="663">
        <v>5569.1214285714286</v>
      </c>
      <c r="J533" s="663">
        <v>28</v>
      </c>
      <c r="K533" s="664">
        <v>155935.4</v>
      </c>
    </row>
    <row r="534" spans="1:11" ht="14.4" customHeight="1" x14ac:dyDescent="0.3">
      <c r="A534" s="659" t="s">
        <v>561</v>
      </c>
      <c r="B534" s="660" t="s">
        <v>562</v>
      </c>
      <c r="C534" s="661" t="s">
        <v>581</v>
      </c>
      <c r="D534" s="662" t="s">
        <v>2601</v>
      </c>
      <c r="E534" s="661" t="s">
        <v>4466</v>
      </c>
      <c r="F534" s="662" t="s">
        <v>4467</v>
      </c>
      <c r="G534" s="661" t="s">
        <v>3805</v>
      </c>
      <c r="H534" s="661" t="s">
        <v>3806</v>
      </c>
      <c r="I534" s="663">
        <v>2800.4011999999993</v>
      </c>
      <c r="J534" s="663">
        <v>102</v>
      </c>
      <c r="K534" s="664">
        <v>285611.61</v>
      </c>
    </row>
    <row r="535" spans="1:11" ht="14.4" customHeight="1" x14ac:dyDescent="0.3">
      <c r="A535" s="659" t="s">
        <v>561</v>
      </c>
      <c r="B535" s="660" t="s">
        <v>562</v>
      </c>
      <c r="C535" s="661" t="s">
        <v>581</v>
      </c>
      <c r="D535" s="662" t="s">
        <v>2601</v>
      </c>
      <c r="E535" s="661" t="s">
        <v>4466</v>
      </c>
      <c r="F535" s="662" t="s">
        <v>4467</v>
      </c>
      <c r="G535" s="661" t="s">
        <v>3807</v>
      </c>
      <c r="H535" s="661" t="s">
        <v>3808</v>
      </c>
      <c r="I535" s="663">
        <v>9292.14</v>
      </c>
      <c r="J535" s="663">
        <v>14</v>
      </c>
      <c r="K535" s="664">
        <v>130089.95999999999</v>
      </c>
    </row>
    <row r="536" spans="1:11" ht="14.4" customHeight="1" x14ac:dyDescent="0.3">
      <c r="A536" s="659" t="s">
        <v>561</v>
      </c>
      <c r="B536" s="660" t="s">
        <v>562</v>
      </c>
      <c r="C536" s="661" t="s">
        <v>581</v>
      </c>
      <c r="D536" s="662" t="s">
        <v>2601</v>
      </c>
      <c r="E536" s="661" t="s">
        <v>4466</v>
      </c>
      <c r="F536" s="662" t="s">
        <v>4467</v>
      </c>
      <c r="G536" s="661" t="s">
        <v>3809</v>
      </c>
      <c r="H536" s="661" t="s">
        <v>3810</v>
      </c>
      <c r="I536" s="663">
        <v>3682.2</v>
      </c>
      <c r="J536" s="663">
        <v>2</v>
      </c>
      <c r="K536" s="664">
        <v>7364.39</v>
      </c>
    </row>
    <row r="537" spans="1:11" ht="14.4" customHeight="1" x14ac:dyDescent="0.3">
      <c r="A537" s="659" t="s">
        <v>561</v>
      </c>
      <c r="B537" s="660" t="s">
        <v>562</v>
      </c>
      <c r="C537" s="661" t="s">
        <v>581</v>
      </c>
      <c r="D537" s="662" t="s">
        <v>2601</v>
      </c>
      <c r="E537" s="661" t="s">
        <v>4466</v>
      </c>
      <c r="F537" s="662" t="s">
        <v>4467</v>
      </c>
      <c r="G537" s="661" t="s">
        <v>3811</v>
      </c>
      <c r="H537" s="661" t="s">
        <v>3812</v>
      </c>
      <c r="I537" s="663">
        <v>205.19100000000003</v>
      </c>
      <c r="J537" s="663">
        <v>900</v>
      </c>
      <c r="K537" s="664">
        <v>184675.33000000002</v>
      </c>
    </row>
    <row r="538" spans="1:11" ht="14.4" customHeight="1" x14ac:dyDescent="0.3">
      <c r="A538" s="659" t="s">
        <v>561</v>
      </c>
      <c r="B538" s="660" t="s">
        <v>562</v>
      </c>
      <c r="C538" s="661" t="s">
        <v>581</v>
      </c>
      <c r="D538" s="662" t="s">
        <v>2601</v>
      </c>
      <c r="E538" s="661" t="s">
        <v>4466</v>
      </c>
      <c r="F538" s="662" t="s">
        <v>4467</v>
      </c>
      <c r="G538" s="661" t="s">
        <v>3813</v>
      </c>
      <c r="H538" s="661" t="s">
        <v>3814</v>
      </c>
      <c r="I538" s="663">
        <v>37050</v>
      </c>
      <c r="J538" s="663">
        <v>3</v>
      </c>
      <c r="K538" s="664">
        <v>111150</v>
      </c>
    </row>
    <row r="539" spans="1:11" ht="14.4" customHeight="1" x14ac:dyDescent="0.3">
      <c r="A539" s="659" t="s">
        <v>561</v>
      </c>
      <c r="B539" s="660" t="s">
        <v>562</v>
      </c>
      <c r="C539" s="661" t="s">
        <v>581</v>
      </c>
      <c r="D539" s="662" t="s">
        <v>2601</v>
      </c>
      <c r="E539" s="661" t="s">
        <v>4466</v>
      </c>
      <c r="F539" s="662" t="s">
        <v>4467</v>
      </c>
      <c r="G539" s="661" t="s">
        <v>3815</v>
      </c>
      <c r="H539" s="661" t="s">
        <v>3816</v>
      </c>
      <c r="I539" s="663">
        <v>37050</v>
      </c>
      <c r="J539" s="663">
        <v>2</v>
      </c>
      <c r="K539" s="664">
        <v>74100</v>
      </c>
    </row>
    <row r="540" spans="1:11" ht="14.4" customHeight="1" x14ac:dyDescent="0.3">
      <c r="A540" s="659" t="s">
        <v>561</v>
      </c>
      <c r="B540" s="660" t="s">
        <v>562</v>
      </c>
      <c r="C540" s="661" t="s">
        <v>581</v>
      </c>
      <c r="D540" s="662" t="s">
        <v>2601</v>
      </c>
      <c r="E540" s="661" t="s">
        <v>4466</v>
      </c>
      <c r="F540" s="662" t="s">
        <v>4467</v>
      </c>
      <c r="G540" s="661" t="s">
        <v>3817</v>
      </c>
      <c r="H540" s="661" t="s">
        <v>3818</v>
      </c>
      <c r="I540" s="663">
        <v>2528.5150000000003</v>
      </c>
      <c r="J540" s="663">
        <v>4</v>
      </c>
      <c r="K540" s="664">
        <v>10114.07</v>
      </c>
    </row>
    <row r="541" spans="1:11" ht="14.4" customHeight="1" x14ac:dyDescent="0.3">
      <c r="A541" s="659" t="s">
        <v>561</v>
      </c>
      <c r="B541" s="660" t="s">
        <v>562</v>
      </c>
      <c r="C541" s="661" t="s">
        <v>581</v>
      </c>
      <c r="D541" s="662" t="s">
        <v>2601</v>
      </c>
      <c r="E541" s="661" t="s">
        <v>4466</v>
      </c>
      <c r="F541" s="662" t="s">
        <v>4467</v>
      </c>
      <c r="G541" s="661" t="s">
        <v>3819</v>
      </c>
      <c r="H541" s="661" t="s">
        <v>3820</v>
      </c>
      <c r="I541" s="663">
        <v>3221.64</v>
      </c>
      <c r="J541" s="663">
        <v>2</v>
      </c>
      <c r="K541" s="664">
        <v>6443.28</v>
      </c>
    </row>
    <row r="542" spans="1:11" ht="14.4" customHeight="1" x14ac:dyDescent="0.3">
      <c r="A542" s="659" t="s">
        <v>561</v>
      </c>
      <c r="B542" s="660" t="s">
        <v>562</v>
      </c>
      <c r="C542" s="661" t="s">
        <v>581</v>
      </c>
      <c r="D542" s="662" t="s">
        <v>2601</v>
      </c>
      <c r="E542" s="661" t="s">
        <v>4466</v>
      </c>
      <c r="F542" s="662" t="s">
        <v>4467</v>
      </c>
      <c r="G542" s="661" t="s">
        <v>3821</v>
      </c>
      <c r="H542" s="661" t="s">
        <v>3822</v>
      </c>
      <c r="I542" s="663">
        <v>10320.388999999999</v>
      </c>
      <c r="J542" s="663">
        <v>11</v>
      </c>
      <c r="K542" s="664">
        <v>113223.72999999998</v>
      </c>
    </row>
    <row r="543" spans="1:11" ht="14.4" customHeight="1" x14ac:dyDescent="0.3">
      <c r="A543" s="659" t="s">
        <v>561</v>
      </c>
      <c r="B543" s="660" t="s">
        <v>562</v>
      </c>
      <c r="C543" s="661" t="s">
        <v>581</v>
      </c>
      <c r="D543" s="662" t="s">
        <v>2601</v>
      </c>
      <c r="E543" s="661" t="s">
        <v>4466</v>
      </c>
      <c r="F543" s="662" t="s">
        <v>4467</v>
      </c>
      <c r="G543" s="661" t="s">
        <v>3823</v>
      </c>
      <c r="H543" s="661" t="s">
        <v>3824</v>
      </c>
      <c r="I543" s="663">
        <v>10019.839999999998</v>
      </c>
      <c r="J543" s="663">
        <v>6</v>
      </c>
      <c r="K543" s="664">
        <v>60119.039999999994</v>
      </c>
    </row>
    <row r="544" spans="1:11" ht="14.4" customHeight="1" x14ac:dyDescent="0.3">
      <c r="A544" s="659" t="s">
        <v>561</v>
      </c>
      <c r="B544" s="660" t="s">
        <v>562</v>
      </c>
      <c r="C544" s="661" t="s">
        <v>581</v>
      </c>
      <c r="D544" s="662" t="s">
        <v>2601</v>
      </c>
      <c r="E544" s="661" t="s">
        <v>4466</v>
      </c>
      <c r="F544" s="662" t="s">
        <v>4467</v>
      </c>
      <c r="G544" s="661" t="s">
        <v>3825</v>
      </c>
      <c r="H544" s="661" t="s">
        <v>3826</v>
      </c>
      <c r="I544" s="663">
        <v>4896.5200000000004</v>
      </c>
      <c r="J544" s="663">
        <v>2</v>
      </c>
      <c r="K544" s="664">
        <v>9793.0400000000009</v>
      </c>
    </row>
    <row r="545" spans="1:11" ht="14.4" customHeight="1" x14ac:dyDescent="0.3">
      <c r="A545" s="659" t="s">
        <v>561</v>
      </c>
      <c r="B545" s="660" t="s">
        <v>562</v>
      </c>
      <c r="C545" s="661" t="s">
        <v>581</v>
      </c>
      <c r="D545" s="662" t="s">
        <v>2601</v>
      </c>
      <c r="E545" s="661" t="s">
        <v>4466</v>
      </c>
      <c r="F545" s="662" t="s">
        <v>4467</v>
      </c>
      <c r="G545" s="661" t="s">
        <v>3827</v>
      </c>
      <c r="H545" s="661" t="s">
        <v>3828</v>
      </c>
      <c r="I545" s="663">
        <v>2761.08</v>
      </c>
      <c r="J545" s="663">
        <v>19</v>
      </c>
      <c r="K545" s="664">
        <v>52460.52</v>
      </c>
    </row>
    <row r="546" spans="1:11" ht="14.4" customHeight="1" x14ac:dyDescent="0.3">
      <c r="A546" s="659" t="s">
        <v>561</v>
      </c>
      <c r="B546" s="660" t="s">
        <v>562</v>
      </c>
      <c r="C546" s="661" t="s">
        <v>581</v>
      </c>
      <c r="D546" s="662" t="s">
        <v>2601</v>
      </c>
      <c r="E546" s="661" t="s">
        <v>4466</v>
      </c>
      <c r="F546" s="662" t="s">
        <v>4467</v>
      </c>
      <c r="G546" s="661" t="s">
        <v>3829</v>
      </c>
      <c r="H546" s="661" t="s">
        <v>3830</v>
      </c>
      <c r="I546" s="663">
        <v>2917.26</v>
      </c>
      <c r="J546" s="663">
        <v>8</v>
      </c>
      <c r="K546" s="664">
        <v>23338.080000000002</v>
      </c>
    </row>
    <row r="547" spans="1:11" ht="14.4" customHeight="1" x14ac:dyDescent="0.3">
      <c r="A547" s="659" t="s">
        <v>561</v>
      </c>
      <c r="B547" s="660" t="s">
        <v>562</v>
      </c>
      <c r="C547" s="661" t="s">
        <v>581</v>
      </c>
      <c r="D547" s="662" t="s">
        <v>2601</v>
      </c>
      <c r="E547" s="661" t="s">
        <v>4466</v>
      </c>
      <c r="F547" s="662" t="s">
        <v>4467</v>
      </c>
      <c r="G547" s="661" t="s">
        <v>3831</v>
      </c>
      <c r="H547" s="661" t="s">
        <v>3832</v>
      </c>
      <c r="I547" s="663">
        <v>5580</v>
      </c>
      <c r="J547" s="663">
        <v>1</v>
      </c>
      <c r="K547" s="664">
        <v>5580</v>
      </c>
    </row>
    <row r="548" spans="1:11" ht="14.4" customHeight="1" x14ac:dyDescent="0.3">
      <c r="A548" s="659" t="s">
        <v>561</v>
      </c>
      <c r="B548" s="660" t="s">
        <v>562</v>
      </c>
      <c r="C548" s="661" t="s">
        <v>581</v>
      </c>
      <c r="D548" s="662" t="s">
        <v>2601</v>
      </c>
      <c r="E548" s="661" t="s">
        <v>4466</v>
      </c>
      <c r="F548" s="662" t="s">
        <v>4467</v>
      </c>
      <c r="G548" s="661" t="s">
        <v>3833</v>
      </c>
      <c r="H548" s="661" t="s">
        <v>3834</v>
      </c>
      <c r="I548" s="663">
        <v>3928.34</v>
      </c>
      <c r="J548" s="663">
        <v>3</v>
      </c>
      <c r="K548" s="664">
        <v>11785.02</v>
      </c>
    </row>
    <row r="549" spans="1:11" ht="14.4" customHeight="1" x14ac:dyDescent="0.3">
      <c r="A549" s="659" t="s">
        <v>561</v>
      </c>
      <c r="B549" s="660" t="s">
        <v>562</v>
      </c>
      <c r="C549" s="661" t="s">
        <v>581</v>
      </c>
      <c r="D549" s="662" t="s">
        <v>2601</v>
      </c>
      <c r="E549" s="661" t="s">
        <v>4466</v>
      </c>
      <c r="F549" s="662" t="s">
        <v>4467</v>
      </c>
      <c r="G549" s="661" t="s">
        <v>3835</v>
      </c>
      <c r="H549" s="661" t="s">
        <v>3836</v>
      </c>
      <c r="I549" s="663">
        <v>3928.34</v>
      </c>
      <c r="J549" s="663">
        <v>9</v>
      </c>
      <c r="K549" s="664">
        <v>35355.07</v>
      </c>
    </row>
    <row r="550" spans="1:11" ht="14.4" customHeight="1" x14ac:dyDescent="0.3">
      <c r="A550" s="659" t="s">
        <v>561</v>
      </c>
      <c r="B550" s="660" t="s">
        <v>562</v>
      </c>
      <c r="C550" s="661" t="s">
        <v>581</v>
      </c>
      <c r="D550" s="662" t="s">
        <v>2601</v>
      </c>
      <c r="E550" s="661" t="s">
        <v>4466</v>
      </c>
      <c r="F550" s="662" t="s">
        <v>4467</v>
      </c>
      <c r="G550" s="661" t="s">
        <v>3837</v>
      </c>
      <c r="H550" s="661" t="s">
        <v>3838</v>
      </c>
      <c r="I550" s="663">
        <v>5580</v>
      </c>
      <c r="J550" s="663">
        <v>1</v>
      </c>
      <c r="K550" s="664">
        <v>5580</v>
      </c>
    </row>
    <row r="551" spans="1:11" ht="14.4" customHeight="1" x14ac:dyDescent="0.3">
      <c r="A551" s="659" t="s">
        <v>561</v>
      </c>
      <c r="B551" s="660" t="s">
        <v>562</v>
      </c>
      <c r="C551" s="661" t="s">
        <v>581</v>
      </c>
      <c r="D551" s="662" t="s">
        <v>2601</v>
      </c>
      <c r="E551" s="661" t="s">
        <v>4466</v>
      </c>
      <c r="F551" s="662" t="s">
        <v>4467</v>
      </c>
      <c r="G551" s="661" t="s">
        <v>3839</v>
      </c>
      <c r="H551" s="661" t="s">
        <v>3840</v>
      </c>
      <c r="I551" s="663">
        <v>5547.6363636363631</v>
      </c>
      <c r="J551" s="663">
        <v>21</v>
      </c>
      <c r="K551" s="664">
        <v>116500.4</v>
      </c>
    </row>
    <row r="552" spans="1:11" ht="14.4" customHeight="1" x14ac:dyDescent="0.3">
      <c r="A552" s="659" t="s">
        <v>561</v>
      </c>
      <c r="B552" s="660" t="s">
        <v>562</v>
      </c>
      <c r="C552" s="661" t="s">
        <v>581</v>
      </c>
      <c r="D552" s="662" t="s">
        <v>2601</v>
      </c>
      <c r="E552" s="661" t="s">
        <v>4466</v>
      </c>
      <c r="F552" s="662" t="s">
        <v>4467</v>
      </c>
      <c r="G552" s="661" t="s">
        <v>3841</v>
      </c>
      <c r="H552" s="661" t="s">
        <v>3842</v>
      </c>
      <c r="I552" s="663">
        <v>544.49</v>
      </c>
      <c r="J552" s="663">
        <v>2</v>
      </c>
      <c r="K552" s="664">
        <v>1088.98</v>
      </c>
    </row>
    <row r="553" spans="1:11" ht="14.4" customHeight="1" x14ac:dyDescent="0.3">
      <c r="A553" s="659" t="s">
        <v>561</v>
      </c>
      <c r="B553" s="660" t="s">
        <v>562</v>
      </c>
      <c r="C553" s="661" t="s">
        <v>581</v>
      </c>
      <c r="D553" s="662" t="s">
        <v>2601</v>
      </c>
      <c r="E553" s="661" t="s">
        <v>4466</v>
      </c>
      <c r="F553" s="662" t="s">
        <v>4467</v>
      </c>
      <c r="G553" s="661" t="s">
        <v>3843</v>
      </c>
      <c r="H553" s="661" t="s">
        <v>3844</v>
      </c>
      <c r="I553" s="663">
        <v>9292.14</v>
      </c>
      <c r="J553" s="663">
        <v>35</v>
      </c>
      <c r="K553" s="664">
        <v>325224.87</v>
      </c>
    </row>
    <row r="554" spans="1:11" ht="14.4" customHeight="1" x14ac:dyDescent="0.3">
      <c r="A554" s="659" t="s">
        <v>561</v>
      </c>
      <c r="B554" s="660" t="s">
        <v>562</v>
      </c>
      <c r="C554" s="661" t="s">
        <v>581</v>
      </c>
      <c r="D554" s="662" t="s">
        <v>2601</v>
      </c>
      <c r="E554" s="661" t="s">
        <v>4466</v>
      </c>
      <c r="F554" s="662" t="s">
        <v>4467</v>
      </c>
      <c r="G554" s="661" t="s">
        <v>3845</v>
      </c>
      <c r="H554" s="661" t="s">
        <v>3846</v>
      </c>
      <c r="I554" s="663">
        <v>9292.14</v>
      </c>
      <c r="J554" s="663">
        <v>27</v>
      </c>
      <c r="K554" s="664">
        <v>250887.76000000004</v>
      </c>
    </row>
    <row r="555" spans="1:11" ht="14.4" customHeight="1" x14ac:dyDescent="0.3">
      <c r="A555" s="659" t="s">
        <v>561</v>
      </c>
      <c r="B555" s="660" t="s">
        <v>562</v>
      </c>
      <c r="C555" s="661" t="s">
        <v>581</v>
      </c>
      <c r="D555" s="662" t="s">
        <v>2601</v>
      </c>
      <c r="E555" s="661" t="s">
        <v>4466</v>
      </c>
      <c r="F555" s="662" t="s">
        <v>4467</v>
      </c>
      <c r="G555" s="661" t="s">
        <v>3847</v>
      </c>
      <c r="H555" s="661" t="s">
        <v>3848</v>
      </c>
      <c r="I555" s="663">
        <v>12172.92</v>
      </c>
      <c r="J555" s="663">
        <v>4</v>
      </c>
      <c r="K555" s="664">
        <v>48691.69</v>
      </c>
    </row>
    <row r="556" spans="1:11" ht="14.4" customHeight="1" x14ac:dyDescent="0.3">
      <c r="A556" s="659" t="s">
        <v>561</v>
      </c>
      <c r="B556" s="660" t="s">
        <v>562</v>
      </c>
      <c r="C556" s="661" t="s">
        <v>581</v>
      </c>
      <c r="D556" s="662" t="s">
        <v>2601</v>
      </c>
      <c r="E556" s="661" t="s">
        <v>4466</v>
      </c>
      <c r="F556" s="662" t="s">
        <v>4467</v>
      </c>
      <c r="G556" s="661" t="s">
        <v>3849</v>
      </c>
      <c r="H556" s="661" t="s">
        <v>3850</v>
      </c>
      <c r="I556" s="663">
        <v>3682.2000000000003</v>
      </c>
      <c r="J556" s="663">
        <v>11</v>
      </c>
      <c r="K556" s="664">
        <v>40504.17</v>
      </c>
    </row>
    <row r="557" spans="1:11" ht="14.4" customHeight="1" x14ac:dyDescent="0.3">
      <c r="A557" s="659" t="s">
        <v>561</v>
      </c>
      <c r="B557" s="660" t="s">
        <v>562</v>
      </c>
      <c r="C557" s="661" t="s">
        <v>581</v>
      </c>
      <c r="D557" s="662" t="s">
        <v>2601</v>
      </c>
      <c r="E557" s="661" t="s">
        <v>4466</v>
      </c>
      <c r="F557" s="662" t="s">
        <v>4467</v>
      </c>
      <c r="G557" s="661" t="s">
        <v>3851</v>
      </c>
      <c r="H557" s="661" t="s">
        <v>3852</v>
      </c>
      <c r="I557" s="663">
        <v>10119.873333333335</v>
      </c>
      <c r="J557" s="663">
        <v>4</v>
      </c>
      <c r="K557" s="664">
        <v>40479.240000000005</v>
      </c>
    </row>
    <row r="558" spans="1:11" ht="14.4" customHeight="1" x14ac:dyDescent="0.3">
      <c r="A558" s="659" t="s">
        <v>561</v>
      </c>
      <c r="B558" s="660" t="s">
        <v>562</v>
      </c>
      <c r="C558" s="661" t="s">
        <v>581</v>
      </c>
      <c r="D558" s="662" t="s">
        <v>2601</v>
      </c>
      <c r="E558" s="661" t="s">
        <v>4466</v>
      </c>
      <c r="F558" s="662" t="s">
        <v>4467</v>
      </c>
      <c r="G558" s="661" t="s">
        <v>3853</v>
      </c>
      <c r="H558" s="661" t="s">
        <v>3854</v>
      </c>
      <c r="I558" s="663">
        <v>10120</v>
      </c>
      <c r="J558" s="663">
        <v>12</v>
      </c>
      <c r="K558" s="664">
        <v>121440</v>
      </c>
    </row>
    <row r="559" spans="1:11" ht="14.4" customHeight="1" x14ac:dyDescent="0.3">
      <c r="A559" s="659" t="s">
        <v>561</v>
      </c>
      <c r="B559" s="660" t="s">
        <v>562</v>
      </c>
      <c r="C559" s="661" t="s">
        <v>581</v>
      </c>
      <c r="D559" s="662" t="s">
        <v>2601</v>
      </c>
      <c r="E559" s="661" t="s">
        <v>4466</v>
      </c>
      <c r="F559" s="662" t="s">
        <v>4467</v>
      </c>
      <c r="G559" s="661" t="s">
        <v>3855</v>
      </c>
      <c r="H559" s="661" t="s">
        <v>3856</v>
      </c>
      <c r="I559" s="663">
        <v>10120</v>
      </c>
      <c r="J559" s="663">
        <v>69</v>
      </c>
      <c r="K559" s="664">
        <v>698280</v>
      </c>
    </row>
    <row r="560" spans="1:11" ht="14.4" customHeight="1" x14ac:dyDescent="0.3">
      <c r="A560" s="659" t="s">
        <v>561</v>
      </c>
      <c r="B560" s="660" t="s">
        <v>562</v>
      </c>
      <c r="C560" s="661" t="s">
        <v>581</v>
      </c>
      <c r="D560" s="662" t="s">
        <v>2601</v>
      </c>
      <c r="E560" s="661" t="s">
        <v>4466</v>
      </c>
      <c r="F560" s="662" t="s">
        <v>4467</v>
      </c>
      <c r="G560" s="661" t="s">
        <v>3857</v>
      </c>
      <c r="H560" s="661" t="s">
        <v>3858</v>
      </c>
      <c r="I560" s="663">
        <v>10120</v>
      </c>
      <c r="J560" s="663">
        <v>4</v>
      </c>
      <c r="K560" s="664">
        <v>40480</v>
      </c>
    </row>
    <row r="561" spans="1:11" ht="14.4" customHeight="1" x14ac:dyDescent="0.3">
      <c r="A561" s="659" t="s">
        <v>561</v>
      </c>
      <c r="B561" s="660" t="s">
        <v>562</v>
      </c>
      <c r="C561" s="661" t="s">
        <v>581</v>
      </c>
      <c r="D561" s="662" t="s">
        <v>2601</v>
      </c>
      <c r="E561" s="661" t="s">
        <v>4466</v>
      </c>
      <c r="F561" s="662" t="s">
        <v>4467</v>
      </c>
      <c r="G561" s="661" t="s">
        <v>3859</v>
      </c>
      <c r="H561" s="661" t="s">
        <v>3860</v>
      </c>
      <c r="I561" s="663">
        <v>1412.6458333333333</v>
      </c>
      <c r="J561" s="663">
        <v>22</v>
      </c>
      <c r="K561" s="664">
        <v>31442.5</v>
      </c>
    </row>
    <row r="562" spans="1:11" ht="14.4" customHeight="1" x14ac:dyDescent="0.3">
      <c r="A562" s="659" t="s">
        <v>561</v>
      </c>
      <c r="B562" s="660" t="s">
        <v>562</v>
      </c>
      <c r="C562" s="661" t="s">
        <v>581</v>
      </c>
      <c r="D562" s="662" t="s">
        <v>2601</v>
      </c>
      <c r="E562" s="661" t="s">
        <v>4466</v>
      </c>
      <c r="F562" s="662" t="s">
        <v>4467</v>
      </c>
      <c r="G562" s="661" t="s">
        <v>3861</v>
      </c>
      <c r="H562" s="661" t="s">
        <v>3862</v>
      </c>
      <c r="I562" s="663">
        <v>1667.6</v>
      </c>
      <c r="J562" s="663">
        <v>30</v>
      </c>
      <c r="K562" s="664">
        <v>47843</v>
      </c>
    </row>
    <row r="563" spans="1:11" ht="14.4" customHeight="1" x14ac:dyDescent="0.3">
      <c r="A563" s="659" t="s">
        <v>561</v>
      </c>
      <c r="B563" s="660" t="s">
        <v>562</v>
      </c>
      <c r="C563" s="661" t="s">
        <v>581</v>
      </c>
      <c r="D563" s="662" t="s">
        <v>2601</v>
      </c>
      <c r="E563" s="661" t="s">
        <v>4466</v>
      </c>
      <c r="F563" s="662" t="s">
        <v>4467</v>
      </c>
      <c r="G563" s="661" t="s">
        <v>3863</v>
      </c>
      <c r="H563" s="661" t="s">
        <v>3864</v>
      </c>
      <c r="I563" s="663">
        <v>1339.75</v>
      </c>
      <c r="J563" s="663">
        <v>16</v>
      </c>
      <c r="K563" s="664">
        <v>21873</v>
      </c>
    </row>
    <row r="564" spans="1:11" ht="14.4" customHeight="1" x14ac:dyDescent="0.3">
      <c r="A564" s="659" t="s">
        <v>561</v>
      </c>
      <c r="B564" s="660" t="s">
        <v>562</v>
      </c>
      <c r="C564" s="661" t="s">
        <v>581</v>
      </c>
      <c r="D564" s="662" t="s">
        <v>2601</v>
      </c>
      <c r="E564" s="661" t="s">
        <v>4466</v>
      </c>
      <c r="F564" s="662" t="s">
        <v>4467</v>
      </c>
      <c r="G564" s="661" t="s">
        <v>3865</v>
      </c>
      <c r="H564" s="661" t="s">
        <v>3866</v>
      </c>
      <c r="I564" s="663">
        <v>1230.5</v>
      </c>
      <c r="J564" s="663">
        <v>6</v>
      </c>
      <c r="K564" s="664">
        <v>7383</v>
      </c>
    </row>
    <row r="565" spans="1:11" ht="14.4" customHeight="1" x14ac:dyDescent="0.3">
      <c r="A565" s="659" t="s">
        <v>561</v>
      </c>
      <c r="B565" s="660" t="s">
        <v>562</v>
      </c>
      <c r="C565" s="661" t="s">
        <v>581</v>
      </c>
      <c r="D565" s="662" t="s">
        <v>2601</v>
      </c>
      <c r="E565" s="661" t="s">
        <v>4466</v>
      </c>
      <c r="F565" s="662" t="s">
        <v>4467</v>
      </c>
      <c r="G565" s="661" t="s">
        <v>3867</v>
      </c>
      <c r="H565" s="661" t="s">
        <v>3868</v>
      </c>
      <c r="I565" s="663">
        <v>2646.6127906976744</v>
      </c>
      <c r="J565" s="663">
        <v>169</v>
      </c>
      <c r="K565" s="664">
        <v>445861.75</v>
      </c>
    </row>
    <row r="566" spans="1:11" ht="14.4" customHeight="1" x14ac:dyDescent="0.3">
      <c r="A566" s="659" t="s">
        <v>561</v>
      </c>
      <c r="B566" s="660" t="s">
        <v>562</v>
      </c>
      <c r="C566" s="661" t="s">
        <v>581</v>
      </c>
      <c r="D566" s="662" t="s">
        <v>2601</v>
      </c>
      <c r="E566" s="661" t="s">
        <v>4466</v>
      </c>
      <c r="F566" s="662" t="s">
        <v>4467</v>
      </c>
      <c r="G566" s="661" t="s">
        <v>3869</v>
      </c>
      <c r="H566" s="661" t="s">
        <v>3870</v>
      </c>
      <c r="I566" s="663">
        <v>10120</v>
      </c>
      <c r="J566" s="663">
        <v>67</v>
      </c>
      <c r="K566" s="664">
        <v>678040</v>
      </c>
    </row>
    <row r="567" spans="1:11" ht="14.4" customHeight="1" x14ac:dyDescent="0.3">
      <c r="A567" s="659" t="s">
        <v>561</v>
      </c>
      <c r="B567" s="660" t="s">
        <v>562</v>
      </c>
      <c r="C567" s="661" t="s">
        <v>581</v>
      </c>
      <c r="D567" s="662" t="s">
        <v>2601</v>
      </c>
      <c r="E567" s="661" t="s">
        <v>4466</v>
      </c>
      <c r="F567" s="662" t="s">
        <v>4467</v>
      </c>
      <c r="G567" s="661" t="s">
        <v>3871</v>
      </c>
      <c r="H567" s="661" t="s">
        <v>3872</v>
      </c>
      <c r="I567" s="663">
        <v>16900</v>
      </c>
      <c r="J567" s="663">
        <v>7</v>
      </c>
      <c r="K567" s="664">
        <v>118300</v>
      </c>
    </row>
    <row r="568" spans="1:11" ht="14.4" customHeight="1" x14ac:dyDescent="0.3">
      <c r="A568" s="659" t="s">
        <v>561</v>
      </c>
      <c r="B568" s="660" t="s">
        <v>562</v>
      </c>
      <c r="C568" s="661" t="s">
        <v>581</v>
      </c>
      <c r="D568" s="662" t="s">
        <v>2601</v>
      </c>
      <c r="E568" s="661" t="s">
        <v>4466</v>
      </c>
      <c r="F568" s="662" t="s">
        <v>4467</v>
      </c>
      <c r="G568" s="661" t="s">
        <v>3873</v>
      </c>
      <c r="H568" s="661" t="s">
        <v>3874</v>
      </c>
      <c r="I568" s="663">
        <v>1042.114</v>
      </c>
      <c r="J568" s="663">
        <v>40</v>
      </c>
      <c r="K568" s="664">
        <v>41686.120000000003</v>
      </c>
    </row>
    <row r="569" spans="1:11" ht="14.4" customHeight="1" x14ac:dyDescent="0.3">
      <c r="A569" s="659" t="s">
        <v>561</v>
      </c>
      <c r="B569" s="660" t="s">
        <v>562</v>
      </c>
      <c r="C569" s="661" t="s">
        <v>581</v>
      </c>
      <c r="D569" s="662" t="s">
        <v>2601</v>
      </c>
      <c r="E569" s="661" t="s">
        <v>4466</v>
      </c>
      <c r="F569" s="662" t="s">
        <v>4467</v>
      </c>
      <c r="G569" s="661" t="s">
        <v>3873</v>
      </c>
      <c r="H569" s="661" t="s">
        <v>3875</v>
      </c>
      <c r="I569" s="663">
        <v>957.20777777777789</v>
      </c>
      <c r="J569" s="663">
        <v>70</v>
      </c>
      <c r="K569" s="664">
        <v>65309.649999999994</v>
      </c>
    </row>
    <row r="570" spans="1:11" ht="14.4" customHeight="1" x14ac:dyDescent="0.3">
      <c r="A570" s="659" t="s">
        <v>561</v>
      </c>
      <c r="B570" s="660" t="s">
        <v>562</v>
      </c>
      <c r="C570" s="661" t="s">
        <v>581</v>
      </c>
      <c r="D570" s="662" t="s">
        <v>2601</v>
      </c>
      <c r="E570" s="661" t="s">
        <v>4466</v>
      </c>
      <c r="F570" s="662" t="s">
        <v>4467</v>
      </c>
      <c r="G570" s="661" t="s">
        <v>3876</v>
      </c>
      <c r="H570" s="661" t="s">
        <v>3877</v>
      </c>
      <c r="I570" s="663">
        <v>8637.7800000000007</v>
      </c>
      <c r="J570" s="663">
        <v>1</v>
      </c>
      <c r="K570" s="664">
        <v>8637.7800000000007</v>
      </c>
    </row>
    <row r="571" spans="1:11" ht="14.4" customHeight="1" x14ac:dyDescent="0.3">
      <c r="A571" s="659" t="s">
        <v>561</v>
      </c>
      <c r="B571" s="660" t="s">
        <v>562</v>
      </c>
      <c r="C571" s="661" t="s">
        <v>581</v>
      </c>
      <c r="D571" s="662" t="s">
        <v>2601</v>
      </c>
      <c r="E571" s="661" t="s">
        <v>4466</v>
      </c>
      <c r="F571" s="662" t="s">
        <v>4467</v>
      </c>
      <c r="G571" s="661" t="s">
        <v>3878</v>
      </c>
      <c r="H571" s="661" t="s">
        <v>3879</v>
      </c>
      <c r="I571" s="663">
        <v>19585.2</v>
      </c>
      <c r="J571" s="663">
        <v>3</v>
      </c>
      <c r="K571" s="664">
        <v>58755.600000000006</v>
      </c>
    </row>
    <row r="572" spans="1:11" ht="14.4" customHeight="1" x14ac:dyDescent="0.3">
      <c r="A572" s="659" t="s">
        <v>561</v>
      </c>
      <c r="B572" s="660" t="s">
        <v>562</v>
      </c>
      <c r="C572" s="661" t="s">
        <v>581</v>
      </c>
      <c r="D572" s="662" t="s">
        <v>2601</v>
      </c>
      <c r="E572" s="661" t="s">
        <v>4466</v>
      </c>
      <c r="F572" s="662" t="s">
        <v>4467</v>
      </c>
      <c r="G572" s="661" t="s">
        <v>3880</v>
      </c>
      <c r="H572" s="661" t="s">
        <v>3881</v>
      </c>
      <c r="I572" s="663">
        <v>1760.16</v>
      </c>
      <c r="J572" s="663">
        <v>1</v>
      </c>
      <c r="K572" s="664">
        <v>1760.16</v>
      </c>
    </row>
    <row r="573" spans="1:11" ht="14.4" customHeight="1" x14ac:dyDescent="0.3">
      <c r="A573" s="659" t="s">
        <v>561</v>
      </c>
      <c r="B573" s="660" t="s">
        <v>562</v>
      </c>
      <c r="C573" s="661" t="s">
        <v>581</v>
      </c>
      <c r="D573" s="662" t="s">
        <v>2601</v>
      </c>
      <c r="E573" s="661" t="s">
        <v>4466</v>
      </c>
      <c r="F573" s="662" t="s">
        <v>4467</v>
      </c>
      <c r="G573" s="661" t="s">
        <v>3882</v>
      </c>
      <c r="H573" s="661" t="s">
        <v>3883</v>
      </c>
      <c r="I573" s="663">
        <v>19585.2</v>
      </c>
      <c r="J573" s="663">
        <v>6</v>
      </c>
      <c r="K573" s="664">
        <v>117511.2</v>
      </c>
    </row>
    <row r="574" spans="1:11" ht="14.4" customHeight="1" x14ac:dyDescent="0.3">
      <c r="A574" s="659" t="s">
        <v>561</v>
      </c>
      <c r="B574" s="660" t="s">
        <v>562</v>
      </c>
      <c r="C574" s="661" t="s">
        <v>581</v>
      </c>
      <c r="D574" s="662" t="s">
        <v>2601</v>
      </c>
      <c r="E574" s="661" t="s">
        <v>4466</v>
      </c>
      <c r="F574" s="662" t="s">
        <v>4467</v>
      </c>
      <c r="G574" s="661" t="s">
        <v>3884</v>
      </c>
      <c r="H574" s="661" t="s">
        <v>3885</v>
      </c>
      <c r="I574" s="663">
        <v>12823.86</v>
      </c>
      <c r="J574" s="663">
        <v>4</v>
      </c>
      <c r="K574" s="664">
        <v>51295.44</v>
      </c>
    </row>
    <row r="575" spans="1:11" ht="14.4" customHeight="1" x14ac:dyDescent="0.3">
      <c r="A575" s="659" t="s">
        <v>561</v>
      </c>
      <c r="B575" s="660" t="s">
        <v>562</v>
      </c>
      <c r="C575" s="661" t="s">
        <v>581</v>
      </c>
      <c r="D575" s="662" t="s">
        <v>2601</v>
      </c>
      <c r="E575" s="661" t="s">
        <v>4466</v>
      </c>
      <c r="F575" s="662" t="s">
        <v>4467</v>
      </c>
      <c r="G575" s="661" t="s">
        <v>3886</v>
      </c>
      <c r="H575" s="661" t="s">
        <v>3887</v>
      </c>
      <c r="I575" s="663">
        <v>7952.64</v>
      </c>
      <c r="J575" s="663">
        <v>1</v>
      </c>
      <c r="K575" s="664">
        <v>7952.64</v>
      </c>
    </row>
    <row r="576" spans="1:11" ht="14.4" customHeight="1" x14ac:dyDescent="0.3">
      <c r="A576" s="659" t="s">
        <v>561</v>
      </c>
      <c r="B576" s="660" t="s">
        <v>562</v>
      </c>
      <c r="C576" s="661" t="s">
        <v>581</v>
      </c>
      <c r="D576" s="662" t="s">
        <v>2601</v>
      </c>
      <c r="E576" s="661" t="s">
        <v>4466</v>
      </c>
      <c r="F576" s="662" t="s">
        <v>4467</v>
      </c>
      <c r="G576" s="661" t="s">
        <v>3888</v>
      </c>
      <c r="H576" s="661" t="s">
        <v>3889</v>
      </c>
      <c r="I576" s="663">
        <v>3682.2</v>
      </c>
      <c r="J576" s="663">
        <v>3</v>
      </c>
      <c r="K576" s="664">
        <v>11046.59</v>
      </c>
    </row>
    <row r="577" spans="1:11" ht="14.4" customHeight="1" x14ac:dyDescent="0.3">
      <c r="A577" s="659" t="s">
        <v>561</v>
      </c>
      <c r="B577" s="660" t="s">
        <v>562</v>
      </c>
      <c r="C577" s="661" t="s">
        <v>581</v>
      </c>
      <c r="D577" s="662" t="s">
        <v>2601</v>
      </c>
      <c r="E577" s="661" t="s">
        <v>4466</v>
      </c>
      <c r="F577" s="662" t="s">
        <v>4467</v>
      </c>
      <c r="G577" s="661" t="s">
        <v>3890</v>
      </c>
      <c r="H577" s="661" t="s">
        <v>3891</v>
      </c>
      <c r="I577" s="663">
        <v>3928.34</v>
      </c>
      <c r="J577" s="663">
        <v>3</v>
      </c>
      <c r="K577" s="664">
        <v>11785.02</v>
      </c>
    </row>
    <row r="578" spans="1:11" ht="14.4" customHeight="1" x14ac:dyDescent="0.3">
      <c r="A578" s="659" t="s">
        <v>561</v>
      </c>
      <c r="B578" s="660" t="s">
        <v>562</v>
      </c>
      <c r="C578" s="661" t="s">
        <v>581</v>
      </c>
      <c r="D578" s="662" t="s">
        <v>2601</v>
      </c>
      <c r="E578" s="661" t="s">
        <v>4466</v>
      </c>
      <c r="F578" s="662" t="s">
        <v>4467</v>
      </c>
      <c r="G578" s="661" t="s">
        <v>3892</v>
      </c>
      <c r="H578" s="661" t="s">
        <v>3893</v>
      </c>
      <c r="I578" s="663">
        <v>7952.64</v>
      </c>
      <c r="J578" s="663">
        <v>2</v>
      </c>
      <c r="K578" s="664">
        <v>15905.28</v>
      </c>
    </row>
    <row r="579" spans="1:11" ht="14.4" customHeight="1" x14ac:dyDescent="0.3">
      <c r="A579" s="659" t="s">
        <v>561</v>
      </c>
      <c r="B579" s="660" t="s">
        <v>562</v>
      </c>
      <c r="C579" s="661" t="s">
        <v>581</v>
      </c>
      <c r="D579" s="662" t="s">
        <v>2601</v>
      </c>
      <c r="E579" s="661" t="s">
        <v>4466</v>
      </c>
      <c r="F579" s="662" t="s">
        <v>4467</v>
      </c>
      <c r="G579" s="661" t="s">
        <v>3894</v>
      </c>
      <c r="H579" s="661" t="s">
        <v>3895</v>
      </c>
      <c r="I579" s="663">
        <v>4634.5</v>
      </c>
      <c r="J579" s="663">
        <v>3</v>
      </c>
      <c r="K579" s="664">
        <v>13903.5</v>
      </c>
    </row>
    <row r="580" spans="1:11" ht="14.4" customHeight="1" x14ac:dyDescent="0.3">
      <c r="A580" s="659" t="s">
        <v>561</v>
      </c>
      <c r="B580" s="660" t="s">
        <v>562</v>
      </c>
      <c r="C580" s="661" t="s">
        <v>581</v>
      </c>
      <c r="D580" s="662" t="s">
        <v>2601</v>
      </c>
      <c r="E580" s="661" t="s">
        <v>4466</v>
      </c>
      <c r="F580" s="662" t="s">
        <v>4467</v>
      </c>
      <c r="G580" s="661" t="s">
        <v>3896</v>
      </c>
      <c r="H580" s="661" t="s">
        <v>3897</v>
      </c>
      <c r="I580" s="663">
        <v>7952.64</v>
      </c>
      <c r="J580" s="663">
        <v>1</v>
      </c>
      <c r="K580" s="664">
        <v>7952.64</v>
      </c>
    </row>
    <row r="581" spans="1:11" ht="14.4" customHeight="1" x14ac:dyDescent="0.3">
      <c r="A581" s="659" t="s">
        <v>561</v>
      </c>
      <c r="B581" s="660" t="s">
        <v>562</v>
      </c>
      <c r="C581" s="661" t="s">
        <v>581</v>
      </c>
      <c r="D581" s="662" t="s">
        <v>2601</v>
      </c>
      <c r="E581" s="661" t="s">
        <v>4466</v>
      </c>
      <c r="F581" s="662" t="s">
        <v>4467</v>
      </c>
      <c r="G581" s="661" t="s">
        <v>3898</v>
      </c>
      <c r="H581" s="661" t="s">
        <v>3899</v>
      </c>
      <c r="I581" s="663">
        <v>17951.000909090912</v>
      </c>
      <c r="J581" s="663">
        <v>11</v>
      </c>
      <c r="K581" s="664">
        <v>197461.01</v>
      </c>
    </row>
    <row r="582" spans="1:11" ht="14.4" customHeight="1" x14ac:dyDescent="0.3">
      <c r="A582" s="659" t="s">
        <v>561</v>
      </c>
      <c r="B582" s="660" t="s">
        <v>562</v>
      </c>
      <c r="C582" s="661" t="s">
        <v>581</v>
      </c>
      <c r="D582" s="662" t="s">
        <v>2601</v>
      </c>
      <c r="E582" s="661" t="s">
        <v>4466</v>
      </c>
      <c r="F582" s="662" t="s">
        <v>4467</v>
      </c>
      <c r="G582" s="661" t="s">
        <v>3900</v>
      </c>
      <c r="H582" s="661" t="s">
        <v>3901</v>
      </c>
      <c r="I582" s="663">
        <v>3928.34</v>
      </c>
      <c r="J582" s="663">
        <v>3</v>
      </c>
      <c r="K582" s="664">
        <v>11785.02</v>
      </c>
    </row>
    <row r="583" spans="1:11" ht="14.4" customHeight="1" x14ac:dyDescent="0.3">
      <c r="A583" s="659" t="s">
        <v>561</v>
      </c>
      <c r="B583" s="660" t="s">
        <v>562</v>
      </c>
      <c r="C583" s="661" t="s">
        <v>581</v>
      </c>
      <c r="D583" s="662" t="s">
        <v>2601</v>
      </c>
      <c r="E583" s="661" t="s">
        <v>4466</v>
      </c>
      <c r="F583" s="662" t="s">
        <v>4467</v>
      </c>
      <c r="G583" s="661" t="s">
        <v>3902</v>
      </c>
      <c r="H583" s="661" t="s">
        <v>3903</v>
      </c>
      <c r="I583" s="663">
        <v>3928.34</v>
      </c>
      <c r="J583" s="663">
        <v>5</v>
      </c>
      <c r="K583" s="664">
        <v>19641.71</v>
      </c>
    </row>
    <row r="584" spans="1:11" ht="14.4" customHeight="1" x14ac:dyDescent="0.3">
      <c r="A584" s="659" t="s">
        <v>561</v>
      </c>
      <c r="B584" s="660" t="s">
        <v>562</v>
      </c>
      <c r="C584" s="661" t="s">
        <v>581</v>
      </c>
      <c r="D584" s="662" t="s">
        <v>2601</v>
      </c>
      <c r="E584" s="661" t="s">
        <v>4466</v>
      </c>
      <c r="F584" s="662" t="s">
        <v>4467</v>
      </c>
      <c r="G584" s="661" t="s">
        <v>3904</v>
      </c>
      <c r="H584" s="661" t="s">
        <v>3905</v>
      </c>
      <c r="I584" s="663">
        <v>17250</v>
      </c>
      <c r="J584" s="663">
        <v>12</v>
      </c>
      <c r="K584" s="664">
        <v>207000</v>
      </c>
    </row>
    <row r="585" spans="1:11" ht="14.4" customHeight="1" x14ac:dyDescent="0.3">
      <c r="A585" s="659" t="s">
        <v>561</v>
      </c>
      <c r="B585" s="660" t="s">
        <v>562</v>
      </c>
      <c r="C585" s="661" t="s">
        <v>581</v>
      </c>
      <c r="D585" s="662" t="s">
        <v>2601</v>
      </c>
      <c r="E585" s="661" t="s">
        <v>4466</v>
      </c>
      <c r="F585" s="662" t="s">
        <v>4467</v>
      </c>
      <c r="G585" s="661" t="s">
        <v>3906</v>
      </c>
      <c r="H585" s="661" t="s">
        <v>3907</v>
      </c>
      <c r="I585" s="663">
        <v>17250</v>
      </c>
      <c r="J585" s="663">
        <v>18</v>
      </c>
      <c r="K585" s="664">
        <v>310500</v>
      </c>
    </row>
    <row r="586" spans="1:11" ht="14.4" customHeight="1" x14ac:dyDescent="0.3">
      <c r="A586" s="659" t="s">
        <v>561</v>
      </c>
      <c r="B586" s="660" t="s">
        <v>562</v>
      </c>
      <c r="C586" s="661" t="s">
        <v>581</v>
      </c>
      <c r="D586" s="662" t="s">
        <v>2601</v>
      </c>
      <c r="E586" s="661" t="s">
        <v>4466</v>
      </c>
      <c r="F586" s="662" t="s">
        <v>4467</v>
      </c>
      <c r="G586" s="661" t="s">
        <v>3908</v>
      </c>
      <c r="H586" s="661" t="s">
        <v>3909</v>
      </c>
      <c r="I586" s="663">
        <v>16900</v>
      </c>
      <c r="J586" s="663">
        <v>1</v>
      </c>
      <c r="K586" s="664">
        <v>16900</v>
      </c>
    </row>
    <row r="587" spans="1:11" ht="14.4" customHeight="1" x14ac:dyDescent="0.3">
      <c r="A587" s="659" t="s">
        <v>561</v>
      </c>
      <c r="B587" s="660" t="s">
        <v>562</v>
      </c>
      <c r="C587" s="661" t="s">
        <v>581</v>
      </c>
      <c r="D587" s="662" t="s">
        <v>2601</v>
      </c>
      <c r="E587" s="661" t="s">
        <v>4466</v>
      </c>
      <c r="F587" s="662" t="s">
        <v>4467</v>
      </c>
      <c r="G587" s="661" t="s">
        <v>3910</v>
      </c>
      <c r="H587" s="661" t="s">
        <v>3911</v>
      </c>
      <c r="I587" s="663">
        <v>5255.93</v>
      </c>
      <c r="J587" s="663">
        <v>1</v>
      </c>
      <c r="K587" s="664">
        <v>5255.93</v>
      </c>
    </row>
    <row r="588" spans="1:11" ht="14.4" customHeight="1" x14ac:dyDescent="0.3">
      <c r="A588" s="659" t="s">
        <v>561</v>
      </c>
      <c r="B588" s="660" t="s">
        <v>562</v>
      </c>
      <c r="C588" s="661" t="s">
        <v>581</v>
      </c>
      <c r="D588" s="662" t="s">
        <v>2601</v>
      </c>
      <c r="E588" s="661" t="s">
        <v>4466</v>
      </c>
      <c r="F588" s="662" t="s">
        <v>4467</v>
      </c>
      <c r="G588" s="661" t="s">
        <v>3912</v>
      </c>
      <c r="H588" s="661" t="s">
        <v>3913</v>
      </c>
      <c r="I588" s="663">
        <v>1437.5</v>
      </c>
      <c r="J588" s="663">
        <v>31</v>
      </c>
      <c r="K588" s="664">
        <v>44562.5</v>
      </c>
    </row>
    <row r="589" spans="1:11" ht="14.4" customHeight="1" x14ac:dyDescent="0.3">
      <c r="A589" s="659" t="s">
        <v>561</v>
      </c>
      <c r="B589" s="660" t="s">
        <v>562</v>
      </c>
      <c r="C589" s="661" t="s">
        <v>581</v>
      </c>
      <c r="D589" s="662" t="s">
        <v>2601</v>
      </c>
      <c r="E589" s="661" t="s">
        <v>4466</v>
      </c>
      <c r="F589" s="662" t="s">
        <v>4467</v>
      </c>
      <c r="G589" s="661" t="s">
        <v>3914</v>
      </c>
      <c r="H589" s="661" t="s">
        <v>3915</v>
      </c>
      <c r="I589" s="663">
        <v>16900</v>
      </c>
      <c r="J589" s="663">
        <v>4</v>
      </c>
      <c r="K589" s="664">
        <v>67600</v>
      </c>
    </row>
    <row r="590" spans="1:11" ht="14.4" customHeight="1" x14ac:dyDescent="0.3">
      <c r="A590" s="659" t="s">
        <v>561</v>
      </c>
      <c r="B590" s="660" t="s">
        <v>562</v>
      </c>
      <c r="C590" s="661" t="s">
        <v>581</v>
      </c>
      <c r="D590" s="662" t="s">
        <v>2601</v>
      </c>
      <c r="E590" s="661" t="s">
        <v>4466</v>
      </c>
      <c r="F590" s="662" t="s">
        <v>4467</v>
      </c>
      <c r="G590" s="661" t="s">
        <v>3916</v>
      </c>
      <c r="H590" s="661" t="s">
        <v>3917</v>
      </c>
      <c r="I590" s="663">
        <v>16900</v>
      </c>
      <c r="J590" s="663">
        <v>7</v>
      </c>
      <c r="K590" s="664">
        <v>118300</v>
      </c>
    </row>
    <row r="591" spans="1:11" ht="14.4" customHeight="1" x14ac:dyDescent="0.3">
      <c r="A591" s="659" t="s">
        <v>561</v>
      </c>
      <c r="B591" s="660" t="s">
        <v>562</v>
      </c>
      <c r="C591" s="661" t="s">
        <v>581</v>
      </c>
      <c r="D591" s="662" t="s">
        <v>2601</v>
      </c>
      <c r="E591" s="661" t="s">
        <v>4466</v>
      </c>
      <c r="F591" s="662" t="s">
        <v>4467</v>
      </c>
      <c r="G591" s="661" t="s">
        <v>3918</v>
      </c>
      <c r="H591" s="661" t="s">
        <v>3919</v>
      </c>
      <c r="I591" s="663">
        <v>1.2</v>
      </c>
      <c r="J591" s="663">
        <v>1</v>
      </c>
      <c r="K591" s="664">
        <v>1.2</v>
      </c>
    </row>
    <row r="592" spans="1:11" ht="14.4" customHeight="1" x14ac:dyDescent="0.3">
      <c r="A592" s="659" t="s">
        <v>561</v>
      </c>
      <c r="B592" s="660" t="s">
        <v>562</v>
      </c>
      <c r="C592" s="661" t="s">
        <v>581</v>
      </c>
      <c r="D592" s="662" t="s">
        <v>2601</v>
      </c>
      <c r="E592" s="661" t="s">
        <v>4466</v>
      </c>
      <c r="F592" s="662" t="s">
        <v>4467</v>
      </c>
      <c r="G592" s="661" t="s">
        <v>3920</v>
      </c>
      <c r="H592" s="661" t="s">
        <v>3921</v>
      </c>
      <c r="I592" s="663">
        <v>4887.83</v>
      </c>
      <c r="J592" s="663">
        <v>1</v>
      </c>
      <c r="K592" s="664">
        <v>4887.83</v>
      </c>
    </row>
    <row r="593" spans="1:11" ht="14.4" customHeight="1" x14ac:dyDescent="0.3">
      <c r="A593" s="659" t="s">
        <v>561</v>
      </c>
      <c r="B593" s="660" t="s">
        <v>562</v>
      </c>
      <c r="C593" s="661" t="s">
        <v>581</v>
      </c>
      <c r="D593" s="662" t="s">
        <v>2601</v>
      </c>
      <c r="E593" s="661" t="s">
        <v>4466</v>
      </c>
      <c r="F593" s="662" t="s">
        <v>4467</v>
      </c>
      <c r="G593" s="661" t="s">
        <v>3922</v>
      </c>
      <c r="H593" s="661" t="s">
        <v>3923</v>
      </c>
      <c r="I593" s="663">
        <v>43495.3</v>
      </c>
      <c r="J593" s="663">
        <v>1</v>
      </c>
      <c r="K593" s="664">
        <v>43495.3</v>
      </c>
    </row>
    <row r="594" spans="1:11" ht="14.4" customHeight="1" x14ac:dyDescent="0.3">
      <c r="A594" s="659" t="s">
        <v>561</v>
      </c>
      <c r="B594" s="660" t="s">
        <v>562</v>
      </c>
      <c r="C594" s="661" t="s">
        <v>581</v>
      </c>
      <c r="D594" s="662" t="s">
        <v>2601</v>
      </c>
      <c r="E594" s="661" t="s">
        <v>4466</v>
      </c>
      <c r="F594" s="662" t="s">
        <v>4467</v>
      </c>
      <c r="G594" s="661" t="s">
        <v>3924</v>
      </c>
      <c r="H594" s="661" t="s">
        <v>3925</v>
      </c>
      <c r="I594" s="663">
        <v>1.2</v>
      </c>
      <c r="J594" s="663">
        <v>1</v>
      </c>
      <c r="K594" s="664">
        <v>1.2</v>
      </c>
    </row>
    <row r="595" spans="1:11" ht="14.4" customHeight="1" x14ac:dyDescent="0.3">
      <c r="A595" s="659" t="s">
        <v>561</v>
      </c>
      <c r="B595" s="660" t="s">
        <v>562</v>
      </c>
      <c r="C595" s="661" t="s">
        <v>581</v>
      </c>
      <c r="D595" s="662" t="s">
        <v>2601</v>
      </c>
      <c r="E595" s="661" t="s">
        <v>4466</v>
      </c>
      <c r="F595" s="662" t="s">
        <v>4467</v>
      </c>
      <c r="G595" s="661" t="s">
        <v>3926</v>
      </c>
      <c r="H595" s="661" t="s">
        <v>3927</v>
      </c>
      <c r="I595" s="663">
        <v>4518.55</v>
      </c>
      <c r="J595" s="663">
        <v>3</v>
      </c>
      <c r="K595" s="664">
        <v>13555.650000000001</v>
      </c>
    </row>
    <row r="596" spans="1:11" ht="14.4" customHeight="1" x14ac:dyDescent="0.3">
      <c r="A596" s="659" t="s">
        <v>561</v>
      </c>
      <c r="B596" s="660" t="s">
        <v>562</v>
      </c>
      <c r="C596" s="661" t="s">
        <v>581</v>
      </c>
      <c r="D596" s="662" t="s">
        <v>2601</v>
      </c>
      <c r="E596" s="661" t="s">
        <v>4466</v>
      </c>
      <c r="F596" s="662" t="s">
        <v>4467</v>
      </c>
      <c r="G596" s="661" t="s">
        <v>3928</v>
      </c>
      <c r="H596" s="661" t="s">
        <v>3929</v>
      </c>
      <c r="I596" s="663">
        <v>5680.62</v>
      </c>
      <c r="J596" s="663">
        <v>6</v>
      </c>
      <c r="K596" s="664">
        <v>34083.72</v>
      </c>
    </row>
    <row r="597" spans="1:11" ht="14.4" customHeight="1" x14ac:dyDescent="0.3">
      <c r="A597" s="659" t="s">
        <v>561</v>
      </c>
      <c r="B597" s="660" t="s">
        <v>562</v>
      </c>
      <c r="C597" s="661" t="s">
        <v>581</v>
      </c>
      <c r="D597" s="662" t="s">
        <v>2601</v>
      </c>
      <c r="E597" s="661" t="s">
        <v>4466</v>
      </c>
      <c r="F597" s="662" t="s">
        <v>4467</v>
      </c>
      <c r="G597" s="661" t="s">
        <v>3930</v>
      </c>
      <c r="H597" s="661" t="s">
        <v>3931</v>
      </c>
      <c r="I597" s="663">
        <v>1760.16</v>
      </c>
      <c r="J597" s="663">
        <v>3</v>
      </c>
      <c r="K597" s="664">
        <v>5280.4800000000005</v>
      </c>
    </row>
    <row r="598" spans="1:11" ht="14.4" customHeight="1" x14ac:dyDescent="0.3">
      <c r="A598" s="659" t="s">
        <v>561</v>
      </c>
      <c r="B598" s="660" t="s">
        <v>562</v>
      </c>
      <c r="C598" s="661" t="s">
        <v>581</v>
      </c>
      <c r="D598" s="662" t="s">
        <v>2601</v>
      </c>
      <c r="E598" s="661" t="s">
        <v>4466</v>
      </c>
      <c r="F598" s="662" t="s">
        <v>4467</v>
      </c>
      <c r="G598" s="661" t="s">
        <v>3932</v>
      </c>
      <c r="H598" s="661" t="s">
        <v>3933</v>
      </c>
      <c r="I598" s="663">
        <v>2880.7799999999993</v>
      </c>
      <c r="J598" s="663">
        <v>86</v>
      </c>
      <c r="K598" s="664">
        <v>247747.30000000005</v>
      </c>
    </row>
    <row r="599" spans="1:11" ht="14.4" customHeight="1" x14ac:dyDescent="0.3">
      <c r="A599" s="659" t="s">
        <v>561</v>
      </c>
      <c r="B599" s="660" t="s">
        <v>562</v>
      </c>
      <c r="C599" s="661" t="s">
        <v>581</v>
      </c>
      <c r="D599" s="662" t="s">
        <v>2601</v>
      </c>
      <c r="E599" s="661" t="s">
        <v>4466</v>
      </c>
      <c r="F599" s="662" t="s">
        <v>4467</v>
      </c>
      <c r="G599" s="661" t="s">
        <v>3934</v>
      </c>
      <c r="H599" s="661" t="s">
        <v>3935</v>
      </c>
      <c r="I599" s="663">
        <v>5547.6000000000013</v>
      </c>
      <c r="J599" s="663">
        <v>25</v>
      </c>
      <c r="K599" s="664">
        <v>138690</v>
      </c>
    </row>
    <row r="600" spans="1:11" ht="14.4" customHeight="1" x14ac:dyDescent="0.3">
      <c r="A600" s="659" t="s">
        <v>561</v>
      </c>
      <c r="B600" s="660" t="s">
        <v>562</v>
      </c>
      <c r="C600" s="661" t="s">
        <v>581</v>
      </c>
      <c r="D600" s="662" t="s">
        <v>2601</v>
      </c>
      <c r="E600" s="661" t="s">
        <v>4466</v>
      </c>
      <c r="F600" s="662" t="s">
        <v>4467</v>
      </c>
      <c r="G600" s="661" t="s">
        <v>3936</v>
      </c>
      <c r="H600" s="661" t="s">
        <v>3937</v>
      </c>
      <c r="I600" s="663">
        <v>7847.6</v>
      </c>
      <c r="J600" s="663">
        <v>6</v>
      </c>
      <c r="K600" s="664">
        <v>47085.599999999999</v>
      </c>
    </row>
    <row r="601" spans="1:11" ht="14.4" customHeight="1" x14ac:dyDescent="0.3">
      <c r="A601" s="659" t="s">
        <v>561</v>
      </c>
      <c r="B601" s="660" t="s">
        <v>562</v>
      </c>
      <c r="C601" s="661" t="s">
        <v>581</v>
      </c>
      <c r="D601" s="662" t="s">
        <v>2601</v>
      </c>
      <c r="E601" s="661" t="s">
        <v>4466</v>
      </c>
      <c r="F601" s="662" t="s">
        <v>4467</v>
      </c>
      <c r="G601" s="661" t="s">
        <v>3938</v>
      </c>
      <c r="H601" s="661" t="s">
        <v>3939</v>
      </c>
      <c r="I601" s="663">
        <v>5547.6000000000013</v>
      </c>
      <c r="J601" s="663">
        <v>4</v>
      </c>
      <c r="K601" s="664">
        <v>22190.400000000001</v>
      </c>
    </row>
    <row r="602" spans="1:11" ht="14.4" customHeight="1" x14ac:dyDescent="0.3">
      <c r="A602" s="659" t="s">
        <v>561</v>
      </c>
      <c r="B602" s="660" t="s">
        <v>562</v>
      </c>
      <c r="C602" s="661" t="s">
        <v>581</v>
      </c>
      <c r="D602" s="662" t="s">
        <v>2601</v>
      </c>
      <c r="E602" s="661" t="s">
        <v>4466</v>
      </c>
      <c r="F602" s="662" t="s">
        <v>4467</v>
      </c>
      <c r="G602" s="661" t="s">
        <v>3940</v>
      </c>
      <c r="H602" s="661" t="s">
        <v>3941</v>
      </c>
      <c r="I602" s="663">
        <v>567.79500000000007</v>
      </c>
      <c r="J602" s="663">
        <v>3</v>
      </c>
      <c r="K602" s="664">
        <v>1680.08</v>
      </c>
    </row>
    <row r="603" spans="1:11" ht="14.4" customHeight="1" x14ac:dyDescent="0.3">
      <c r="A603" s="659" t="s">
        <v>561</v>
      </c>
      <c r="B603" s="660" t="s">
        <v>562</v>
      </c>
      <c r="C603" s="661" t="s">
        <v>581</v>
      </c>
      <c r="D603" s="662" t="s">
        <v>2601</v>
      </c>
      <c r="E603" s="661" t="s">
        <v>4466</v>
      </c>
      <c r="F603" s="662" t="s">
        <v>4467</v>
      </c>
      <c r="G603" s="661" t="s">
        <v>3942</v>
      </c>
      <c r="H603" s="661" t="s">
        <v>3943</v>
      </c>
      <c r="I603" s="663">
        <v>3873.72</v>
      </c>
      <c r="J603" s="663">
        <v>2</v>
      </c>
      <c r="K603" s="664">
        <v>7747.44</v>
      </c>
    </row>
    <row r="604" spans="1:11" ht="14.4" customHeight="1" x14ac:dyDescent="0.3">
      <c r="A604" s="659" t="s">
        <v>561</v>
      </c>
      <c r="B604" s="660" t="s">
        <v>562</v>
      </c>
      <c r="C604" s="661" t="s">
        <v>581</v>
      </c>
      <c r="D604" s="662" t="s">
        <v>2601</v>
      </c>
      <c r="E604" s="661" t="s">
        <v>4466</v>
      </c>
      <c r="F604" s="662" t="s">
        <v>4467</v>
      </c>
      <c r="G604" s="661" t="s">
        <v>3944</v>
      </c>
      <c r="H604" s="661" t="s">
        <v>3945</v>
      </c>
      <c r="I604" s="663">
        <v>2761.0800000000004</v>
      </c>
      <c r="J604" s="663">
        <v>21</v>
      </c>
      <c r="K604" s="664">
        <v>57982.680000000008</v>
      </c>
    </row>
    <row r="605" spans="1:11" ht="14.4" customHeight="1" x14ac:dyDescent="0.3">
      <c r="A605" s="659" t="s">
        <v>561</v>
      </c>
      <c r="B605" s="660" t="s">
        <v>562</v>
      </c>
      <c r="C605" s="661" t="s">
        <v>581</v>
      </c>
      <c r="D605" s="662" t="s">
        <v>2601</v>
      </c>
      <c r="E605" s="661" t="s">
        <v>4466</v>
      </c>
      <c r="F605" s="662" t="s">
        <v>4467</v>
      </c>
      <c r="G605" s="661" t="s">
        <v>3946</v>
      </c>
      <c r="H605" s="661" t="s">
        <v>3947</v>
      </c>
      <c r="I605" s="663">
        <v>4163</v>
      </c>
      <c r="J605" s="663">
        <v>1</v>
      </c>
      <c r="K605" s="664">
        <v>4163</v>
      </c>
    </row>
    <row r="606" spans="1:11" ht="14.4" customHeight="1" x14ac:dyDescent="0.3">
      <c r="A606" s="659" t="s">
        <v>561</v>
      </c>
      <c r="B606" s="660" t="s">
        <v>562</v>
      </c>
      <c r="C606" s="661" t="s">
        <v>581</v>
      </c>
      <c r="D606" s="662" t="s">
        <v>2601</v>
      </c>
      <c r="E606" s="661" t="s">
        <v>4466</v>
      </c>
      <c r="F606" s="662" t="s">
        <v>4467</v>
      </c>
      <c r="G606" s="661" t="s">
        <v>3948</v>
      </c>
      <c r="H606" s="661" t="s">
        <v>3949</v>
      </c>
      <c r="I606" s="663">
        <v>7847.6</v>
      </c>
      <c r="J606" s="663">
        <v>3</v>
      </c>
      <c r="K606" s="664">
        <v>23542.800000000003</v>
      </c>
    </row>
    <row r="607" spans="1:11" ht="14.4" customHeight="1" x14ac:dyDescent="0.3">
      <c r="A607" s="659" t="s">
        <v>561</v>
      </c>
      <c r="B607" s="660" t="s">
        <v>562</v>
      </c>
      <c r="C607" s="661" t="s">
        <v>581</v>
      </c>
      <c r="D607" s="662" t="s">
        <v>2601</v>
      </c>
      <c r="E607" s="661" t="s">
        <v>4466</v>
      </c>
      <c r="F607" s="662" t="s">
        <v>4467</v>
      </c>
      <c r="G607" s="661" t="s">
        <v>3950</v>
      </c>
      <c r="H607" s="661" t="s">
        <v>3951</v>
      </c>
      <c r="I607" s="663">
        <v>17135</v>
      </c>
      <c r="J607" s="663">
        <v>2</v>
      </c>
      <c r="K607" s="664">
        <v>34270</v>
      </c>
    </row>
    <row r="608" spans="1:11" ht="14.4" customHeight="1" x14ac:dyDescent="0.3">
      <c r="A608" s="659" t="s">
        <v>561</v>
      </c>
      <c r="B608" s="660" t="s">
        <v>562</v>
      </c>
      <c r="C608" s="661" t="s">
        <v>581</v>
      </c>
      <c r="D608" s="662" t="s">
        <v>2601</v>
      </c>
      <c r="E608" s="661" t="s">
        <v>4466</v>
      </c>
      <c r="F608" s="662" t="s">
        <v>4467</v>
      </c>
      <c r="G608" s="661" t="s">
        <v>3952</v>
      </c>
      <c r="H608" s="661" t="s">
        <v>3953</v>
      </c>
      <c r="I608" s="663">
        <v>7952.64</v>
      </c>
      <c r="J608" s="663">
        <v>4</v>
      </c>
      <c r="K608" s="664">
        <v>31810.560000000001</v>
      </c>
    </row>
    <row r="609" spans="1:11" ht="14.4" customHeight="1" x14ac:dyDescent="0.3">
      <c r="A609" s="659" t="s">
        <v>561</v>
      </c>
      <c r="B609" s="660" t="s">
        <v>562</v>
      </c>
      <c r="C609" s="661" t="s">
        <v>581</v>
      </c>
      <c r="D609" s="662" t="s">
        <v>2601</v>
      </c>
      <c r="E609" s="661" t="s">
        <v>4466</v>
      </c>
      <c r="F609" s="662" t="s">
        <v>4467</v>
      </c>
      <c r="G609" s="661" t="s">
        <v>3954</v>
      </c>
      <c r="H609" s="661" t="s">
        <v>3955</v>
      </c>
      <c r="I609" s="663">
        <v>3682.1999999999994</v>
      </c>
      <c r="J609" s="663">
        <v>5</v>
      </c>
      <c r="K609" s="664">
        <v>18411</v>
      </c>
    </row>
    <row r="610" spans="1:11" ht="14.4" customHeight="1" x14ac:dyDescent="0.3">
      <c r="A610" s="659" t="s">
        <v>561</v>
      </c>
      <c r="B610" s="660" t="s">
        <v>562</v>
      </c>
      <c r="C610" s="661" t="s">
        <v>581</v>
      </c>
      <c r="D610" s="662" t="s">
        <v>2601</v>
      </c>
      <c r="E610" s="661" t="s">
        <v>4466</v>
      </c>
      <c r="F610" s="662" t="s">
        <v>4467</v>
      </c>
      <c r="G610" s="661" t="s">
        <v>3956</v>
      </c>
      <c r="H610" s="661" t="s">
        <v>3957</v>
      </c>
      <c r="I610" s="663">
        <v>9292.14</v>
      </c>
      <c r="J610" s="663">
        <v>4</v>
      </c>
      <c r="K610" s="664">
        <v>37168.559999999998</v>
      </c>
    </row>
    <row r="611" spans="1:11" ht="14.4" customHeight="1" x14ac:dyDescent="0.3">
      <c r="A611" s="659" t="s">
        <v>561</v>
      </c>
      <c r="B611" s="660" t="s">
        <v>562</v>
      </c>
      <c r="C611" s="661" t="s">
        <v>581</v>
      </c>
      <c r="D611" s="662" t="s">
        <v>2601</v>
      </c>
      <c r="E611" s="661" t="s">
        <v>4466</v>
      </c>
      <c r="F611" s="662" t="s">
        <v>4467</v>
      </c>
      <c r="G611" s="661" t="s">
        <v>3958</v>
      </c>
      <c r="H611" s="661" t="s">
        <v>3959</v>
      </c>
      <c r="I611" s="663">
        <v>17135</v>
      </c>
      <c r="J611" s="663">
        <v>7</v>
      </c>
      <c r="K611" s="664">
        <v>119945</v>
      </c>
    </row>
    <row r="612" spans="1:11" ht="14.4" customHeight="1" x14ac:dyDescent="0.3">
      <c r="A612" s="659" t="s">
        <v>561</v>
      </c>
      <c r="B612" s="660" t="s">
        <v>562</v>
      </c>
      <c r="C612" s="661" t="s">
        <v>581</v>
      </c>
      <c r="D612" s="662" t="s">
        <v>2601</v>
      </c>
      <c r="E612" s="661" t="s">
        <v>4466</v>
      </c>
      <c r="F612" s="662" t="s">
        <v>4467</v>
      </c>
      <c r="G612" s="661" t="s">
        <v>3960</v>
      </c>
      <c r="H612" s="661" t="s">
        <v>3961</v>
      </c>
      <c r="I612" s="663">
        <v>68977</v>
      </c>
      <c r="J612" s="663">
        <v>1</v>
      </c>
      <c r="K612" s="664">
        <v>68977</v>
      </c>
    </row>
    <row r="613" spans="1:11" ht="14.4" customHeight="1" x14ac:dyDescent="0.3">
      <c r="A613" s="659" t="s">
        <v>561</v>
      </c>
      <c r="B613" s="660" t="s">
        <v>562</v>
      </c>
      <c r="C613" s="661" t="s">
        <v>581</v>
      </c>
      <c r="D613" s="662" t="s">
        <v>2601</v>
      </c>
      <c r="E613" s="661" t="s">
        <v>4466</v>
      </c>
      <c r="F613" s="662" t="s">
        <v>4467</v>
      </c>
      <c r="G613" s="661" t="s">
        <v>3962</v>
      </c>
      <c r="H613" s="661" t="s">
        <v>3963</v>
      </c>
      <c r="I613" s="663">
        <v>16900</v>
      </c>
      <c r="J613" s="663">
        <v>3</v>
      </c>
      <c r="K613" s="664">
        <v>50700</v>
      </c>
    </row>
    <row r="614" spans="1:11" ht="14.4" customHeight="1" x14ac:dyDescent="0.3">
      <c r="A614" s="659" t="s">
        <v>561</v>
      </c>
      <c r="B614" s="660" t="s">
        <v>562</v>
      </c>
      <c r="C614" s="661" t="s">
        <v>581</v>
      </c>
      <c r="D614" s="662" t="s">
        <v>2601</v>
      </c>
      <c r="E614" s="661" t="s">
        <v>4466</v>
      </c>
      <c r="F614" s="662" t="s">
        <v>4467</v>
      </c>
      <c r="G614" s="661" t="s">
        <v>3964</v>
      </c>
      <c r="H614" s="661" t="s">
        <v>3965</v>
      </c>
      <c r="I614" s="663">
        <v>2660.7158620689665</v>
      </c>
      <c r="J614" s="663">
        <v>31</v>
      </c>
      <c r="K614" s="664">
        <v>82482.200000000026</v>
      </c>
    </row>
    <row r="615" spans="1:11" ht="14.4" customHeight="1" x14ac:dyDescent="0.3">
      <c r="A615" s="659" t="s">
        <v>561</v>
      </c>
      <c r="B615" s="660" t="s">
        <v>562</v>
      </c>
      <c r="C615" s="661" t="s">
        <v>581</v>
      </c>
      <c r="D615" s="662" t="s">
        <v>2601</v>
      </c>
      <c r="E615" s="661" t="s">
        <v>4466</v>
      </c>
      <c r="F615" s="662" t="s">
        <v>4467</v>
      </c>
      <c r="G615" s="661" t="s">
        <v>3966</v>
      </c>
      <c r="H615" s="661" t="s">
        <v>3967</v>
      </c>
      <c r="I615" s="663">
        <v>3682.2</v>
      </c>
      <c r="J615" s="663">
        <v>3</v>
      </c>
      <c r="K615" s="664">
        <v>11046.59</v>
      </c>
    </row>
    <row r="616" spans="1:11" ht="14.4" customHeight="1" x14ac:dyDescent="0.3">
      <c r="A616" s="659" t="s">
        <v>561</v>
      </c>
      <c r="B616" s="660" t="s">
        <v>562</v>
      </c>
      <c r="C616" s="661" t="s">
        <v>581</v>
      </c>
      <c r="D616" s="662" t="s">
        <v>2601</v>
      </c>
      <c r="E616" s="661" t="s">
        <v>4466</v>
      </c>
      <c r="F616" s="662" t="s">
        <v>4467</v>
      </c>
      <c r="G616" s="661" t="s">
        <v>3968</v>
      </c>
      <c r="H616" s="661" t="s">
        <v>3969</v>
      </c>
      <c r="I616" s="663">
        <v>5680.62</v>
      </c>
      <c r="J616" s="663">
        <v>1</v>
      </c>
      <c r="K616" s="664">
        <v>5680.62</v>
      </c>
    </row>
    <row r="617" spans="1:11" ht="14.4" customHeight="1" x14ac:dyDescent="0.3">
      <c r="A617" s="659" t="s">
        <v>561</v>
      </c>
      <c r="B617" s="660" t="s">
        <v>562</v>
      </c>
      <c r="C617" s="661" t="s">
        <v>581</v>
      </c>
      <c r="D617" s="662" t="s">
        <v>2601</v>
      </c>
      <c r="E617" s="661" t="s">
        <v>4466</v>
      </c>
      <c r="F617" s="662" t="s">
        <v>4467</v>
      </c>
      <c r="G617" s="661" t="s">
        <v>3970</v>
      </c>
      <c r="H617" s="661" t="s">
        <v>3971</v>
      </c>
      <c r="I617" s="663">
        <v>12084</v>
      </c>
      <c r="J617" s="663">
        <v>6</v>
      </c>
      <c r="K617" s="664">
        <v>72504.009999999995</v>
      </c>
    </row>
    <row r="618" spans="1:11" ht="14.4" customHeight="1" x14ac:dyDescent="0.3">
      <c r="A618" s="659" t="s">
        <v>561</v>
      </c>
      <c r="B618" s="660" t="s">
        <v>562</v>
      </c>
      <c r="C618" s="661" t="s">
        <v>581</v>
      </c>
      <c r="D618" s="662" t="s">
        <v>2601</v>
      </c>
      <c r="E618" s="661" t="s">
        <v>4466</v>
      </c>
      <c r="F618" s="662" t="s">
        <v>4467</v>
      </c>
      <c r="G618" s="661" t="s">
        <v>3972</v>
      </c>
      <c r="H618" s="661" t="s">
        <v>3973</v>
      </c>
      <c r="I618" s="663">
        <v>5547.5999999999995</v>
      </c>
      <c r="J618" s="663">
        <v>16</v>
      </c>
      <c r="K618" s="664">
        <v>88761.599999999991</v>
      </c>
    </row>
    <row r="619" spans="1:11" ht="14.4" customHeight="1" x14ac:dyDescent="0.3">
      <c r="A619" s="659" t="s">
        <v>561</v>
      </c>
      <c r="B619" s="660" t="s">
        <v>562</v>
      </c>
      <c r="C619" s="661" t="s">
        <v>581</v>
      </c>
      <c r="D619" s="662" t="s">
        <v>2601</v>
      </c>
      <c r="E619" s="661" t="s">
        <v>4466</v>
      </c>
      <c r="F619" s="662" t="s">
        <v>4467</v>
      </c>
      <c r="G619" s="661" t="s">
        <v>3974</v>
      </c>
      <c r="H619" s="661" t="s">
        <v>3975</v>
      </c>
      <c r="I619" s="663">
        <v>474.24</v>
      </c>
      <c r="J619" s="663">
        <v>28</v>
      </c>
      <c r="K619" s="664">
        <v>13278.64</v>
      </c>
    </row>
    <row r="620" spans="1:11" ht="14.4" customHeight="1" x14ac:dyDescent="0.3">
      <c r="A620" s="659" t="s">
        <v>561</v>
      </c>
      <c r="B620" s="660" t="s">
        <v>562</v>
      </c>
      <c r="C620" s="661" t="s">
        <v>581</v>
      </c>
      <c r="D620" s="662" t="s">
        <v>2601</v>
      </c>
      <c r="E620" s="661" t="s">
        <v>4466</v>
      </c>
      <c r="F620" s="662" t="s">
        <v>4467</v>
      </c>
      <c r="G620" s="661" t="s">
        <v>3976</v>
      </c>
      <c r="H620" s="661" t="s">
        <v>3977</v>
      </c>
      <c r="I620" s="663">
        <v>3928.34</v>
      </c>
      <c r="J620" s="663">
        <v>7</v>
      </c>
      <c r="K620" s="664">
        <v>27498.39</v>
      </c>
    </row>
    <row r="621" spans="1:11" ht="14.4" customHeight="1" x14ac:dyDescent="0.3">
      <c r="A621" s="659" t="s">
        <v>561</v>
      </c>
      <c r="B621" s="660" t="s">
        <v>562</v>
      </c>
      <c r="C621" s="661" t="s">
        <v>581</v>
      </c>
      <c r="D621" s="662" t="s">
        <v>2601</v>
      </c>
      <c r="E621" s="661" t="s">
        <v>4466</v>
      </c>
      <c r="F621" s="662" t="s">
        <v>4467</v>
      </c>
      <c r="G621" s="661" t="s">
        <v>3978</v>
      </c>
      <c r="H621" s="661" t="s">
        <v>3979</v>
      </c>
      <c r="I621" s="663">
        <v>3928.3450000000003</v>
      </c>
      <c r="J621" s="663">
        <v>2</v>
      </c>
      <c r="K621" s="664">
        <v>7856.6900000000005</v>
      </c>
    </row>
    <row r="622" spans="1:11" ht="14.4" customHeight="1" x14ac:dyDescent="0.3">
      <c r="A622" s="659" t="s">
        <v>561</v>
      </c>
      <c r="B622" s="660" t="s">
        <v>562</v>
      </c>
      <c r="C622" s="661" t="s">
        <v>581</v>
      </c>
      <c r="D622" s="662" t="s">
        <v>2601</v>
      </c>
      <c r="E622" s="661" t="s">
        <v>4466</v>
      </c>
      <c r="F622" s="662" t="s">
        <v>4467</v>
      </c>
      <c r="G622" s="661" t="s">
        <v>3980</v>
      </c>
      <c r="H622" s="661" t="s">
        <v>3981</v>
      </c>
      <c r="I622" s="663">
        <v>17135</v>
      </c>
      <c r="J622" s="663">
        <v>3</v>
      </c>
      <c r="K622" s="664">
        <v>51405</v>
      </c>
    </row>
    <row r="623" spans="1:11" ht="14.4" customHeight="1" x14ac:dyDescent="0.3">
      <c r="A623" s="659" t="s">
        <v>561</v>
      </c>
      <c r="B623" s="660" t="s">
        <v>562</v>
      </c>
      <c r="C623" s="661" t="s">
        <v>581</v>
      </c>
      <c r="D623" s="662" t="s">
        <v>2601</v>
      </c>
      <c r="E623" s="661" t="s">
        <v>4466</v>
      </c>
      <c r="F623" s="662" t="s">
        <v>4467</v>
      </c>
      <c r="G623" s="661" t="s">
        <v>3982</v>
      </c>
      <c r="H623" s="661" t="s">
        <v>3983</v>
      </c>
      <c r="I623" s="663">
        <v>17135</v>
      </c>
      <c r="J623" s="663">
        <v>3</v>
      </c>
      <c r="K623" s="664">
        <v>51405</v>
      </c>
    </row>
    <row r="624" spans="1:11" ht="14.4" customHeight="1" x14ac:dyDescent="0.3">
      <c r="A624" s="659" t="s">
        <v>561</v>
      </c>
      <c r="B624" s="660" t="s">
        <v>562</v>
      </c>
      <c r="C624" s="661" t="s">
        <v>581</v>
      </c>
      <c r="D624" s="662" t="s">
        <v>2601</v>
      </c>
      <c r="E624" s="661" t="s">
        <v>4466</v>
      </c>
      <c r="F624" s="662" t="s">
        <v>4467</v>
      </c>
      <c r="G624" s="661" t="s">
        <v>3984</v>
      </c>
      <c r="H624" s="661" t="s">
        <v>3985</v>
      </c>
      <c r="I624" s="663">
        <v>2677.86</v>
      </c>
      <c r="J624" s="663">
        <v>4</v>
      </c>
      <c r="K624" s="664">
        <v>10711.44</v>
      </c>
    </row>
    <row r="625" spans="1:11" ht="14.4" customHeight="1" x14ac:dyDescent="0.3">
      <c r="A625" s="659" t="s">
        <v>561</v>
      </c>
      <c r="B625" s="660" t="s">
        <v>562</v>
      </c>
      <c r="C625" s="661" t="s">
        <v>581</v>
      </c>
      <c r="D625" s="662" t="s">
        <v>2601</v>
      </c>
      <c r="E625" s="661" t="s">
        <v>4466</v>
      </c>
      <c r="F625" s="662" t="s">
        <v>4467</v>
      </c>
      <c r="G625" s="661" t="s">
        <v>3986</v>
      </c>
      <c r="H625" s="661" t="s">
        <v>3987</v>
      </c>
      <c r="I625" s="663">
        <v>7847.600000000004</v>
      </c>
      <c r="J625" s="663">
        <v>68</v>
      </c>
      <c r="K625" s="664">
        <v>533636.80000000016</v>
      </c>
    </row>
    <row r="626" spans="1:11" ht="14.4" customHeight="1" x14ac:dyDescent="0.3">
      <c r="A626" s="659" t="s">
        <v>561</v>
      </c>
      <c r="B626" s="660" t="s">
        <v>562</v>
      </c>
      <c r="C626" s="661" t="s">
        <v>581</v>
      </c>
      <c r="D626" s="662" t="s">
        <v>2601</v>
      </c>
      <c r="E626" s="661" t="s">
        <v>4466</v>
      </c>
      <c r="F626" s="662" t="s">
        <v>4467</v>
      </c>
      <c r="G626" s="661" t="s">
        <v>3988</v>
      </c>
      <c r="H626" s="661" t="s">
        <v>3989</v>
      </c>
      <c r="I626" s="663">
        <v>2761.08</v>
      </c>
      <c r="J626" s="663">
        <v>4</v>
      </c>
      <c r="K626" s="664">
        <v>11044.32</v>
      </c>
    </row>
    <row r="627" spans="1:11" ht="14.4" customHeight="1" x14ac:dyDescent="0.3">
      <c r="A627" s="659" t="s">
        <v>561</v>
      </c>
      <c r="B627" s="660" t="s">
        <v>562</v>
      </c>
      <c r="C627" s="661" t="s">
        <v>581</v>
      </c>
      <c r="D627" s="662" t="s">
        <v>2601</v>
      </c>
      <c r="E627" s="661" t="s">
        <v>4466</v>
      </c>
      <c r="F627" s="662" t="s">
        <v>4467</v>
      </c>
      <c r="G627" s="661" t="s">
        <v>3990</v>
      </c>
      <c r="H627" s="661" t="s">
        <v>3991</v>
      </c>
      <c r="I627" s="663">
        <v>7847.6000000000022</v>
      </c>
      <c r="J627" s="663">
        <v>31</v>
      </c>
      <c r="K627" s="664">
        <v>243275.60000000003</v>
      </c>
    </row>
    <row r="628" spans="1:11" ht="14.4" customHeight="1" x14ac:dyDescent="0.3">
      <c r="A628" s="659" t="s">
        <v>561</v>
      </c>
      <c r="B628" s="660" t="s">
        <v>562</v>
      </c>
      <c r="C628" s="661" t="s">
        <v>581</v>
      </c>
      <c r="D628" s="662" t="s">
        <v>2601</v>
      </c>
      <c r="E628" s="661" t="s">
        <v>4466</v>
      </c>
      <c r="F628" s="662" t="s">
        <v>4467</v>
      </c>
      <c r="G628" s="661" t="s">
        <v>3992</v>
      </c>
      <c r="H628" s="661" t="s">
        <v>3993</v>
      </c>
      <c r="I628" s="663">
        <v>7847.6</v>
      </c>
      <c r="J628" s="663">
        <v>2</v>
      </c>
      <c r="K628" s="664">
        <v>15695.2</v>
      </c>
    </row>
    <row r="629" spans="1:11" ht="14.4" customHeight="1" x14ac:dyDescent="0.3">
      <c r="A629" s="659" t="s">
        <v>561</v>
      </c>
      <c r="B629" s="660" t="s">
        <v>562</v>
      </c>
      <c r="C629" s="661" t="s">
        <v>581</v>
      </c>
      <c r="D629" s="662" t="s">
        <v>2601</v>
      </c>
      <c r="E629" s="661" t="s">
        <v>4466</v>
      </c>
      <c r="F629" s="662" t="s">
        <v>4467</v>
      </c>
      <c r="G629" s="661" t="s">
        <v>3994</v>
      </c>
      <c r="H629" s="661" t="s">
        <v>3995</v>
      </c>
      <c r="I629" s="663">
        <v>3682.1999999999994</v>
      </c>
      <c r="J629" s="663">
        <v>4</v>
      </c>
      <c r="K629" s="664">
        <v>14728.8</v>
      </c>
    </row>
    <row r="630" spans="1:11" ht="14.4" customHeight="1" x14ac:dyDescent="0.3">
      <c r="A630" s="659" t="s">
        <v>561</v>
      </c>
      <c r="B630" s="660" t="s">
        <v>562</v>
      </c>
      <c r="C630" s="661" t="s">
        <v>581</v>
      </c>
      <c r="D630" s="662" t="s">
        <v>2601</v>
      </c>
      <c r="E630" s="661" t="s">
        <v>4466</v>
      </c>
      <c r="F630" s="662" t="s">
        <v>4467</v>
      </c>
      <c r="G630" s="661" t="s">
        <v>3996</v>
      </c>
      <c r="H630" s="661" t="s">
        <v>3997</v>
      </c>
      <c r="I630" s="663">
        <v>16400.150000000001</v>
      </c>
      <c r="J630" s="663">
        <v>1</v>
      </c>
      <c r="K630" s="664">
        <v>16400.150000000001</v>
      </c>
    </row>
    <row r="631" spans="1:11" ht="14.4" customHeight="1" x14ac:dyDescent="0.3">
      <c r="A631" s="659" t="s">
        <v>561</v>
      </c>
      <c r="B631" s="660" t="s">
        <v>562</v>
      </c>
      <c r="C631" s="661" t="s">
        <v>581</v>
      </c>
      <c r="D631" s="662" t="s">
        <v>2601</v>
      </c>
      <c r="E631" s="661" t="s">
        <v>4466</v>
      </c>
      <c r="F631" s="662" t="s">
        <v>4467</v>
      </c>
      <c r="G631" s="661" t="s">
        <v>3998</v>
      </c>
      <c r="H631" s="661" t="s">
        <v>3999</v>
      </c>
      <c r="I631" s="663">
        <v>1580</v>
      </c>
      <c r="J631" s="663">
        <v>6</v>
      </c>
      <c r="K631" s="664">
        <v>9480</v>
      </c>
    </row>
    <row r="632" spans="1:11" ht="14.4" customHeight="1" x14ac:dyDescent="0.3">
      <c r="A632" s="659" t="s">
        <v>561</v>
      </c>
      <c r="B632" s="660" t="s">
        <v>562</v>
      </c>
      <c r="C632" s="661" t="s">
        <v>581</v>
      </c>
      <c r="D632" s="662" t="s">
        <v>2601</v>
      </c>
      <c r="E632" s="661" t="s">
        <v>4466</v>
      </c>
      <c r="F632" s="662" t="s">
        <v>4467</v>
      </c>
      <c r="G632" s="661" t="s">
        <v>4000</v>
      </c>
      <c r="H632" s="661" t="s">
        <v>4001</v>
      </c>
      <c r="I632" s="663">
        <v>11704.313333333334</v>
      </c>
      <c r="J632" s="663">
        <v>6</v>
      </c>
      <c r="K632" s="664">
        <v>70225.899999999994</v>
      </c>
    </row>
    <row r="633" spans="1:11" ht="14.4" customHeight="1" x14ac:dyDescent="0.3">
      <c r="A633" s="659" t="s">
        <v>561</v>
      </c>
      <c r="B633" s="660" t="s">
        <v>562</v>
      </c>
      <c r="C633" s="661" t="s">
        <v>581</v>
      </c>
      <c r="D633" s="662" t="s">
        <v>2601</v>
      </c>
      <c r="E633" s="661" t="s">
        <v>4466</v>
      </c>
      <c r="F633" s="662" t="s">
        <v>4467</v>
      </c>
      <c r="G633" s="661" t="s">
        <v>4002</v>
      </c>
      <c r="H633" s="661" t="s">
        <v>4003</v>
      </c>
      <c r="I633" s="663">
        <v>4928.3225000000002</v>
      </c>
      <c r="J633" s="663">
        <v>8</v>
      </c>
      <c r="K633" s="664">
        <v>39426.58</v>
      </c>
    </row>
    <row r="634" spans="1:11" ht="14.4" customHeight="1" x14ac:dyDescent="0.3">
      <c r="A634" s="659" t="s">
        <v>561</v>
      </c>
      <c r="B634" s="660" t="s">
        <v>562</v>
      </c>
      <c r="C634" s="661" t="s">
        <v>581</v>
      </c>
      <c r="D634" s="662" t="s">
        <v>2601</v>
      </c>
      <c r="E634" s="661" t="s">
        <v>4466</v>
      </c>
      <c r="F634" s="662" t="s">
        <v>4467</v>
      </c>
      <c r="G634" s="661" t="s">
        <v>4004</v>
      </c>
      <c r="H634" s="661" t="s">
        <v>4005</v>
      </c>
      <c r="I634" s="663">
        <v>7952.64</v>
      </c>
      <c r="J634" s="663">
        <v>2</v>
      </c>
      <c r="K634" s="664">
        <v>15905.28</v>
      </c>
    </row>
    <row r="635" spans="1:11" ht="14.4" customHeight="1" x14ac:dyDescent="0.3">
      <c r="A635" s="659" t="s">
        <v>561</v>
      </c>
      <c r="B635" s="660" t="s">
        <v>562</v>
      </c>
      <c r="C635" s="661" t="s">
        <v>581</v>
      </c>
      <c r="D635" s="662" t="s">
        <v>2601</v>
      </c>
      <c r="E635" s="661" t="s">
        <v>4466</v>
      </c>
      <c r="F635" s="662" t="s">
        <v>4467</v>
      </c>
      <c r="G635" s="661" t="s">
        <v>4006</v>
      </c>
      <c r="H635" s="661" t="s">
        <v>4007</v>
      </c>
      <c r="I635" s="663">
        <v>4402.6899999999996</v>
      </c>
      <c r="J635" s="663">
        <v>2</v>
      </c>
      <c r="K635" s="664">
        <v>8805.3700000000008</v>
      </c>
    </row>
    <row r="636" spans="1:11" ht="14.4" customHeight="1" x14ac:dyDescent="0.3">
      <c r="A636" s="659" t="s">
        <v>561</v>
      </c>
      <c r="B636" s="660" t="s">
        <v>562</v>
      </c>
      <c r="C636" s="661" t="s">
        <v>581</v>
      </c>
      <c r="D636" s="662" t="s">
        <v>2601</v>
      </c>
      <c r="E636" s="661" t="s">
        <v>4466</v>
      </c>
      <c r="F636" s="662" t="s">
        <v>4467</v>
      </c>
      <c r="G636" s="661" t="s">
        <v>4008</v>
      </c>
      <c r="H636" s="661" t="s">
        <v>4009</v>
      </c>
      <c r="I636" s="663">
        <v>4163</v>
      </c>
      <c r="J636" s="663">
        <v>1</v>
      </c>
      <c r="K636" s="664">
        <v>4163</v>
      </c>
    </row>
    <row r="637" spans="1:11" ht="14.4" customHeight="1" x14ac:dyDescent="0.3">
      <c r="A637" s="659" t="s">
        <v>561</v>
      </c>
      <c r="B637" s="660" t="s">
        <v>562</v>
      </c>
      <c r="C637" s="661" t="s">
        <v>581</v>
      </c>
      <c r="D637" s="662" t="s">
        <v>2601</v>
      </c>
      <c r="E637" s="661" t="s">
        <v>4466</v>
      </c>
      <c r="F637" s="662" t="s">
        <v>4467</v>
      </c>
      <c r="G637" s="661" t="s">
        <v>4010</v>
      </c>
      <c r="H637" s="661" t="s">
        <v>4011</v>
      </c>
      <c r="I637" s="663">
        <v>3072.3074999999999</v>
      </c>
      <c r="J637" s="663">
        <v>5</v>
      </c>
      <c r="K637" s="664">
        <v>15361.54</v>
      </c>
    </row>
    <row r="638" spans="1:11" ht="14.4" customHeight="1" x14ac:dyDescent="0.3">
      <c r="A638" s="659" t="s">
        <v>561</v>
      </c>
      <c r="B638" s="660" t="s">
        <v>562</v>
      </c>
      <c r="C638" s="661" t="s">
        <v>581</v>
      </c>
      <c r="D638" s="662" t="s">
        <v>2601</v>
      </c>
      <c r="E638" s="661" t="s">
        <v>4466</v>
      </c>
      <c r="F638" s="662" t="s">
        <v>4467</v>
      </c>
      <c r="G638" s="661" t="s">
        <v>4012</v>
      </c>
      <c r="H638" s="661" t="s">
        <v>4013</v>
      </c>
      <c r="I638" s="663">
        <v>37050</v>
      </c>
      <c r="J638" s="663">
        <v>5</v>
      </c>
      <c r="K638" s="664">
        <v>185250</v>
      </c>
    </row>
    <row r="639" spans="1:11" ht="14.4" customHeight="1" x14ac:dyDescent="0.3">
      <c r="A639" s="659" t="s">
        <v>561</v>
      </c>
      <c r="B639" s="660" t="s">
        <v>562</v>
      </c>
      <c r="C639" s="661" t="s">
        <v>581</v>
      </c>
      <c r="D639" s="662" t="s">
        <v>2601</v>
      </c>
      <c r="E639" s="661" t="s">
        <v>4466</v>
      </c>
      <c r="F639" s="662" t="s">
        <v>4467</v>
      </c>
      <c r="G639" s="661" t="s">
        <v>4014</v>
      </c>
      <c r="H639" s="661" t="s">
        <v>4015</v>
      </c>
      <c r="I639" s="663">
        <v>8212.2760000000017</v>
      </c>
      <c r="J639" s="663">
        <v>5</v>
      </c>
      <c r="K639" s="664">
        <v>41061.380000000005</v>
      </c>
    </row>
    <row r="640" spans="1:11" ht="14.4" customHeight="1" x14ac:dyDescent="0.3">
      <c r="A640" s="659" t="s">
        <v>561</v>
      </c>
      <c r="B640" s="660" t="s">
        <v>562</v>
      </c>
      <c r="C640" s="661" t="s">
        <v>581</v>
      </c>
      <c r="D640" s="662" t="s">
        <v>2601</v>
      </c>
      <c r="E640" s="661" t="s">
        <v>4466</v>
      </c>
      <c r="F640" s="662" t="s">
        <v>4467</v>
      </c>
      <c r="G640" s="661" t="s">
        <v>4016</v>
      </c>
      <c r="H640" s="661" t="s">
        <v>4017</v>
      </c>
      <c r="I640" s="663">
        <v>68977</v>
      </c>
      <c r="J640" s="663">
        <v>1</v>
      </c>
      <c r="K640" s="664">
        <v>68977</v>
      </c>
    </row>
    <row r="641" spans="1:11" ht="14.4" customHeight="1" x14ac:dyDescent="0.3">
      <c r="A641" s="659" t="s">
        <v>561</v>
      </c>
      <c r="B641" s="660" t="s">
        <v>562</v>
      </c>
      <c r="C641" s="661" t="s">
        <v>581</v>
      </c>
      <c r="D641" s="662" t="s">
        <v>2601</v>
      </c>
      <c r="E641" s="661" t="s">
        <v>4466</v>
      </c>
      <c r="F641" s="662" t="s">
        <v>4467</v>
      </c>
      <c r="G641" s="661" t="s">
        <v>4018</v>
      </c>
      <c r="H641" s="661" t="s">
        <v>4019</v>
      </c>
      <c r="I641" s="663">
        <v>1580</v>
      </c>
      <c r="J641" s="663">
        <v>4</v>
      </c>
      <c r="K641" s="664">
        <v>6319.99</v>
      </c>
    </row>
    <row r="642" spans="1:11" ht="14.4" customHeight="1" x14ac:dyDescent="0.3">
      <c r="A642" s="659" t="s">
        <v>561</v>
      </c>
      <c r="B642" s="660" t="s">
        <v>562</v>
      </c>
      <c r="C642" s="661" t="s">
        <v>581</v>
      </c>
      <c r="D642" s="662" t="s">
        <v>2601</v>
      </c>
      <c r="E642" s="661" t="s">
        <v>4466</v>
      </c>
      <c r="F642" s="662" t="s">
        <v>4467</v>
      </c>
      <c r="G642" s="661" t="s">
        <v>4020</v>
      </c>
      <c r="H642" s="661" t="s">
        <v>4021</v>
      </c>
      <c r="I642" s="663">
        <v>59890.16</v>
      </c>
      <c r="J642" s="663">
        <v>1</v>
      </c>
      <c r="K642" s="664">
        <v>59890.16</v>
      </c>
    </row>
    <row r="643" spans="1:11" ht="14.4" customHeight="1" x14ac:dyDescent="0.3">
      <c r="A643" s="659" t="s">
        <v>561</v>
      </c>
      <c r="B643" s="660" t="s">
        <v>562</v>
      </c>
      <c r="C643" s="661" t="s">
        <v>581</v>
      </c>
      <c r="D643" s="662" t="s">
        <v>2601</v>
      </c>
      <c r="E643" s="661" t="s">
        <v>4466</v>
      </c>
      <c r="F643" s="662" t="s">
        <v>4467</v>
      </c>
      <c r="G643" s="661" t="s">
        <v>4022</v>
      </c>
      <c r="H643" s="661" t="s">
        <v>4023</v>
      </c>
      <c r="I643" s="663">
        <v>4320.8649999999998</v>
      </c>
      <c r="J643" s="663">
        <v>3</v>
      </c>
      <c r="K643" s="664">
        <v>12962.509999999998</v>
      </c>
    </row>
    <row r="644" spans="1:11" ht="14.4" customHeight="1" x14ac:dyDescent="0.3">
      <c r="A644" s="659" t="s">
        <v>561</v>
      </c>
      <c r="B644" s="660" t="s">
        <v>562</v>
      </c>
      <c r="C644" s="661" t="s">
        <v>581</v>
      </c>
      <c r="D644" s="662" t="s">
        <v>2601</v>
      </c>
      <c r="E644" s="661" t="s">
        <v>4466</v>
      </c>
      <c r="F644" s="662" t="s">
        <v>4467</v>
      </c>
      <c r="G644" s="661" t="s">
        <v>4024</v>
      </c>
      <c r="H644" s="661" t="s">
        <v>4025</v>
      </c>
      <c r="I644" s="663">
        <v>4320.625</v>
      </c>
      <c r="J644" s="663">
        <v>9</v>
      </c>
      <c r="K644" s="664">
        <v>38886.300000000003</v>
      </c>
    </row>
    <row r="645" spans="1:11" ht="14.4" customHeight="1" x14ac:dyDescent="0.3">
      <c r="A645" s="659" t="s">
        <v>561</v>
      </c>
      <c r="B645" s="660" t="s">
        <v>562</v>
      </c>
      <c r="C645" s="661" t="s">
        <v>581</v>
      </c>
      <c r="D645" s="662" t="s">
        <v>2601</v>
      </c>
      <c r="E645" s="661" t="s">
        <v>4466</v>
      </c>
      <c r="F645" s="662" t="s">
        <v>4467</v>
      </c>
      <c r="G645" s="661" t="s">
        <v>4026</v>
      </c>
      <c r="H645" s="661" t="s">
        <v>4027</v>
      </c>
      <c r="I645" s="663">
        <v>1760.16</v>
      </c>
      <c r="J645" s="663">
        <v>1</v>
      </c>
      <c r="K645" s="664">
        <v>1760.16</v>
      </c>
    </row>
    <row r="646" spans="1:11" ht="14.4" customHeight="1" x14ac:dyDescent="0.3">
      <c r="A646" s="659" t="s">
        <v>561</v>
      </c>
      <c r="B646" s="660" t="s">
        <v>562</v>
      </c>
      <c r="C646" s="661" t="s">
        <v>581</v>
      </c>
      <c r="D646" s="662" t="s">
        <v>2601</v>
      </c>
      <c r="E646" s="661" t="s">
        <v>4466</v>
      </c>
      <c r="F646" s="662" t="s">
        <v>4467</v>
      </c>
      <c r="G646" s="661" t="s">
        <v>4028</v>
      </c>
      <c r="H646" s="661" t="s">
        <v>4029</v>
      </c>
      <c r="I646" s="663">
        <v>4320.83</v>
      </c>
      <c r="J646" s="663">
        <v>3</v>
      </c>
      <c r="K646" s="664">
        <v>12962.49</v>
      </c>
    </row>
    <row r="647" spans="1:11" ht="14.4" customHeight="1" x14ac:dyDescent="0.3">
      <c r="A647" s="659" t="s">
        <v>561</v>
      </c>
      <c r="B647" s="660" t="s">
        <v>562</v>
      </c>
      <c r="C647" s="661" t="s">
        <v>581</v>
      </c>
      <c r="D647" s="662" t="s">
        <v>2601</v>
      </c>
      <c r="E647" s="661" t="s">
        <v>4466</v>
      </c>
      <c r="F647" s="662" t="s">
        <v>4467</v>
      </c>
      <c r="G647" s="661" t="s">
        <v>4030</v>
      </c>
      <c r="H647" s="661" t="s">
        <v>4031</v>
      </c>
      <c r="I647" s="663">
        <v>68977</v>
      </c>
      <c r="J647" s="663">
        <v>1</v>
      </c>
      <c r="K647" s="664">
        <v>68977</v>
      </c>
    </row>
    <row r="648" spans="1:11" ht="14.4" customHeight="1" x14ac:dyDescent="0.3">
      <c r="A648" s="659" t="s">
        <v>561</v>
      </c>
      <c r="B648" s="660" t="s">
        <v>562</v>
      </c>
      <c r="C648" s="661" t="s">
        <v>581</v>
      </c>
      <c r="D648" s="662" t="s">
        <v>2601</v>
      </c>
      <c r="E648" s="661" t="s">
        <v>4466</v>
      </c>
      <c r="F648" s="662" t="s">
        <v>4467</v>
      </c>
      <c r="G648" s="661" t="s">
        <v>4032</v>
      </c>
      <c r="H648" s="661" t="s">
        <v>4033</v>
      </c>
      <c r="I648" s="663">
        <v>1760.16</v>
      </c>
      <c r="J648" s="663">
        <v>1</v>
      </c>
      <c r="K648" s="664">
        <v>1760.16</v>
      </c>
    </row>
    <row r="649" spans="1:11" ht="14.4" customHeight="1" x14ac:dyDescent="0.3">
      <c r="A649" s="659" t="s">
        <v>561</v>
      </c>
      <c r="B649" s="660" t="s">
        <v>562</v>
      </c>
      <c r="C649" s="661" t="s">
        <v>581</v>
      </c>
      <c r="D649" s="662" t="s">
        <v>2601</v>
      </c>
      <c r="E649" s="661" t="s">
        <v>4466</v>
      </c>
      <c r="F649" s="662" t="s">
        <v>4467</v>
      </c>
      <c r="G649" s="661" t="s">
        <v>4034</v>
      </c>
      <c r="H649" s="661" t="s">
        <v>4035</v>
      </c>
      <c r="I649" s="663">
        <v>544.49</v>
      </c>
      <c r="J649" s="663">
        <v>4</v>
      </c>
      <c r="K649" s="664">
        <v>2177.96</v>
      </c>
    </row>
    <row r="650" spans="1:11" ht="14.4" customHeight="1" x14ac:dyDescent="0.3">
      <c r="A650" s="659" t="s">
        <v>561</v>
      </c>
      <c r="B650" s="660" t="s">
        <v>562</v>
      </c>
      <c r="C650" s="661" t="s">
        <v>581</v>
      </c>
      <c r="D650" s="662" t="s">
        <v>2601</v>
      </c>
      <c r="E650" s="661" t="s">
        <v>4466</v>
      </c>
      <c r="F650" s="662" t="s">
        <v>4467</v>
      </c>
      <c r="G650" s="661" t="s">
        <v>4036</v>
      </c>
      <c r="H650" s="661" t="s">
        <v>4037</v>
      </c>
      <c r="I650" s="663">
        <v>68977</v>
      </c>
      <c r="J650" s="663">
        <v>2</v>
      </c>
      <c r="K650" s="664">
        <v>137954</v>
      </c>
    </row>
    <row r="651" spans="1:11" ht="14.4" customHeight="1" x14ac:dyDescent="0.3">
      <c r="A651" s="659" t="s">
        <v>561</v>
      </c>
      <c r="B651" s="660" t="s">
        <v>562</v>
      </c>
      <c r="C651" s="661" t="s">
        <v>581</v>
      </c>
      <c r="D651" s="662" t="s">
        <v>2601</v>
      </c>
      <c r="E651" s="661" t="s">
        <v>4466</v>
      </c>
      <c r="F651" s="662" t="s">
        <v>4467</v>
      </c>
      <c r="G651" s="661" t="s">
        <v>4038</v>
      </c>
      <c r="H651" s="661" t="s">
        <v>4039</v>
      </c>
      <c r="I651" s="663">
        <v>4320.6899999999996</v>
      </c>
      <c r="J651" s="663">
        <v>8</v>
      </c>
      <c r="K651" s="664">
        <v>34565.24</v>
      </c>
    </row>
    <row r="652" spans="1:11" ht="14.4" customHeight="1" x14ac:dyDescent="0.3">
      <c r="A652" s="659" t="s">
        <v>561</v>
      </c>
      <c r="B652" s="660" t="s">
        <v>562</v>
      </c>
      <c r="C652" s="661" t="s">
        <v>581</v>
      </c>
      <c r="D652" s="662" t="s">
        <v>2601</v>
      </c>
      <c r="E652" s="661" t="s">
        <v>4466</v>
      </c>
      <c r="F652" s="662" t="s">
        <v>4467</v>
      </c>
      <c r="G652" s="661" t="s">
        <v>4040</v>
      </c>
      <c r="H652" s="661" t="s">
        <v>4041</v>
      </c>
      <c r="I652" s="663">
        <v>19585.200000000004</v>
      </c>
      <c r="J652" s="663">
        <v>10</v>
      </c>
      <c r="K652" s="664">
        <v>195852.00000000003</v>
      </c>
    </row>
    <row r="653" spans="1:11" ht="14.4" customHeight="1" x14ac:dyDescent="0.3">
      <c r="A653" s="659" t="s">
        <v>561</v>
      </c>
      <c r="B653" s="660" t="s">
        <v>562</v>
      </c>
      <c r="C653" s="661" t="s">
        <v>581</v>
      </c>
      <c r="D653" s="662" t="s">
        <v>2601</v>
      </c>
      <c r="E653" s="661" t="s">
        <v>4466</v>
      </c>
      <c r="F653" s="662" t="s">
        <v>4467</v>
      </c>
      <c r="G653" s="661" t="s">
        <v>4042</v>
      </c>
      <c r="H653" s="661" t="s">
        <v>4043</v>
      </c>
      <c r="I653" s="663">
        <v>5648.19</v>
      </c>
      <c r="J653" s="663">
        <v>1</v>
      </c>
      <c r="K653" s="664">
        <v>5648.19</v>
      </c>
    </row>
    <row r="654" spans="1:11" ht="14.4" customHeight="1" x14ac:dyDescent="0.3">
      <c r="A654" s="659" t="s">
        <v>561</v>
      </c>
      <c r="B654" s="660" t="s">
        <v>562</v>
      </c>
      <c r="C654" s="661" t="s">
        <v>581</v>
      </c>
      <c r="D654" s="662" t="s">
        <v>2601</v>
      </c>
      <c r="E654" s="661" t="s">
        <v>4466</v>
      </c>
      <c r="F654" s="662" t="s">
        <v>4467</v>
      </c>
      <c r="G654" s="661" t="s">
        <v>4044</v>
      </c>
      <c r="H654" s="661" t="s">
        <v>4045</v>
      </c>
      <c r="I654" s="663">
        <v>19585.200000000004</v>
      </c>
      <c r="J654" s="663">
        <v>11</v>
      </c>
      <c r="K654" s="664">
        <v>215437.20000000004</v>
      </c>
    </row>
    <row r="655" spans="1:11" ht="14.4" customHeight="1" x14ac:dyDescent="0.3">
      <c r="A655" s="659" t="s">
        <v>561</v>
      </c>
      <c r="B655" s="660" t="s">
        <v>562</v>
      </c>
      <c r="C655" s="661" t="s">
        <v>581</v>
      </c>
      <c r="D655" s="662" t="s">
        <v>2601</v>
      </c>
      <c r="E655" s="661" t="s">
        <v>4466</v>
      </c>
      <c r="F655" s="662" t="s">
        <v>4467</v>
      </c>
      <c r="G655" s="661" t="s">
        <v>4046</v>
      </c>
      <c r="H655" s="661" t="s">
        <v>4047</v>
      </c>
      <c r="I655" s="663">
        <v>68977</v>
      </c>
      <c r="J655" s="663">
        <v>1</v>
      </c>
      <c r="K655" s="664">
        <v>68977</v>
      </c>
    </row>
    <row r="656" spans="1:11" ht="14.4" customHeight="1" x14ac:dyDescent="0.3">
      <c r="A656" s="659" t="s">
        <v>561</v>
      </c>
      <c r="B656" s="660" t="s">
        <v>562</v>
      </c>
      <c r="C656" s="661" t="s">
        <v>581</v>
      </c>
      <c r="D656" s="662" t="s">
        <v>2601</v>
      </c>
      <c r="E656" s="661" t="s">
        <v>4466</v>
      </c>
      <c r="F656" s="662" t="s">
        <v>4467</v>
      </c>
      <c r="G656" s="661" t="s">
        <v>4048</v>
      </c>
      <c r="H656" s="661" t="s">
        <v>4049</v>
      </c>
      <c r="I656" s="663">
        <v>59890.85</v>
      </c>
      <c r="J656" s="663">
        <v>1</v>
      </c>
      <c r="K656" s="664">
        <v>59890.85</v>
      </c>
    </row>
    <row r="657" spans="1:11" ht="14.4" customHeight="1" x14ac:dyDescent="0.3">
      <c r="A657" s="659" t="s">
        <v>561</v>
      </c>
      <c r="B657" s="660" t="s">
        <v>562</v>
      </c>
      <c r="C657" s="661" t="s">
        <v>581</v>
      </c>
      <c r="D657" s="662" t="s">
        <v>2601</v>
      </c>
      <c r="E657" s="661" t="s">
        <v>4466</v>
      </c>
      <c r="F657" s="662" t="s">
        <v>4467</v>
      </c>
      <c r="G657" s="661" t="s">
        <v>4050</v>
      </c>
      <c r="H657" s="661" t="s">
        <v>4051</v>
      </c>
      <c r="I657" s="663">
        <v>5680.62</v>
      </c>
      <c r="J657" s="663">
        <v>6</v>
      </c>
      <c r="K657" s="664">
        <v>34083.72</v>
      </c>
    </row>
    <row r="658" spans="1:11" ht="14.4" customHeight="1" x14ac:dyDescent="0.3">
      <c r="A658" s="659" t="s">
        <v>561</v>
      </c>
      <c r="B658" s="660" t="s">
        <v>562</v>
      </c>
      <c r="C658" s="661" t="s">
        <v>581</v>
      </c>
      <c r="D658" s="662" t="s">
        <v>2601</v>
      </c>
      <c r="E658" s="661" t="s">
        <v>4466</v>
      </c>
      <c r="F658" s="662" t="s">
        <v>4467</v>
      </c>
      <c r="G658" s="661" t="s">
        <v>4052</v>
      </c>
      <c r="H658" s="661" t="s">
        <v>4053</v>
      </c>
      <c r="I658" s="663">
        <v>11670.17</v>
      </c>
      <c r="J658" s="663">
        <v>2</v>
      </c>
      <c r="K658" s="664">
        <v>23340.35</v>
      </c>
    </row>
    <row r="659" spans="1:11" ht="14.4" customHeight="1" x14ac:dyDescent="0.3">
      <c r="A659" s="659" t="s">
        <v>561</v>
      </c>
      <c r="B659" s="660" t="s">
        <v>562</v>
      </c>
      <c r="C659" s="661" t="s">
        <v>581</v>
      </c>
      <c r="D659" s="662" t="s">
        <v>2601</v>
      </c>
      <c r="E659" s="661" t="s">
        <v>4466</v>
      </c>
      <c r="F659" s="662" t="s">
        <v>4467</v>
      </c>
      <c r="G659" s="661" t="s">
        <v>4054</v>
      </c>
      <c r="H659" s="661" t="s">
        <v>4055</v>
      </c>
      <c r="I659" s="663">
        <v>68977</v>
      </c>
      <c r="J659" s="663">
        <v>1</v>
      </c>
      <c r="K659" s="664">
        <v>68977</v>
      </c>
    </row>
    <row r="660" spans="1:11" ht="14.4" customHeight="1" x14ac:dyDescent="0.3">
      <c r="A660" s="659" t="s">
        <v>561</v>
      </c>
      <c r="B660" s="660" t="s">
        <v>562</v>
      </c>
      <c r="C660" s="661" t="s">
        <v>581</v>
      </c>
      <c r="D660" s="662" t="s">
        <v>2601</v>
      </c>
      <c r="E660" s="661" t="s">
        <v>4466</v>
      </c>
      <c r="F660" s="662" t="s">
        <v>4467</v>
      </c>
      <c r="G660" s="661" t="s">
        <v>4056</v>
      </c>
      <c r="H660" s="661" t="s">
        <v>4057</v>
      </c>
      <c r="I660" s="663">
        <v>1580</v>
      </c>
      <c r="J660" s="663">
        <v>4</v>
      </c>
      <c r="K660" s="664">
        <v>6319.99</v>
      </c>
    </row>
    <row r="661" spans="1:11" ht="14.4" customHeight="1" x14ac:dyDescent="0.3">
      <c r="A661" s="659" t="s">
        <v>561</v>
      </c>
      <c r="B661" s="660" t="s">
        <v>562</v>
      </c>
      <c r="C661" s="661" t="s">
        <v>581</v>
      </c>
      <c r="D661" s="662" t="s">
        <v>2601</v>
      </c>
      <c r="E661" s="661" t="s">
        <v>4466</v>
      </c>
      <c r="F661" s="662" t="s">
        <v>4467</v>
      </c>
      <c r="G661" s="661" t="s">
        <v>4058</v>
      </c>
      <c r="H661" s="661" t="s">
        <v>4059</v>
      </c>
      <c r="I661" s="663">
        <v>17135</v>
      </c>
      <c r="J661" s="663">
        <v>6</v>
      </c>
      <c r="K661" s="664">
        <v>102810</v>
      </c>
    </row>
    <row r="662" spans="1:11" ht="14.4" customHeight="1" x14ac:dyDescent="0.3">
      <c r="A662" s="659" t="s">
        <v>561</v>
      </c>
      <c r="B662" s="660" t="s">
        <v>562</v>
      </c>
      <c r="C662" s="661" t="s">
        <v>581</v>
      </c>
      <c r="D662" s="662" t="s">
        <v>2601</v>
      </c>
      <c r="E662" s="661" t="s">
        <v>4466</v>
      </c>
      <c r="F662" s="662" t="s">
        <v>4467</v>
      </c>
      <c r="G662" s="661" t="s">
        <v>4060</v>
      </c>
      <c r="H662" s="661" t="s">
        <v>4061</v>
      </c>
      <c r="I662" s="663">
        <v>59890.85</v>
      </c>
      <c r="J662" s="663">
        <v>1</v>
      </c>
      <c r="K662" s="664">
        <v>59890.85</v>
      </c>
    </row>
    <row r="663" spans="1:11" ht="14.4" customHeight="1" x14ac:dyDescent="0.3">
      <c r="A663" s="659" t="s">
        <v>561</v>
      </c>
      <c r="B663" s="660" t="s">
        <v>562</v>
      </c>
      <c r="C663" s="661" t="s">
        <v>581</v>
      </c>
      <c r="D663" s="662" t="s">
        <v>2601</v>
      </c>
      <c r="E663" s="661" t="s">
        <v>4466</v>
      </c>
      <c r="F663" s="662" t="s">
        <v>4467</v>
      </c>
      <c r="G663" s="661" t="s">
        <v>4062</v>
      </c>
      <c r="H663" s="661" t="s">
        <v>4063</v>
      </c>
      <c r="I663" s="663">
        <v>16900</v>
      </c>
      <c r="J663" s="663">
        <v>2</v>
      </c>
      <c r="K663" s="664">
        <v>33800</v>
      </c>
    </row>
    <row r="664" spans="1:11" ht="14.4" customHeight="1" x14ac:dyDescent="0.3">
      <c r="A664" s="659" t="s">
        <v>561</v>
      </c>
      <c r="B664" s="660" t="s">
        <v>562</v>
      </c>
      <c r="C664" s="661" t="s">
        <v>581</v>
      </c>
      <c r="D664" s="662" t="s">
        <v>2601</v>
      </c>
      <c r="E664" s="661" t="s">
        <v>4466</v>
      </c>
      <c r="F664" s="662" t="s">
        <v>4467</v>
      </c>
      <c r="G664" s="661" t="s">
        <v>4064</v>
      </c>
      <c r="H664" s="661" t="s">
        <v>4065</v>
      </c>
      <c r="I664" s="663">
        <v>29880.54</v>
      </c>
      <c r="J664" s="663">
        <v>1</v>
      </c>
      <c r="K664" s="664">
        <v>29880.54</v>
      </c>
    </row>
    <row r="665" spans="1:11" ht="14.4" customHeight="1" x14ac:dyDescent="0.3">
      <c r="A665" s="659" t="s">
        <v>561</v>
      </c>
      <c r="B665" s="660" t="s">
        <v>562</v>
      </c>
      <c r="C665" s="661" t="s">
        <v>581</v>
      </c>
      <c r="D665" s="662" t="s">
        <v>2601</v>
      </c>
      <c r="E665" s="661" t="s">
        <v>4466</v>
      </c>
      <c r="F665" s="662" t="s">
        <v>4467</v>
      </c>
      <c r="G665" s="661" t="s">
        <v>4066</v>
      </c>
      <c r="H665" s="661" t="s">
        <v>4067</v>
      </c>
      <c r="I665" s="663">
        <v>4320.55</v>
      </c>
      <c r="J665" s="663">
        <v>2</v>
      </c>
      <c r="K665" s="664">
        <v>8641.1</v>
      </c>
    </row>
    <row r="666" spans="1:11" ht="14.4" customHeight="1" x14ac:dyDescent="0.3">
      <c r="A666" s="659" t="s">
        <v>561</v>
      </c>
      <c r="B666" s="660" t="s">
        <v>562</v>
      </c>
      <c r="C666" s="661" t="s">
        <v>581</v>
      </c>
      <c r="D666" s="662" t="s">
        <v>2601</v>
      </c>
      <c r="E666" s="661" t="s">
        <v>4466</v>
      </c>
      <c r="F666" s="662" t="s">
        <v>4467</v>
      </c>
      <c r="G666" s="661" t="s">
        <v>4068</v>
      </c>
      <c r="H666" s="661" t="s">
        <v>4069</v>
      </c>
      <c r="I666" s="663">
        <v>16900</v>
      </c>
      <c r="J666" s="663">
        <v>2</v>
      </c>
      <c r="K666" s="664">
        <v>33800</v>
      </c>
    </row>
    <row r="667" spans="1:11" ht="14.4" customHeight="1" x14ac:dyDescent="0.3">
      <c r="A667" s="659" t="s">
        <v>561</v>
      </c>
      <c r="B667" s="660" t="s">
        <v>562</v>
      </c>
      <c r="C667" s="661" t="s">
        <v>581</v>
      </c>
      <c r="D667" s="662" t="s">
        <v>2601</v>
      </c>
      <c r="E667" s="661" t="s">
        <v>4466</v>
      </c>
      <c r="F667" s="662" t="s">
        <v>4467</v>
      </c>
      <c r="G667" s="661" t="s">
        <v>4070</v>
      </c>
      <c r="H667" s="661" t="s">
        <v>4071</v>
      </c>
      <c r="I667" s="663">
        <v>474.24</v>
      </c>
      <c r="J667" s="663">
        <v>22</v>
      </c>
      <c r="K667" s="664">
        <v>10433.220000000001</v>
      </c>
    </row>
    <row r="668" spans="1:11" ht="14.4" customHeight="1" x14ac:dyDescent="0.3">
      <c r="A668" s="659" t="s">
        <v>561</v>
      </c>
      <c r="B668" s="660" t="s">
        <v>562</v>
      </c>
      <c r="C668" s="661" t="s">
        <v>581</v>
      </c>
      <c r="D668" s="662" t="s">
        <v>2601</v>
      </c>
      <c r="E668" s="661" t="s">
        <v>4466</v>
      </c>
      <c r="F668" s="662" t="s">
        <v>4467</v>
      </c>
      <c r="G668" s="661" t="s">
        <v>4072</v>
      </c>
      <c r="H668" s="661" t="s">
        <v>4073</v>
      </c>
      <c r="I668" s="663">
        <v>5547.6</v>
      </c>
      <c r="J668" s="663">
        <v>9</v>
      </c>
      <c r="K668" s="664">
        <v>49928.400000000009</v>
      </c>
    </row>
    <row r="669" spans="1:11" ht="14.4" customHeight="1" x14ac:dyDescent="0.3">
      <c r="A669" s="659" t="s">
        <v>561</v>
      </c>
      <c r="B669" s="660" t="s">
        <v>562</v>
      </c>
      <c r="C669" s="661" t="s">
        <v>581</v>
      </c>
      <c r="D669" s="662" t="s">
        <v>2601</v>
      </c>
      <c r="E669" s="661" t="s">
        <v>4466</v>
      </c>
      <c r="F669" s="662" t="s">
        <v>4467</v>
      </c>
      <c r="G669" s="661" t="s">
        <v>4074</v>
      </c>
      <c r="H669" s="661" t="s">
        <v>4075</v>
      </c>
      <c r="I669" s="663">
        <v>22006.400000000001</v>
      </c>
      <c r="J669" s="663">
        <v>2</v>
      </c>
      <c r="K669" s="664">
        <v>44012.800000000003</v>
      </c>
    </row>
    <row r="670" spans="1:11" ht="14.4" customHeight="1" x14ac:dyDescent="0.3">
      <c r="A670" s="659" t="s">
        <v>561</v>
      </c>
      <c r="B670" s="660" t="s">
        <v>562</v>
      </c>
      <c r="C670" s="661" t="s">
        <v>581</v>
      </c>
      <c r="D670" s="662" t="s">
        <v>2601</v>
      </c>
      <c r="E670" s="661" t="s">
        <v>4466</v>
      </c>
      <c r="F670" s="662" t="s">
        <v>4467</v>
      </c>
      <c r="G670" s="661" t="s">
        <v>4076</v>
      </c>
      <c r="H670" s="661" t="s">
        <v>4077</v>
      </c>
      <c r="I670" s="663">
        <v>10120</v>
      </c>
      <c r="J670" s="663">
        <v>2</v>
      </c>
      <c r="K670" s="664">
        <v>20240</v>
      </c>
    </row>
    <row r="671" spans="1:11" ht="14.4" customHeight="1" x14ac:dyDescent="0.3">
      <c r="A671" s="659" t="s">
        <v>561</v>
      </c>
      <c r="B671" s="660" t="s">
        <v>562</v>
      </c>
      <c r="C671" s="661" t="s">
        <v>581</v>
      </c>
      <c r="D671" s="662" t="s">
        <v>2601</v>
      </c>
      <c r="E671" s="661" t="s">
        <v>4466</v>
      </c>
      <c r="F671" s="662" t="s">
        <v>4467</v>
      </c>
      <c r="G671" s="661" t="s">
        <v>4078</v>
      </c>
      <c r="H671" s="661" t="s">
        <v>4079</v>
      </c>
      <c r="I671" s="663">
        <v>17135</v>
      </c>
      <c r="J671" s="663">
        <v>1</v>
      </c>
      <c r="K671" s="664">
        <v>17135</v>
      </c>
    </row>
    <row r="672" spans="1:11" ht="14.4" customHeight="1" x14ac:dyDescent="0.3">
      <c r="A672" s="659" t="s">
        <v>561</v>
      </c>
      <c r="B672" s="660" t="s">
        <v>562</v>
      </c>
      <c r="C672" s="661" t="s">
        <v>581</v>
      </c>
      <c r="D672" s="662" t="s">
        <v>2601</v>
      </c>
      <c r="E672" s="661" t="s">
        <v>4466</v>
      </c>
      <c r="F672" s="662" t="s">
        <v>4467</v>
      </c>
      <c r="G672" s="661" t="s">
        <v>4080</v>
      </c>
      <c r="H672" s="661" t="s">
        <v>4081</v>
      </c>
      <c r="I672" s="663">
        <v>9292.14</v>
      </c>
      <c r="J672" s="663">
        <v>4</v>
      </c>
      <c r="K672" s="664">
        <v>37168.559999999998</v>
      </c>
    </row>
    <row r="673" spans="1:11" ht="14.4" customHeight="1" x14ac:dyDescent="0.3">
      <c r="A673" s="659" t="s">
        <v>561</v>
      </c>
      <c r="B673" s="660" t="s">
        <v>562</v>
      </c>
      <c r="C673" s="661" t="s">
        <v>581</v>
      </c>
      <c r="D673" s="662" t="s">
        <v>2601</v>
      </c>
      <c r="E673" s="661" t="s">
        <v>4466</v>
      </c>
      <c r="F673" s="662" t="s">
        <v>4467</v>
      </c>
      <c r="G673" s="661" t="s">
        <v>4082</v>
      </c>
      <c r="H673" s="661" t="s">
        <v>4083</v>
      </c>
      <c r="I673" s="663">
        <v>213.9</v>
      </c>
      <c r="J673" s="663">
        <v>120</v>
      </c>
      <c r="K673" s="664">
        <v>25668</v>
      </c>
    </row>
    <row r="674" spans="1:11" ht="14.4" customHeight="1" x14ac:dyDescent="0.3">
      <c r="A674" s="659" t="s">
        <v>561</v>
      </c>
      <c r="B674" s="660" t="s">
        <v>562</v>
      </c>
      <c r="C674" s="661" t="s">
        <v>581</v>
      </c>
      <c r="D674" s="662" t="s">
        <v>2601</v>
      </c>
      <c r="E674" s="661" t="s">
        <v>4466</v>
      </c>
      <c r="F674" s="662" t="s">
        <v>4467</v>
      </c>
      <c r="G674" s="661" t="s">
        <v>4084</v>
      </c>
      <c r="H674" s="661" t="s">
        <v>4085</v>
      </c>
      <c r="I674" s="663">
        <v>5547.6</v>
      </c>
      <c r="J674" s="663">
        <v>10</v>
      </c>
      <c r="K674" s="664">
        <v>55476</v>
      </c>
    </row>
    <row r="675" spans="1:11" ht="14.4" customHeight="1" x14ac:dyDescent="0.3">
      <c r="A675" s="659" t="s">
        <v>561</v>
      </c>
      <c r="B675" s="660" t="s">
        <v>562</v>
      </c>
      <c r="C675" s="661" t="s">
        <v>581</v>
      </c>
      <c r="D675" s="662" t="s">
        <v>2601</v>
      </c>
      <c r="E675" s="661" t="s">
        <v>4466</v>
      </c>
      <c r="F675" s="662" t="s">
        <v>4467</v>
      </c>
      <c r="G675" s="661" t="s">
        <v>4086</v>
      </c>
      <c r="H675" s="661" t="s">
        <v>4087</v>
      </c>
      <c r="I675" s="663">
        <v>2761.08</v>
      </c>
      <c r="J675" s="663">
        <v>1</v>
      </c>
      <c r="K675" s="664">
        <v>2761.08</v>
      </c>
    </row>
    <row r="676" spans="1:11" ht="14.4" customHeight="1" x14ac:dyDescent="0.3">
      <c r="A676" s="659" t="s">
        <v>561</v>
      </c>
      <c r="B676" s="660" t="s">
        <v>562</v>
      </c>
      <c r="C676" s="661" t="s">
        <v>581</v>
      </c>
      <c r="D676" s="662" t="s">
        <v>2601</v>
      </c>
      <c r="E676" s="661" t="s">
        <v>4466</v>
      </c>
      <c r="F676" s="662" t="s">
        <v>4467</v>
      </c>
      <c r="G676" s="661" t="s">
        <v>4088</v>
      </c>
      <c r="H676" s="661" t="s">
        <v>4089</v>
      </c>
      <c r="I676" s="663">
        <v>17135</v>
      </c>
      <c r="J676" s="663">
        <v>3</v>
      </c>
      <c r="K676" s="664">
        <v>51405</v>
      </c>
    </row>
    <row r="677" spans="1:11" ht="14.4" customHeight="1" x14ac:dyDescent="0.3">
      <c r="A677" s="659" t="s">
        <v>561</v>
      </c>
      <c r="B677" s="660" t="s">
        <v>562</v>
      </c>
      <c r="C677" s="661" t="s">
        <v>581</v>
      </c>
      <c r="D677" s="662" t="s">
        <v>2601</v>
      </c>
      <c r="E677" s="661" t="s">
        <v>4466</v>
      </c>
      <c r="F677" s="662" t="s">
        <v>4467</v>
      </c>
      <c r="G677" s="661" t="s">
        <v>4090</v>
      </c>
      <c r="H677" s="661" t="s">
        <v>4091</v>
      </c>
      <c r="I677" s="663">
        <v>8132.8</v>
      </c>
      <c r="J677" s="663">
        <v>1</v>
      </c>
      <c r="K677" s="664">
        <v>8132.8</v>
      </c>
    </row>
    <row r="678" spans="1:11" ht="14.4" customHeight="1" x14ac:dyDescent="0.3">
      <c r="A678" s="659" t="s">
        <v>561</v>
      </c>
      <c r="B678" s="660" t="s">
        <v>562</v>
      </c>
      <c r="C678" s="661" t="s">
        <v>581</v>
      </c>
      <c r="D678" s="662" t="s">
        <v>2601</v>
      </c>
      <c r="E678" s="661" t="s">
        <v>4466</v>
      </c>
      <c r="F678" s="662" t="s">
        <v>4467</v>
      </c>
      <c r="G678" s="661" t="s">
        <v>4092</v>
      </c>
      <c r="H678" s="661" t="s">
        <v>4093</v>
      </c>
      <c r="I678" s="663">
        <v>10120</v>
      </c>
      <c r="J678" s="663">
        <v>5</v>
      </c>
      <c r="K678" s="664">
        <v>50600</v>
      </c>
    </row>
    <row r="679" spans="1:11" ht="14.4" customHeight="1" x14ac:dyDescent="0.3">
      <c r="A679" s="659" t="s">
        <v>561</v>
      </c>
      <c r="B679" s="660" t="s">
        <v>562</v>
      </c>
      <c r="C679" s="661" t="s">
        <v>581</v>
      </c>
      <c r="D679" s="662" t="s">
        <v>2601</v>
      </c>
      <c r="E679" s="661" t="s">
        <v>4466</v>
      </c>
      <c r="F679" s="662" t="s">
        <v>4467</v>
      </c>
      <c r="G679" s="661" t="s">
        <v>4094</v>
      </c>
      <c r="H679" s="661" t="s">
        <v>4095</v>
      </c>
      <c r="I679" s="663">
        <v>7847.6</v>
      </c>
      <c r="J679" s="663">
        <v>2</v>
      </c>
      <c r="K679" s="664">
        <v>15695.2</v>
      </c>
    </row>
    <row r="680" spans="1:11" ht="14.4" customHeight="1" x14ac:dyDescent="0.3">
      <c r="A680" s="659" t="s">
        <v>561</v>
      </c>
      <c r="B680" s="660" t="s">
        <v>562</v>
      </c>
      <c r="C680" s="661" t="s">
        <v>581</v>
      </c>
      <c r="D680" s="662" t="s">
        <v>2601</v>
      </c>
      <c r="E680" s="661" t="s">
        <v>4466</v>
      </c>
      <c r="F680" s="662" t="s">
        <v>4467</v>
      </c>
      <c r="G680" s="661" t="s">
        <v>4096</v>
      </c>
      <c r="H680" s="661" t="s">
        <v>4097</v>
      </c>
      <c r="I680" s="663">
        <v>7847.6</v>
      </c>
      <c r="J680" s="663">
        <v>12</v>
      </c>
      <c r="K680" s="664">
        <v>94171.200000000012</v>
      </c>
    </row>
    <row r="681" spans="1:11" ht="14.4" customHeight="1" x14ac:dyDescent="0.3">
      <c r="A681" s="659" t="s">
        <v>561</v>
      </c>
      <c r="B681" s="660" t="s">
        <v>562</v>
      </c>
      <c r="C681" s="661" t="s">
        <v>581</v>
      </c>
      <c r="D681" s="662" t="s">
        <v>2601</v>
      </c>
      <c r="E681" s="661" t="s">
        <v>4466</v>
      </c>
      <c r="F681" s="662" t="s">
        <v>4467</v>
      </c>
      <c r="G681" s="661" t="s">
        <v>4098</v>
      </c>
      <c r="H681" s="661" t="s">
        <v>4099</v>
      </c>
      <c r="I681" s="663">
        <v>3682.2</v>
      </c>
      <c r="J681" s="663">
        <v>4</v>
      </c>
      <c r="K681" s="664">
        <v>14728.79</v>
      </c>
    </row>
    <row r="682" spans="1:11" ht="14.4" customHeight="1" x14ac:dyDescent="0.3">
      <c r="A682" s="659" t="s">
        <v>561</v>
      </c>
      <c r="B682" s="660" t="s">
        <v>562</v>
      </c>
      <c r="C682" s="661" t="s">
        <v>581</v>
      </c>
      <c r="D682" s="662" t="s">
        <v>2601</v>
      </c>
      <c r="E682" s="661" t="s">
        <v>4466</v>
      </c>
      <c r="F682" s="662" t="s">
        <v>4467</v>
      </c>
      <c r="G682" s="661" t="s">
        <v>4100</v>
      </c>
      <c r="H682" s="661" t="s">
        <v>4101</v>
      </c>
      <c r="I682" s="663">
        <v>5580</v>
      </c>
      <c r="J682" s="663">
        <v>1</v>
      </c>
      <c r="K682" s="664">
        <v>5580</v>
      </c>
    </row>
    <row r="683" spans="1:11" ht="14.4" customHeight="1" x14ac:dyDescent="0.3">
      <c r="A683" s="659" t="s">
        <v>561</v>
      </c>
      <c r="B683" s="660" t="s">
        <v>562</v>
      </c>
      <c r="C683" s="661" t="s">
        <v>581</v>
      </c>
      <c r="D683" s="662" t="s">
        <v>2601</v>
      </c>
      <c r="E683" s="661" t="s">
        <v>4466</v>
      </c>
      <c r="F683" s="662" t="s">
        <v>4467</v>
      </c>
      <c r="G683" s="661" t="s">
        <v>4102</v>
      </c>
      <c r="H683" s="661" t="s">
        <v>4103</v>
      </c>
      <c r="I683" s="663">
        <v>68977</v>
      </c>
      <c r="J683" s="663">
        <v>1</v>
      </c>
      <c r="K683" s="664">
        <v>68977</v>
      </c>
    </row>
    <row r="684" spans="1:11" ht="14.4" customHeight="1" x14ac:dyDescent="0.3">
      <c r="A684" s="659" t="s">
        <v>561</v>
      </c>
      <c r="B684" s="660" t="s">
        <v>562</v>
      </c>
      <c r="C684" s="661" t="s">
        <v>581</v>
      </c>
      <c r="D684" s="662" t="s">
        <v>2601</v>
      </c>
      <c r="E684" s="661" t="s">
        <v>4466</v>
      </c>
      <c r="F684" s="662" t="s">
        <v>4467</v>
      </c>
      <c r="G684" s="661" t="s">
        <v>4104</v>
      </c>
      <c r="H684" s="661" t="s">
        <v>4105</v>
      </c>
      <c r="I684" s="663">
        <v>1230.5</v>
      </c>
      <c r="J684" s="663">
        <v>2</v>
      </c>
      <c r="K684" s="664">
        <v>2461</v>
      </c>
    </row>
    <row r="685" spans="1:11" ht="14.4" customHeight="1" x14ac:dyDescent="0.3">
      <c r="A685" s="659" t="s">
        <v>561</v>
      </c>
      <c r="B685" s="660" t="s">
        <v>562</v>
      </c>
      <c r="C685" s="661" t="s">
        <v>581</v>
      </c>
      <c r="D685" s="662" t="s">
        <v>2601</v>
      </c>
      <c r="E685" s="661" t="s">
        <v>4466</v>
      </c>
      <c r="F685" s="662" t="s">
        <v>4467</v>
      </c>
      <c r="G685" s="661" t="s">
        <v>4106</v>
      </c>
      <c r="H685" s="661" t="s">
        <v>4107</v>
      </c>
      <c r="I685" s="663">
        <v>7847.6</v>
      </c>
      <c r="J685" s="663">
        <v>11</v>
      </c>
      <c r="K685" s="664">
        <v>86323.599999999991</v>
      </c>
    </row>
    <row r="686" spans="1:11" ht="14.4" customHeight="1" x14ac:dyDescent="0.3">
      <c r="A686" s="659" t="s">
        <v>561</v>
      </c>
      <c r="B686" s="660" t="s">
        <v>562</v>
      </c>
      <c r="C686" s="661" t="s">
        <v>581</v>
      </c>
      <c r="D686" s="662" t="s">
        <v>2601</v>
      </c>
      <c r="E686" s="661" t="s">
        <v>4466</v>
      </c>
      <c r="F686" s="662" t="s">
        <v>4467</v>
      </c>
      <c r="G686" s="661" t="s">
        <v>4108</v>
      </c>
      <c r="H686" s="661" t="s">
        <v>4109</v>
      </c>
      <c r="I686" s="663">
        <v>46000</v>
      </c>
      <c r="J686" s="663">
        <v>1</v>
      </c>
      <c r="K686" s="664">
        <v>46000</v>
      </c>
    </row>
    <row r="687" spans="1:11" ht="14.4" customHeight="1" x14ac:dyDescent="0.3">
      <c r="A687" s="659" t="s">
        <v>561</v>
      </c>
      <c r="B687" s="660" t="s">
        <v>562</v>
      </c>
      <c r="C687" s="661" t="s">
        <v>581</v>
      </c>
      <c r="D687" s="662" t="s">
        <v>2601</v>
      </c>
      <c r="E687" s="661" t="s">
        <v>4466</v>
      </c>
      <c r="F687" s="662" t="s">
        <v>4467</v>
      </c>
      <c r="G687" s="661" t="s">
        <v>4110</v>
      </c>
      <c r="H687" s="661" t="s">
        <v>4111</v>
      </c>
      <c r="I687" s="663">
        <v>9292.14</v>
      </c>
      <c r="J687" s="663">
        <v>6</v>
      </c>
      <c r="K687" s="664">
        <v>55752.84</v>
      </c>
    </row>
    <row r="688" spans="1:11" ht="14.4" customHeight="1" x14ac:dyDescent="0.3">
      <c r="A688" s="659" t="s">
        <v>561</v>
      </c>
      <c r="B688" s="660" t="s">
        <v>562</v>
      </c>
      <c r="C688" s="661" t="s">
        <v>581</v>
      </c>
      <c r="D688" s="662" t="s">
        <v>2601</v>
      </c>
      <c r="E688" s="661" t="s">
        <v>4466</v>
      </c>
      <c r="F688" s="662" t="s">
        <v>4467</v>
      </c>
      <c r="G688" s="661" t="s">
        <v>4112</v>
      </c>
      <c r="H688" s="661" t="s">
        <v>4113</v>
      </c>
      <c r="I688" s="663">
        <v>3928.34</v>
      </c>
      <c r="J688" s="663">
        <v>2</v>
      </c>
      <c r="K688" s="664">
        <v>7856.68</v>
      </c>
    </row>
    <row r="689" spans="1:11" ht="14.4" customHeight="1" x14ac:dyDescent="0.3">
      <c r="A689" s="659" t="s">
        <v>561</v>
      </c>
      <c r="B689" s="660" t="s">
        <v>562</v>
      </c>
      <c r="C689" s="661" t="s">
        <v>581</v>
      </c>
      <c r="D689" s="662" t="s">
        <v>2601</v>
      </c>
      <c r="E689" s="661" t="s">
        <v>4466</v>
      </c>
      <c r="F689" s="662" t="s">
        <v>4467</v>
      </c>
      <c r="G689" s="661" t="s">
        <v>4114</v>
      </c>
      <c r="H689" s="661" t="s">
        <v>4115</v>
      </c>
      <c r="I689" s="663">
        <v>17135</v>
      </c>
      <c r="J689" s="663">
        <v>3</v>
      </c>
      <c r="K689" s="664">
        <v>51405</v>
      </c>
    </row>
    <row r="690" spans="1:11" ht="14.4" customHeight="1" x14ac:dyDescent="0.3">
      <c r="A690" s="659" t="s">
        <v>561</v>
      </c>
      <c r="B690" s="660" t="s">
        <v>562</v>
      </c>
      <c r="C690" s="661" t="s">
        <v>581</v>
      </c>
      <c r="D690" s="662" t="s">
        <v>2601</v>
      </c>
      <c r="E690" s="661" t="s">
        <v>4466</v>
      </c>
      <c r="F690" s="662" t="s">
        <v>4467</v>
      </c>
      <c r="G690" s="661" t="s">
        <v>4116</v>
      </c>
      <c r="H690" s="661" t="s">
        <v>4117</v>
      </c>
      <c r="I690" s="663">
        <v>59890.85</v>
      </c>
      <c r="J690" s="663">
        <v>1</v>
      </c>
      <c r="K690" s="664">
        <v>59890.85</v>
      </c>
    </row>
    <row r="691" spans="1:11" ht="14.4" customHeight="1" x14ac:dyDescent="0.3">
      <c r="A691" s="659" t="s">
        <v>561</v>
      </c>
      <c r="B691" s="660" t="s">
        <v>562</v>
      </c>
      <c r="C691" s="661" t="s">
        <v>581</v>
      </c>
      <c r="D691" s="662" t="s">
        <v>2601</v>
      </c>
      <c r="E691" s="661" t="s">
        <v>4466</v>
      </c>
      <c r="F691" s="662" t="s">
        <v>4467</v>
      </c>
      <c r="G691" s="661" t="s">
        <v>4118</v>
      </c>
      <c r="H691" s="661" t="s">
        <v>4119</v>
      </c>
      <c r="I691" s="663">
        <v>10120</v>
      </c>
      <c r="J691" s="663">
        <v>3</v>
      </c>
      <c r="K691" s="664">
        <v>30360</v>
      </c>
    </row>
    <row r="692" spans="1:11" ht="14.4" customHeight="1" x14ac:dyDescent="0.3">
      <c r="A692" s="659" t="s">
        <v>561</v>
      </c>
      <c r="B692" s="660" t="s">
        <v>562</v>
      </c>
      <c r="C692" s="661" t="s">
        <v>581</v>
      </c>
      <c r="D692" s="662" t="s">
        <v>2601</v>
      </c>
      <c r="E692" s="661" t="s">
        <v>4466</v>
      </c>
      <c r="F692" s="662" t="s">
        <v>4467</v>
      </c>
      <c r="G692" s="661" t="s">
        <v>4120</v>
      </c>
      <c r="H692" s="661" t="s">
        <v>4121</v>
      </c>
      <c r="I692" s="663">
        <v>1230.5</v>
      </c>
      <c r="J692" s="663">
        <v>2</v>
      </c>
      <c r="K692" s="664">
        <v>2461</v>
      </c>
    </row>
    <row r="693" spans="1:11" ht="14.4" customHeight="1" x14ac:dyDescent="0.3">
      <c r="A693" s="659" t="s">
        <v>561</v>
      </c>
      <c r="B693" s="660" t="s">
        <v>562</v>
      </c>
      <c r="C693" s="661" t="s">
        <v>581</v>
      </c>
      <c r="D693" s="662" t="s">
        <v>2601</v>
      </c>
      <c r="E693" s="661" t="s">
        <v>4466</v>
      </c>
      <c r="F693" s="662" t="s">
        <v>4467</v>
      </c>
      <c r="G693" s="661" t="s">
        <v>4122</v>
      </c>
      <c r="H693" s="661" t="s">
        <v>4123</v>
      </c>
      <c r="I693" s="663">
        <v>1230.5</v>
      </c>
      <c r="J693" s="663">
        <v>5</v>
      </c>
      <c r="K693" s="664">
        <v>6152.5</v>
      </c>
    </row>
    <row r="694" spans="1:11" ht="14.4" customHeight="1" x14ac:dyDescent="0.3">
      <c r="A694" s="659" t="s">
        <v>561</v>
      </c>
      <c r="B694" s="660" t="s">
        <v>562</v>
      </c>
      <c r="C694" s="661" t="s">
        <v>581</v>
      </c>
      <c r="D694" s="662" t="s">
        <v>2601</v>
      </c>
      <c r="E694" s="661" t="s">
        <v>4466</v>
      </c>
      <c r="F694" s="662" t="s">
        <v>4467</v>
      </c>
      <c r="G694" s="661" t="s">
        <v>4124</v>
      </c>
      <c r="H694" s="661" t="s">
        <v>4125</v>
      </c>
      <c r="I694" s="663">
        <v>3682.2</v>
      </c>
      <c r="J694" s="663">
        <v>2</v>
      </c>
      <c r="K694" s="664">
        <v>7364.39</v>
      </c>
    </row>
    <row r="695" spans="1:11" ht="14.4" customHeight="1" x14ac:dyDescent="0.3">
      <c r="A695" s="659" t="s">
        <v>561</v>
      </c>
      <c r="B695" s="660" t="s">
        <v>562</v>
      </c>
      <c r="C695" s="661" t="s">
        <v>581</v>
      </c>
      <c r="D695" s="662" t="s">
        <v>2601</v>
      </c>
      <c r="E695" s="661" t="s">
        <v>4466</v>
      </c>
      <c r="F695" s="662" t="s">
        <v>4467</v>
      </c>
      <c r="G695" s="661" t="s">
        <v>4126</v>
      </c>
      <c r="H695" s="661" t="s">
        <v>4127</v>
      </c>
      <c r="I695" s="663">
        <v>5239</v>
      </c>
      <c r="J695" s="663">
        <v>1</v>
      </c>
      <c r="K695" s="664">
        <v>5239</v>
      </c>
    </row>
    <row r="696" spans="1:11" ht="14.4" customHeight="1" x14ac:dyDescent="0.3">
      <c r="A696" s="659" t="s">
        <v>561</v>
      </c>
      <c r="B696" s="660" t="s">
        <v>562</v>
      </c>
      <c r="C696" s="661" t="s">
        <v>581</v>
      </c>
      <c r="D696" s="662" t="s">
        <v>2601</v>
      </c>
      <c r="E696" s="661" t="s">
        <v>4466</v>
      </c>
      <c r="F696" s="662" t="s">
        <v>4467</v>
      </c>
      <c r="G696" s="661" t="s">
        <v>4128</v>
      </c>
      <c r="H696" s="661" t="s">
        <v>4129</v>
      </c>
      <c r="I696" s="663">
        <v>59890.85</v>
      </c>
      <c r="J696" s="663">
        <v>1</v>
      </c>
      <c r="K696" s="664">
        <v>59890.85</v>
      </c>
    </row>
    <row r="697" spans="1:11" ht="14.4" customHeight="1" x14ac:dyDescent="0.3">
      <c r="A697" s="659" t="s">
        <v>561</v>
      </c>
      <c r="B697" s="660" t="s">
        <v>562</v>
      </c>
      <c r="C697" s="661" t="s">
        <v>581</v>
      </c>
      <c r="D697" s="662" t="s">
        <v>2601</v>
      </c>
      <c r="E697" s="661" t="s">
        <v>4466</v>
      </c>
      <c r="F697" s="662" t="s">
        <v>4467</v>
      </c>
      <c r="G697" s="661" t="s">
        <v>4130</v>
      </c>
      <c r="H697" s="661" t="s">
        <v>4131</v>
      </c>
      <c r="I697" s="663">
        <v>17135</v>
      </c>
      <c r="J697" s="663">
        <v>2</v>
      </c>
      <c r="K697" s="664">
        <v>34270</v>
      </c>
    </row>
    <row r="698" spans="1:11" ht="14.4" customHeight="1" x14ac:dyDescent="0.3">
      <c r="A698" s="659" t="s">
        <v>561</v>
      </c>
      <c r="B698" s="660" t="s">
        <v>562</v>
      </c>
      <c r="C698" s="661" t="s">
        <v>581</v>
      </c>
      <c r="D698" s="662" t="s">
        <v>2601</v>
      </c>
      <c r="E698" s="661" t="s">
        <v>4466</v>
      </c>
      <c r="F698" s="662" t="s">
        <v>4467</v>
      </c>
      <c r="G698" s="661" t="s">
        <v>4132</v>
      </c>
      <c r="H698" s="661" t="s">
        <v>4133</v>
      </c>
      <c r="I698" s="663">
        <v>3540.9</v>
      </c>
      <c r="J698" s="663">
        <v>1</v>
      </c>
      <c r="K698" s="664">
        <v>3540.9</v>
      </c>
    </row>
    <row r="699" spans="1:11" ht="14.4" customHeight="1" x14ac:dyDescent="0.3">
      <c r="A699" s="659" t="s">
        <v>561</v>
      </c>
      <c r="B699" s="660" t="s">
        <v>562</v>
      </c>
      <c r="C699" s="661" t="s">
        <v>581</v>
      </c>
      <c r="D699" s="662" t="s">
        <v>2601</v>
      </c>
      <c r="E699" s="661" t="s">
        <v>4466</v>
      </c>
      <c r="F699" s="662" t="s">
        <v>4467</v>
      </c>
      <c r="G699" s="661" t="s">
        <v>4134</v>
      </c>
      <c r="H699" s="661" t="s">
        <v>4135</v>
      </c>
      <c r="I699" s="663">
        <v>4320.55</v>
      </c>
      <c r="J699" s="663">
        <v>2</v>
      </c>
      <c r="K699" s="664">
        <v>8641.1</v>
      </c>
    </row>
    <row r="700" spans="1:11" ht="14.4" customHeight="1" x14ac:dyDescent="0.3">
      <c r="A700" s="659" t="s">
        <v>561</v>
      </c>
      <c r="B700" s="660" t="s">
        <v>562</v>
      </c>
      <c r="C700" s="661" t="s">
        <v>581</v>
      </c>
      <c r="D700" s="662" t="s">
        <v>2601</v>
      </c>
      <c r="E700" s="661" t="s">
        <v>4466</v>
      </c>
      <c r="F700" s="662" t="s">
        <v>4467</v>
      </c>
      <c r="G700" s="661" t="s">
        <v>4136</v>
      </c>
      <c r="H700" s="661" t="s">
        <v>4137</v>
      </c>
      <c r="I700" s="663">
        <v>14233</v>
      </c>
      <c r="J700" s="663">
        <v>1</v>
      </c>
      <c r="K700" s="664">
        <v>14233</v>
      </c>
    </row>
    <row r="701" spans="1:11" ht="14.4" customHeight="1" x14ac:dyDescent="0.3">
      <c r="A701" s="659" t="s">
        <v>561</v>
      </c>
      <c r="B701" s="660" t="s">
        <v>562</v>
      </c>
      <c r="C701" s="661" t="s">
        <v>581</v>
      </c>
      <c r="D701" s="662" t="s">
        <v>2601</v>
      </c>
      <c r="E701" s="661" t="s">
        <v>4466</v>
      </c>
      <c r="F701" s="662" t="s">
        <v>4467</v>
      </c>
      <c r="G701" s="661" t="s">
        <v>4138</v>
      </c>
      <c r="H701" s="661" t="s">
        <v>4139</v>
      </c>
      <c r="I701" s="663">
        <v>3682.2</v>
      </c>
      <c r="J701" s="663">
        <v>8</v>
      </c>
      <c r="K701" s="664">
        <v>29457.56</v>
      </c>
    </row>
    <row r="702" spans="1:11" ht="14.4" customHeight="1" x14ac:dyDescent="0.3">
      <c r="A702" s="659" t="s">
        <v>561</v>
      </c>
      <c r="B702" s="660" t="s">
        <v>562</v>
      </c>
      <c r="C702" s="661" t="s">
        <v>581</v>
      </c>
      <c r="D702" s="662" t="s">
        <v>2601</v>
      </c>
      <c r="E702" s="661" t="s">
        <v>4466</v>
      </c>
      <c r="F702" s="662" t="s">
        <v>4467</v>
      </c>
      <c r="G702" s="661" t="s">
        <v>4140</v>
      </c>
      <c r="H702" s="661" t="s">
        <v>4141</v>
      </c>
      <c r="I702" s="663">
        <v>5332.12</v>
      </c>
      <c r="J702" s="663">
        <v>1</v>
      </c>
      <c r="K702" s="664">
        <v>5332.12</v>
      </c>
    </row>
    <row r="703" spans="1:11" ht="14.4" customHeight="1" x14ac:dyDescent="0.3">
      <c r="A703" s="659" t="s">
        <v>561</v>
      </c>
      <c r="B703" s="660" t="s">
        <v>562</v>
      </c>
      <c r="C703" s="661" t="s">
        <v>581</v>
      </c>
      <c r="D703" s="662" t="s">
        <v>2601</v>
      </c>
      <c r="E703" s="661" t="s">
        <v>4466</v>
      </c>
      <c r="F703" s="662" t="s">
        <v>4467</v>
      </c>
      <c r="G703" s="661" t="s">
        <v>4142</v>
      </c>
      <c r="H703" s="661" t="s">
        <v>4143</v>
      </c>
      <c r="I703" s="663">
        <v>10222.379999999999</v>
      </c>
      <c r="J703" s="663">
        <v>1</v>
      </c>
      <c r="K703" s="664">
        <v>10222.379999999999</v>
      </c>
    </row>
    <row r="704" spans="1:11" ht="14.4" customHeight="1" x14ac:dyDescent="0.3">
      <c r="A704" s="659" t="s">
        <v>561</v>
      </c>
      <c r="B704" s="660" t="s">
        <v>562</v>
      </c>
      <c r="C704" s="661" t="s">
        <v>581</v>
      </c>
      <c r="D704" s="662" t="s">
        <v>2601</v>
      </c>
      <c r="E704" s="661" t="s">
        <v>4466</v>
      </c>
      <c r="F704" s="662" t="s">
        <v>4467</v>
      </c>
      <c r="G704" s="661" t="s">
        <v>4144</v>
      </c>
      <c r="H704" s="661" t="s">
        <v>4145</v>
      </c>
      <c r="I704" s="663">
        <v>5332.12</v>
      </c>
      <c r="J704" s="663">
        <v>2</v>
      </c>
      <c r="K704" s="664">
        <v>10664.24</v>
      </c>
    </row>
    <row r="705" spans="1:11" ht="14.4" customHeight="1" x14ac:dyDescent="0.3">
      <c r="A705" s="659" t="s">
        <v>561</v>
      </c>
      <c r="B705" s="660" t="s">
        <v>562</v>
      </c>
      <c r="C705" s="661" t="s">
        <v>581</v>
      </c>
      <c r="D705" s="662" t="s">
        <v>2601</v>
      </c>
      <c r="E705" s="661" t="s">
        <v>4466</v>
      </c>
      <c r="F705" s="662" t="s">
        <v>4467</v>
      </c>
      <c r="G705" s="661" t="s">
        <v>4146</v>
      </c>
      <c r="H705" s="661" t="s">
        <v>4147</v>
      </c>
      <c r="I705" s="663">
        <v>925.45</v>
      </c>
      <c r="J705" s="663">
        <v>12</v>
      </c>
      <c r="K705" s="664">
        <v>11105.400000000001</v>
      </c>
    </row>
    <row r="706" spans="1:11" ht="14.4" customHeight="1" x14ac:dyDescent="0.3">
      <c r="A706" s="659" t="s">
        <v>561</v>
      </c>
      <c r="B706" s="660" t="s">
        <v>562</v>
      </c>
      <c r="C706" s="661" t="s">
        <v>581</v>
      </c>
      <c r="D706" s="662" t="s">
        <v>2601</v>
      </c>
      <c r="E706" s="661" t="s">
        <v>4466</v>
      </c>
      <c r="F706" s="662" t="s">
        <v>4467</v>
      </c>
      <c r="G706" s="661" t="s">
        <v>4148</v>
      </c>
      <c r="H706" s="661" t="s">
        <v>4149</v>
      </c>
      <c r="I706" s="663">
        <v>4385.38</v>
      </c>
      <c r="J706" s="663">
        <v>1</v>
      </c>
      <c r="K706" s="664">
        <v>4385.38</v>
      </c>
    </row>
    <row r="707" spans="1:11" ht="14.4" customHeight="1" x14ac:dyDescent="0.3">
      <c r="A707" s="659" t="s">
        <v>561</v>
      </c>
      <c r="B707" s="660" t="s">
        <v>562</v>
      </c>
      <c r="C707" s="661" t="s">
        <v>581</v>
      </c>
      <c r="D707" s="662" t="s">
        <v>2601</v>
      </c>
      <c r="E707" s="661" t="s">
        <v>4466</v>
      </c>
      <c r="F707" s="662" t="s">
        <v>4467</v>
      </c>
      <c r="G707" s="661" t="s">
        <v>4150</v>
      </c>
      <c r="H707" s="661" t="s">
        <v>4151</v>
      </c>
      <c r="I707" s="663">
        <v>59890.85</v>
      </c>
      <c r="J707" s="663">
        <v>1</v>
      </c>
      <c r="K707" s="664">
        <v>59890.85</v>
      </c>
    </row>
    <row r="708" spans="1:11" ht="14.4" customHeight="1" x14ac:dyDescent="0.3">
      <c r="A708" s="659" t="s">
        <v>561</v>
      </c>
      <c r="B708" s="660" t="s">
        <v>562</v>
      </c>
      <c r="C708" s="661" t="s">
        <v>581</v>
      </c>
      <c r="D708" s="662" t="s">
        <v>2601</v>
      </c>
      <c r="E708" s="661" t="s">
        <v>4466</v>
      </c>
      <c r="F708" s="662" t="s">
        <v>4467</v>
      </c>
      <c r="G708" s="661" t="s">
        <v>4152</v>
      </c>
      <c r="H708" s="661" t="s">
        <v>4153</v>
      </c>
      <c r="I708" s="663">
        <v>59890.85</v>
      </c>
      <c r="J708" s="663">
        <v>1</v>
      </c>
      <c r="K708" s="664">
        <v>59890.85</v>
      </c>
    </row>
    <row r="709" spans="1:11" ht="14.4" customHeight="1" x14ac:dyDescent="0.3">
      <c r="A709" s="659" t="s">
        <v>561</v>
      </c>
      <c r="B709" s="660" t="s">
        <v>562</v>
      </c>
      <c r="C709" s="661" t="s">
        <v>581</v>
      </c>
      <c r="D709" s="662" t="s">
        <v>2601</v>
      </c>
      <c r="E709" s="661" t="s">
        <v>4466</v>
      </c>
      <c r="F709" s="662" t="s">
        <v>4467</v>
      </c>
      <c r="G709" s="661" t="s">
        <v>4154</v>
      </c>
      <c r="H709" s="661" t="s">
        <v>4155</v>
      </c>
      <c r="I709" s="663">
        <v>10222.379999999999</v>
      </c>
      <c r="J709" s="663">
        <v>2</v>
      </c>
      <c r="K709" s="664">
        <v>20444.759999999998</v>
      </c>
    </row>
    <row r="710" spans="1:11" ht="14.4" customHeight="1" x14ac:dyDescent="0.3">
      <c r="A710" s="659" t="s">
        <v>561</v>
      </c>
      <c r="B710" s="660" t="s">
        <v>562</v>
      </c>
      <c r="C710" s="661" t="s">
        <v>581</v>
      </c>
      <c r="D710" s="662" t="s">
        <v>2601</v>
      </c>
      <c r="E710" s="661" t="s">
        <v>4466</v>
      </c>
      <c r="F710" s="662" t="s">
        <v>4467</v>
      </c>
      <c r="G710" s="661" t="s">
        <v>4156</v>
      </c>
      <c r="H710" s="661" t="s">
        <v>4157</v>
      </c>
      <c r="I710" s="663">
        <v>5332.12</v>
      </c>
      <c r="J710" s="663">
        <v>1</v>
      </c>
      <c r="K710" s="664">
        <v>5332.12</v>
      </c>
    </row>
    <row r="711" spans="1:11" ht="14.4" customHeight="1" x14ac:dyDescent="0.3">
      <c r="A711" s="659" t="s">
        <v>561</v>
      </c>
      <c r="B711" s="660" t="s">
        <v>562</v>
      </c>
      <c r="C711" s="661" t="s">
        <v>581</v>
      </c>
      <c r="D711" s="662" t="s">
        <v>2601</v>
      </c>
      <c r="E711" s="661" t="s">
        <v>4466</v>
      </c>
      <c r="F711" s="662" t="s">
        <v>4467</v>
      </c>
      <c r="G711" s="661" t="s">
        <v>4158</v>
      </c>
      <c r="H711" s="661" t="s">
        <v>4159</v>
      </c>
      <c r="I711" s="663">
        <v>4320.55</v>
      </c>
      <c r="J711" s="663">
        <v>1</v>
      </c>
      <c r="K711" s="664">
        <v>4320.55</v>
      </c>
    </row>
    <row r="712" spans="1:11" ht="14.4" customHeight="1" x14ac:dyDescent="0.3">
      <c r="A712" s="659" t="s">
        <v>561</v>
      </c>
      <c r="B712" s="660" t="s">
        <v>562</v>
      </c>
      <c r="C712" s="661" t="s">
        <v>581</v>
      </c>
      <c r="D712" s="662" t="s">
        <v>2601</v>
      </c>
      <c r="E712" s="661" t="s">
        <v>4466</v>
      </c>
      <c r="F712" s="662" t="s">
        <v>4467</v>
      </c>
      <c r="G712" s="661" t="s">
        <v>4160</v>
      </c>
      <c r="H712" s="661" t="s">
        <v>4161</v>
      </c>
      <c r="I712" s="663">
        <v>5255.93</v>
      </c>
      <c r="J712" s="663">
        <v>4</v>
      </c>
      <c r="K712" s="664">
        <v>21023.7</v>
      </c>
    </row>
    <row r="713" spans="1:11" ht="14.4" customHeight="1" x14ac:dyDescent="0.3">
      <c r="A713" s="659" t="s">
        <v>561</v>
      </c>
      <c r="B713" s="660" t="s">
        <v>562</v>
      </c>
      <c r="C713" s="661" t="s">
        <v>581</v>
      </c>
      <c r="D713" s="662" t="s">
        <v>2601</v>
      </c>
      <c r="E713" s="661" t="s">
        <v>4466</v>
      </c>
      <c r="F713" s="662" t="s">
        <v>4467</v>
      </c>
      <c r="G713" s="661" t="s">
        <v>4162</v>
      </c>
      <c r="H713" s="661" t="s">
        <v>4163</v>
      </c>
      <c r="I713" s="663">
        <v>544.49</v>
      </c>
      <c r="J713" s="663">
        <v>2</v>
      </c>
      <c r="K713" s="664">
        <v>1088.98</v>
      </c>
    </row>
    <row r="714" spans="1:11" ht="14.4" customHeight="1" x14ac:dyDescent="0.3">
      <c r="A714" s="659" t="s">
        <v>561</v>
      </c>
      <c r="B714" s="660" t="s">
        <v>562</v>
      </c>
      <c r="C714" s="661" t="s">
        <v>581</v>
      </c>
      <c r="D714" s="662" t="s">
        <v>2601</v>
      </c>
      <c r="E714" s="661" t="s">
        <v>4466</v>
      </c>
      <c r="F714" s="662" t="s">
        <v>4467</v>
      </c>
      <c r="G714" s="661" t="s">
        <v>4164</v>
      </c>
      <c r="H714" s="661" t="s">
        <v>4165</v>
      </c>
      <c r="I714" s="663">
        <v>22006.400000000001</v>
      </c>
      <c r="J714" s="663">
        <v>1</v>
      </c>
      <c r="K714" s="664">
        <v>22006.400000000001</v>
      </c>
    </row>
    <row r="715" spans="1:11" ht="14.4" customHeight="1" x14ac:dyDescent="0.3">
      <c r="A715" s="659" t="s">
        <v>561</v>
      </c>
      <c r="B715" s="660" t="s">
        <v>562</v>
      </c>
      <c r="C715" s="661" t="s">
        <v>581</v>
      </c>
      <c r="D715" s="662" t="s">
        <v>2601</v>
      </c>
      <c r="E715" s="661" t="s">
        <v>4466</v>
      </c>
      <c r="F715" s="662" t="s">
        <v>4467</v>
      </c>
      <c r="G715" s="661" t="s">
        <v>4166</v>
      </c>
      <c r="H715" s="661" t="s">
        <v>4167</v>
      </c>
      <c r="I715" s="663">
        <v>17250</v>
      </c>
      <c r="J715" s="663">
        <v>1</v>
      </c>
      <c r="K715" s="664">
        <v>17250</v>
      </c>
    </row>
    <row r="716" spans="1:11" ht="14.4" customHeight="1" x14ac:dyDescent="0.3">
      <c r="A716" s="659" t="s">
        <v>561</v>
      </c>
      <c r="B716" s="660" t="s">
        <v>562</v>
      </c>
      <c r="C716" s="661" t="s">
        <v>581</v>
      </c>
      <c r="D716" s="662" t="s">
        <v>2601</v>
      </c>
      <c r="E716" s="661" t="s">
        <v>4466</v>
      </c>
      <c r="F716" s="662" t="s">
        <v>4467</v>
      </c>
      <c r="G716" s="661" t="s">
        <v>4168</v>
      </c>
      <c r="H716" s="661" t="s">
        <v>4169</v>
      </c>
      <c r="I716" s="663">
        <v>3221.64</v>
      </c>
      <c r="J716" s="663">
        <v>2</v>
      </c>
      <c r="K716" s="664">
        <v>6443.28</v>
      </c>
    </row>
    <row r="717" spans="1:11" ht="14.4" customHeight="1" x14ac:dyDescent="0.3">
      <c r="A717" s="659" t="s">
        <v>561</v>
      </c>
      <c r="B717" s="660" t="s">
        <v>562</v>
      </c>
      <c r="C717" s="661" t="s">
        <v>581</v>
      </c>
      <c r="D717" s="662" t="s">
        <v>2601</v>
      </c>
      <c r="E717" s="661" t="s">
        <v>4466</v>
      </c>
      <c r="F717" s="662" t="s">
        <v>4467</v>
      </c>
      <c r="G717" s="661" t="s">
        <v>4170</v>
      </c>
      <c r="H717" s="661" t="s">
        <v>4171</v>
      </c>
      <c r="I717" s="663">
        <v>6245.65</v>
      </c>
      <c r="J717" s="663">
        <v>2</v>
      </c>
      <c r="K717" s="664">
        <v>12491.3</v>
      </c>
    </row>
    <row r="718" spans="1:11" ht="14.4" customHeight="1" x14ac:dyDescent="0.3">
      <c r="A718" s="659" t="s">
        <v>561</v>
      </c>
      <c r="B718" s="660" t="s">
        <v>562</v>
      </c>
      <c r="C718" s="661" t="s">
        <v>581</v>
      </c>
      <c r="D718" s="662" t="s">
        <v>2601</v>
      </c>
      <c r="E718" s="661" t="s">
        <v>4466</v>
      </c>
      <c r="F718" s="662" t="s">
        <v>4467</v>
      </c>
      <c r="G718" s="661" t="s">
        <v>4172</v>
      </c>
      <c r="H718" s="661" t="s">
        <v>4173</v>
      </c>
      <c r="I718" s="663">
        <v>2620</v>
      </c>
      <c r="J718" s="663">
        <v>1</v>
      </c>
      <c r="K718" s="664">
        <v>2620</v>
      </c>
    </row>
    <row r="719" spans="1:11" ht="14.4" customHeight="1" x14ac:dyDescent="0.3">
      <c r="A719" s="659" t="s">
        <v>561</v>
      </c>
      <c r="B719" s="660" t="s">
        <v>562</v>
      </c>
      <c r="C719" s="661" t="s">
        <v>581</v>
      </c>
      <c r="D719" s="662" t="s">
        <v>2601</v>
      </c>
      <c r="E719" s="661" t="s">
        <v>4466</v>
      </c>
      <c r="F719" s="662" t="s">
        <v>4467</v>
      </c>
      <c r="G719" s="661" t="s">
        <v>4174</v>
      </c>
      <c r="H719" s="661" t="s">
        <v>4175</v>
      </c>
      <c r="I719" s="663">
        <v>12172.92</v>
      </c>
      <c r="J719" s="663">
        <v>3</v>
      </c>
      <c r="K719" s="664">
        <v>36518.769999999997</v>
      </c>
    </row>
    <row r="720" spans="1:11" ht="14.4" customHeight="1" x14ac:dyDescent="0.3">
      <c r="A720" s="659" t="s">
        <v>561</v>
      </c>
      <c r="B720" s="660" t="s">
        <v>562</v>
      </c>
      <c r="C720" s="661" t="s">
        <v>581</v>
      </c>
      <c r="D720" s="662" t="s">
        <v>2601</v>
      </c>
      <c r="E720" s="661" t="s">
        <v>4466</v>
      </c>
      <c r="F720" s="662" t="s">
        <v>4467</v>
      </c>
      <c r="G720" s="661" t="s">
        <v>4176</v>
      </c>
      <c r="H720" s="661" t="s">
        <v>4177</v>
      </c>
      <c r="I720" s="663">
        <v>12823.86</v>
      </c>
      <c r="J720" s="663">
        <v>4</v>
      </c>
      <c r="K720" s="664">
        <v>51295.44</v>
      </c>
    </row>
    <row r="721" spans="1:11" ht="14.4" customHeight="1" x14ac:dyDescent="0.3">
      <c r="A721" s="659" t="s">
        <v>561</v>
      </c>
      <c r="B721" s="660" t="s">
        <v>562</v>
      </c>
      <c r="C721" s="661" t="s">
        <v>581</v>
      </c>
      <c r="D721" s="662" t="s">
        <v>2601</v>
      </c>
      <c r="E721" s="661" t="s">
        <v>4466</v>
      </c>
      <c r="F721" s="662" t="s">
        <v>4467</v>
      </c>
      <c r="G721" s="661" t="s">
        <v>4178</v>
      </c>
      <c r="H721" s="661" t="s">
        <v>4179</v>
      </c>
      <c r="I721" s="663">
        <v>3873.72</v>
      </c>
      <c r="J721" s="663">
        <v>1</v>
      </c>
      <c r="K721" s="664">
        <v>3873.72</v>
      </c>
    </row>
    <row r="722" spans="1:11" ht="14.4" customHeight="1" x14ac:dyDescent="0.3">
      <c r="A722" s="659" t="s">
        <v>561</v>
      </c>
      <c r="B722" s="660" t="s">
        <v>562</v>
      </c>
      <c r="C722" s="661" t="s">
        <v>581</v>
      </c>
      <c r="D722" s="662" t="s">
        <v>2601</v>
      </c>
      <c r="E722" s="661" t="s">
        <v>4466</v>
      </c>
      <c r="F722" s="662" t="s">
        <v>4467</v>
      </c>
      <c r="G722" s="661" t="s">
        <v>4180</v>
      </c>
      <c r="H722" s="661" t="s">
        <v>4181</v>
      </c>
      <c r="I722" s="663">
        <v>22006.400000000001</v>
      </c>
      <c r="J722" s="663">
        <v>1</v>
      </c>
      <c r="K722" s="664">
        <v>22006.400000000001</v>
      </c>
    </row>
    <row r="723" spans="1:11" ht="14.4" customHeight="1" x14ac:dyDescent="0.3">
      <c r="A723" s="659" t="s">
        <v>561</v>
      </c>
      <c r="B723" s="660" t="s">
        <v>562</v>
      </c>
      <c r="C723" s="661" t="s">
        <v>581</v>
      </c>
      <c r="D723" s="662" t="s">
        <v>2601</v>
      </c>
      <c r="E723" s="661" t="s">
        <v>4466</v>
      </c>
      <c r="F723" s="662" t="s">
        <v>4467</v>
      </c>
      <c r="G723" s="661" t="s">
        <v>4182</v>
      </c>
      <c r="H723" s="661" t="s">
        <v>4183</v>
      </c>
      <c r="I723" s="663">
        <v>3873.72</v>
      </c>
      <c r="J723" s="663">
        <v>1</v>
      </c>
      <c r="K723" s="664">
        <v>3873.72</v>
      </c>
    </row>
    <row r="724" spans="1:11" ht="14.4" customHeight="1" x14ac:dyDescent="0.3">
      <c r="A724" s="659" t="s">
        <v>561</v>
      </c>
      <c r="B724" s="660" t="s">
        <v>562</v>
      </c>
      <c r="C724" s="661" t="s">
        <v>581</v>
      </c>
      <c r="D724" s="662" t="s">
        <v>2601</v>
      </c>
      <c r="E724" s="661" t="s">
        <v>4466</v>
      </c>
      <c r="F724" s="662" t="s">
        <v>4467</v>
      </c>
      <c r="G724" s="661" t="s">
        <v>4184</v>
      </c>
      <c r="H724" s="661" t="s">
        <v>4185</v>
      </c>
      <c r="I724" s="663">
        <v>12172.92</v>
      </c>
      <c r="J724" s="663">
        <v>1</v>
      </c>
      <c r="K724" s="664">
        <v>12172.92</v>
      </c>
    </row>
    <row r="725" spans="1:11" ht="14.4" customHeight="1" x14ac:dyDescent="0.3">
      <c r="A725" s="659" t="s">
        <v>561</v>
      </c>
      <c r="B725" s="660" t="s">
        <v>562</v>
      </c>
      <c r="C725" s="661" t="s">
        <v>581</v>
      </c>
      <c r="D725" s="662" t="s">
        <v>2601</v>
      </c>
      <c r="E725" s="661" t="s">
        <v>4466</v>
      </c>
      <c r="F725" s="662" t="s">
        <v>4467</v>
      </c>
      <c r="G725" s="661" t="s">
        <v>4186</v>
      </c>
      <c r="H725" s="661" t="s">
        <v>4187</v>
      </c>
      <c r="I725" s="663">
        <v>3682.2</v>
      </c>
      <c r="J725" s="663">
        <v>1</v>
      </c>
      <c r="K725" s="664">
        <v>3682.2</v>
      </c>
    </row>
    <row r="726" spans="1:11" ht="14.4" customHeight="1" x14ac:dyDescent="0.3">
      <c r="A726" s="659" t="s">
        <v>561</v>
      </c>
      <c r="B726" s="660" t="s">
        <v>562</v>
      </c>
      <c r="C726" s="661" t="s">
        <v>581</v>
      </c>
      <c r="D726" s="662" t="s">
        <v>2601</v>
      </c>
      <c r="E726" s="661" t="s">
        <v>4466</v>
      </c>
      <c r="F726" s="662" t="s">
        <v>4467</v>
      </c>
      <c r="G726" s="661" t="s">
        <v>4188</v>
      </c>
      <c r="H726" s="661" t="s">
        <v>4189</v>
      </c>
      <c r="I726" s="663">
        <v>22006.400000000001</v>
      </c>
      <c r="J726" s="663">
        <v>1</v>
      </c>
      <c r="K726" s="664">
        <v>22006.400000000001</v>
      </c>
    </row>
    <row r="727" spans="1:11" ht="14.4" customHeight="1" x14ac:dyDescent="0.3">
      <c r="A727" s="659" t="s">
        <v>561</v>
      </c>
      <c r="B727" s="660" t="s">
        <v>562</v>
      </c>
      <c r="C727" s="661" t="s">
        <v>581</v>
      </c>
      <c r="D727" s="662" t="s">
        <v>2601</v>
      </c>
      <c r="E727" s="661" t="s">
        <v>4466</v>
      </c>
      <c r="F727" s="662" t="s">
        <v>4467</v>
      </c>
      <c r="G727" s="661" t="s">
        <v>4190</v>
      </c>
      <c r="H727" s="661" t="s">
        <v>4191</v>
      </c>
      <c r="I727" s="663">
        <v>3682.2</v>
      </c>
      <c r="J727" s="663">
        <v>1</v>
      </c>
      <c r="K727" s="664">
        <v>3682.2</v>
      </c>
    </row>
    <row r="728" spans="1:11" ht="14.4" customHeight="1" x14ac:dyDescent="0.3">
      <c r="A728" s="659" t="s">
        <v>561</v>
      </c>
      <c r="B728" s="660" t="s">
        <v>562</v>
      </c>
      <c r="C728" s="661" t="s">
        <v>581</v>
      </c>
      <c r="D728" s="662" t="s">
        <v>2601</v>
      </c>
      <c r="E728" s="661" t="s">
        <v>4466</v>
      </c>
      <c r="F728" s="662" t="s">
        <v>4467</v>
      </c>
      <c r="G728" s="661" t="s">
        <v>4192</v>
      </c>
      <c r="H728" s="661" t="s">
        <v>4193</v>
      </c>
      <c r="I728" s="663">
        <v>4896.5200000000004</v>
      </c>
      <c r="J728" s="663">
        <v>1</v>
      </c>
      <c r="K728" s="664">
        <v>4896.5200000000004</v>
      </c>
    </row>
    <row r="729" spans="1:11" ht="14.4" customHeight="1" x14ac:dyDescent="0.3">
      <c r="A729" s="659" t="s">
        <v>561</v>
      </c>
      <c r="B729" s="660" t="s">
        <v>562</v>
      </c>
      <c r="C729" s="661" t="s">
        <v>581</v>
      </c>
      <c r="D729" s="662" t="s">
        <v>2601</v>
      </c>
      <c r="E729" s="661" t="s">
        <v>4466</v>
      </c>
      <c r="F729" s="662" t="s">
        <v>4467</v>
      </c>
      <c r="G729" s="661" t="s">
        <v>4194</v>
      </c>
      <c r="H729" s="661" t="s">
        <v>4195</v>
      </c>
      <c r="I729" s="663">
        <v>2899.48</v>
      </c>
      <c r="J729" s="663">
        <v>2</v>
      </c>
      <c r="K729" s="664">
        <v>5798.96</v>
      </c>
    </row>
    <row r="730" spans="1:11" ht="14.4" customHeight="1" x14ac:dyDescent="0.3">
      <c r="A730" s="659" t="s">
        <v>561</v>
      </c>
      <c r="B730" s="660" t="s">
        <v>562</v>
      </c>
      <c r="C730" s="661" t="s">
        <v>581</v>
      </c>
      <c r="D730" s="662" t="s">
        <v>2601</v>
      </c>
      <c r="E730" s="661" t="s">
        <v>4466</v>
      </c>
      <c r="F730" s="662" t="s">
        <v>4467</v>
      </c>
      <c r="G730" s="661" t="s">
        <v>4196</v>
      </c>
      <c r="H730" s="661" t="s">
        <v>4197</v>
      </c>
      <c r="I730" s="663">
        <v>7241.74</v>
      </c>
      <c r="J730" s="663">
        <v>1</v>
      </c>
      <c r="K730" s="664">
        <v>7241.74</v>
      </c>
    </row>
    <row r="731" spans="1:11" ht="14.4" customHeight="1" x14ac:dyDescent="0.3">
      <c r="A731" s="659" t="s">
        <v>561</v>
      </c>
      <c r="B731" s="660" t="s">
        <v>562</v>
      </c>
      <c r="C731" s="661" t="s">
        <v>581</v>
      </c>
      <c r="D731" s="662" t="s">
        <v>2601</v>
      </c>
      <c r="E731" s="661" t="s">
        <v>4466</v>
      </c>
      <c r="F731" s="662" t="s">
        <v>4467</v>
      </c>
      <c r="G731" s="661" t="s">
        <v>4198</v>
      </c>
      <c r="H731" s="661" t="s">
        <v>4199</v>
      </c>
      <c r="I731" s="663">
        <v>3682.2</v>
      </c>
      <c r="J731" s="663">
        <v>2</v>
      </c>
      <c r="K731" s="664">
        <v>7364.4</v>
      </c>
    </row>
    <row r="732" spans="1:11" ht="14.4" customHeight="1" x14ac:dyDescent="0.3">
      <c r="A732" s="659" t="s">
        <v>561</v>
      </c>
      <c r="B732" s="660" t="s">
        <v>562</v>
      </c>
      <c r="C732" s="661" t="s">
        <v>581</v>
      </c>
      <c r="D732" s="662" t="s">
        <v>2601</v>
      </c>
      <c r="E732" s="661" t="s">
        <v>4466</v>
      </c>
      <c r="F732" s="662" t="s">
        <v>4467</v>
      </c>
      <c r="G732" s="661" t="s">
        <v>4200</v>
      </c>
      <c r="H732" s="661" t="s">
        <v>4201</v>
      </c>
      <c r="I732" s="663">
        <v>3682.2</v>
      </c>
      <c r="J732" s="663">
        <v>4</v>
      </c>
      <c r="K732" s="664">
        <v>14728.8</v>
      </c>
    </row>
    <row r="733" spans="1:11" ht="14.4" customHeight="1" x14ac:dyDescent="0.3">
      <c r="A733" s="659" t="s">
        <v>561</v>
      </c>
      <c r="B733" s="660" t="s">
        <v>562</v>
      </c>
      <c r="C733" s="661" t="s">
        <v>581</v>
      </c>
      <c r="D733" s="662" t="s">
        <v>2601</v>
      </c>
      <c r="E733" s="661" t="s">
        <v>4466</v>
      </c>
      <c r="F733" s="662" t="s">
        <v>4467</v>
      </c>
      <c r="G733" s="661" t="s">
        <v>4202</v>
      </c>
      <c r="H733" s="661" t="s">
        <v>4203</v>
      </c>
      <c r="I733" s="663">
        <v>10019.84</v>
      </c>
      <c r="J733" s="663">
        <v>1</v>
      </c>
      <c r="K733" s="664">
        <v>10019.84</v>
      </c>
    </row>
    <row r="734" spans="1:11" ht="14.4" customHeight="1" x14ac:dyDescent="0.3">
      <c r="A734" s="659" t="s">
        <v>561</v>
      </c>
      <c r="B734" s="660" t="s">
        <v>562</v>
      </c>
      <c r="C734" s="661" t="s">
        <v>581</v>
      </c>
      <c r="D734" s="662" t="s">
        <v>2601</v>
      </c>
      <c r="E734" s="661" t="s">
        <v>4466</v>
      </c>
      <c r="F734" s="662" t="s">
        <v>4467</v>
      </c>
      <c r="G734" s="661" t="s">
        <v>4204</v>
      </c>
      <c r="H734" s="661" t="s">
        <v>4205</v>
      </c>
      <c r="I734" s="663">
        <v>59891</v>
      </c>
      <c r="J734" s="663">
        <v>1</v>
      </c>
      <c r="K734" s="664">
        <v>59891</v>
      </c>
    </row>
    <row r="735" spans="1:11" ht="14.4" customHeight="1" x14ac:dyDescent="0.3">
      <c r="A735" s="659" t="s">
        <v>561</v>
      </c>
      <c r="B735" s="660" t="s">
        <v>562</v>
      </c>
      <c r="C735" s="661" t="s">
        <v>581</v>
      </c>
      <c r="D735" s="662" t="s">
        <v>2601</v>
      </c>
      <c r="E735" s="661" t="s">
        <v>4466</v>
      </c>
      <c r="F735" s="662" t="s">
        <v>4467</v>
      </c>
      <c r="G735" s="661" t="s">
        <v>4206</v>
      </c>
      <c r="H735" s="661" t="s">
        <v>4207</v>
      </c>
      <c r="I735" s="663">
        <v>4320.55</v>
      </c>
      <c r="J735" s="663">
        <v>1</v>
      </c>
      <c r="K735" s="664">
        <v>4320.55</v>
      </c>
    </row>
    <row r="736" spans="1:11" ht="14.4" customHeight="1" x14ac:dyDescent="0.3">
      <c r="A736" s="659" t="s">
        <v>561</v>
      </c>
      <c r="B736" s="660" t="s">
        <v>562</v>
      </c>
      <c r="C736" s="661" t="s">
        <v>581</v>
      </c>
      <c r="D736" s="662" t="s">
        <v>2601</v>
      </c>
      <c r="E736" s="661" t="s">
        <v>4466</v>
      </c>
      <c r="F736" s="662" t="s">
        <v>4467</v>
      </c>
      <c r="G736" s="661" t="s">
        <v>4208</v>
      </c>
      <c r="H736" s="661" t="s">
        <v>4209</v>
      </c>
      <c r="I736" s="663">
        <v>59891</v>
      </c>
      <c r="J736" s="663">
        <v>1</v>
      </c>
      <c r="K736" s="664">
        <v>59891</v>
      </c>
    </row>
    <row r="737" spans="1:11" ht="14.4" customHeight="1" x14ac:dyDescent="0.3">
      <c r="A737" s="659" t="s">
        <v>561</v>
      </c>
      <c r="B737" s="660" t="s">
        <v>562</v>
      </c>
      <c r="C737" s="661" t="s">
        <v>581</v>
      </c>
      <c r="D737" s="662" t="s">
        <v>2601</v>
      </c>
      <c r="E737" s="661" t="s">
        <v>4466</v>
      </c>
      <c r="F737" s="662" t="s">
        <v>4467</v>
      </c>
      <c r="G737" s="661" t="s">
        <v>4210</v>
      </c>
      <c r="H737" s="661" t="s">
        <v>4211</v>
      </c>
      <c r="I737" s="663">
        <v>7847.6</v>
      </c>
      <c r="J737" s="663">
        <v>1</v>
      </c>
      <c r="K737" s="664">
        <v>7847.6</v>
      </c>
    </row>
    <row r="738" spans="1:11" ht="14.4" customHeight="1" x14ac:dyDescent="0.3">
      <c r="A738" s="659" t="s">
        <v>561</v>
      </c>
      <c r="B738" s="660" t="s">
        <v>562</v>
      </c>
      <c r="C738" s="661" t="s">
        <v>581</v>
      </c>
      <c r="D738" s="662" t="s">
        <v>2601</v>
      </c>
      <c r="E738" s="661" t="s">
        <v>4466</v>
      </c>
      <c r="F738" s="662" t="s">
        <v>4467</v>
      </c>
      <c r="G738" s="661" t="s">
        <v>4212</v>
      </c>
      <c r="H738" s="661" t="s">
        <v>4213</v>
      </c>
      <c r="I738" s="663">
        <v>68977</v>
      </c>
      <c r="J738" s="663">
        <v>1</v>
      </c>
      <c r="K738" s="664">
        <v>68977</v>
      </c>
    </row>
    <row r="739" spans="1:11" ht="14.4" customHeight="1" x14ac:dyDescent="0.3">
      <c r="A739" s="659" t="s">
        <v>561</v>
      </c>
      <c r="B739" s="660" t="s">
        <v>562</v>
      </c>
      <c r="C739" s="661" t="s">
        <v>581</v>
      </c>
      <c r="D739" s="662" t="s">
        <v>2601</v>
      </c>
      <c r="E739" s="661" t="s">
        <v>4466</v>
      </c>
      <c r="F739" s="662" t="s">
        <v>4467</v>
      </c>
      <c r="G739" s="661" t="s">
        <v>4214</v>
      </c>
      <c r="H739" s="661" t="s">
        <v>4215</v>
      </c>
      <c r="I739" s="663">
        <v>309.85000000000002</v>
      </c>
      <c r="J739" s="663">
        <v>6</v>
      </c>
      <c r="K739" s="664">
        <v>1859.1</v>
      </c>
    </row>
    <row r="740" spans="1:11" ht="14.4" customHeight="1" x14ac:dyDescent="0.3">
      <c r="A740" s="659" t="s">
        <v>561</v>
      </c>
      <c r="B740" s="660" t="s">
        <v>562</v>
      </c>
      <c r="C740" s="661" t="s">
        <v>581</v>
      </c>
      <c r="D740" s="662" t="s">
        <v>2601</v>
      </c>
      <c r="E740" s="661" t="s">
        <v>4466</v>
      </c>
      <c r="F740" s="662" t="s">
        <v>4467</v>
      </c>
      <c r="G740" s="661" t="s">
        <v>4216</v>
      </c>
      <c r="H740" s="661" t="s">
        <v>4217</v>
      </c>
      <c r="I740" s="663">
        <v>22006.400000000001</v>
      </c>
      <c r="J740" s="663">
        <v>1</v>
      </c>
      <c r="K740" s="664">
        <v>22006.400000000001</v>
      </c>
    </row>
    <row r="741" spans="1:11" ht="14.4" customHeight="1" x14ac:dyDescent="0.3">
      <c r="A741" s="659" t="s">
        <v>561</v>
      </c>
      <c r="B741" s="660" t="s">
        <v>562</v>
      </c>
      <c r="C741" s="661" t="s">
        <v>581</v>
      </c>
      <c r="D741" s="662" t="s">
        <v>2601</v>
      </c>
      <c r="E741" s="661" t="s">
        <v>4466</v>
      </c>
      <c r="F741" s="662" t="s">
        <v>4467</v>
      </c>
      <c r="G741" s="661" t="s">
        <v>4218</v>
      </c>
      <c r="H741" s="661" t="s">
        <v>4219</v>
      </c>
      <c r="I741" s="663">
        <v>6520.8</v>
      </c>
      <c r="J741" s="663">
        <v>2</v>
      </c>
      <c r="K741" s="664">
        <v>13041.6</v>
      </c>
    </row>
    <row r="742" spans="1:11" ht="14.4" customHeight="1" x14ac:dyDescent="0.3">
      <c r="A742" s="659" t="s">
        <v>561</v>
      </c>
      <c r="B742" s="660" t="s">
        <v>562</v>
      </c>
      <c r="C742" s="661" t="s">
        <v>581</v>
      </c>
      <c r="D742" s="662" t="s">
        <v>2601</v>
      </c>
      <c r="E742" s="661" t="s">
        <v>4466</v>
      </c>
      <c r="F742" s="662" t="s">
        <v>4467</v>
      </c>
      <c r="G742" s="661" t="s">
        <v>4220</v>
      </c>
      <c r="H742" s="661" t="s">
        <v>4221</v>
      </c>
      <c r="I742" s="663">
        <v>785.46</v>
      </c>
      <c r="J742" s="663">
        <v>1</v>
      </c>
      <c r="K742" s="664">
        <v>785.46</v>
      </c>
    </row>
    <row r="743" spans="1:11" ht="14.4" customHeight="1" x14ac:dyDescent="0.3">
      <c r="A743" s="659" t="s">
        <v>561</v>
      </c>
      <c r="B743" s="660" t="s">
        <v>562</v>
      </c>
      <c r="C743" s="661" t="s">
        <v>581</v>
      </c>
      <c r="D743" s="662" t="s">
        <v>2601</v>
      </c>
      <c r="E743" s="661" t="s">
        <v>4466</v>
      </c>
      <c r="F743" s="662" t="s">
        <v>4467</v>
      </c>
      <c r="G743" s="661" t="s">
        <v>4222</v>
      </c>
      <c r="H743" s="661" t="s">
        <v>4223</v>
      </c>
      <c r="I743" s="663">
        <v>14233</v>
      </c>
      <c r="J743" s="663">
        <v>1</v>
      </c>
      <c r="K743" s="664">
        <v>14233</v>
      </c>
    </row>
    <row r="744" spans="1:11" ht="14.4" customHeight="1" x14ac:dyDescent="0.3">
      <c r="A744" s="659" t="s">
        <v>561</v>
      </c>
      <c r="B744" s="660" t="s">
        <v>562</v>
      </c>
      <c r="C744" s="661" t="s">
        <v>581</v>
      </c>
      <c r="D744" s="662" t="s">
        <v>2601</v>
      </c>
      <c r="E744" s="661" t="s">
        <v>4466</v>
      </c>
      <c r="F744" s="662" t="s">
        <v>4467</v>
      </c>
      <c r="G744" s="661" t="s">
        <v>4224</v>
      </c>
      <c r="H744" s="661" t="s">
        <v>4225</v>
      </c>
      <c r="I744" s="663">
        <v>5680.62</v>
      </c>
      <c r="J744" s="663">
        <v>1</v>
      </c>
      <c r="K744" s="664">
        <v>5680.62</v>
      </c>
    </row>
    <row r="745" spans="1:11" ht="14.4" customHeight="1" x14ac:dyDescent="0.3">
      <c r="A745" s="659" t="s">
        <v>561</v>
      </c>
      <c r="B745" s="660" t="s">
        <v>562</v>
      </c>
      <c r="C745" s="661" t="s">
        <v>581</v>
      </c>
      <c r="D745" s="662" t="s">
        <v>2601</v>
      </c>
      <c r="E745" s="661" t="s">
        <v>4466</v>
      </c>
      <c r="F745" s="662" t="s">
        <v>4467</v>
      </c>
      <c r="G745" s="661" t="s">
        <v>4226</v>
      </c>
      <c r="H745" s="661" t="s">
        <v>4227</v>
      </c>
      <c r="I745" s="663">
        <v>785.46</v>
      </c>
      <c r="J745" s="663">
        <v>2</v>
      </c>
      <c r="K745" s="664">
        <v>1570.92</v>
      </c>
    </row>
    <row r="746" spans="1:11" ht="14.4" customHeight="1" x14ac:dyDescent="0.3">
      <c r="A746" s="659" t="s">
        <v>561</v>
      </c>
      <c r="B746" s="660" t="s">
        <v>562</v>
      </c>
      <c r="C746" s="661" t="s">
        <v>581</v>
      </c>
      <c r="D746" s="662" t="s">
        <v>2601</v>
      </c>
      <c r="E746" s="661" t="s">
        <v>4466</v>
      </c>
      <c r="F746" s="662" t="s">
        <v>4467</v>
      </c>
      <c r="G746" s="661" t="s">
        <v>4228</v>
      </c>
      <c r="H746" s="661" t="s">
        <v>4229</v>
      </c>
      <c r="I746" s="663">
        <v>15286.26</v>
      </c>
      <c r="J746" s="663">
        <v>1</v>
      </c>
      <c r="K746" s="664">
        <v>15286.26</v>
      </c>
    </row>
    <row r="747" spans="1:11" ht="14.4" customHeight="1" x14ac:dyDescent="0.3">
      <c r="A747" s="659" t="s">
        <v>561</v>
      </c>
      <c r="B747" s="660" t="s">
        <v>562</v>
      </c>
      <c r="C747" s="661" t="s">
        <v>581</v>
      </c>
      <c r="D747" s="662" t="s">
        <v>2601</v>
      </c>
      <c r="E747" s="661" t="s">
        <v>4466</v>
      </c>
      <c r="F747" s="662" t="s">
        <v>4467</v>
      </c>
      <c r="G747" s="661" t="s">
        <v>4230</v>
      </c>
      <c r="H747" s="661" t="s">
        <v>4231</v>
      </c>
      <c r="I747" s="663">
        <v>785.46</v>
      </c>
      <c r="J747" s="663">
        <v>1</v>
      </c>
      <c r="K747" s="664">
        <v>785.46</v>
      </c>
    </row>
    <row r="748" spans="1:11" ht="14.4" customHeight="1" x14ac:dyDescent="0.3">
      <c r="A748" s="659" t="s">
        <v>561</v>
      </c>
      <c r="B748" s="660" t="s">
        <v>562</v>
      </c>
      <c r="C748" s="661" t="s">
        <v>581</v>
      </c>
      <c r="D748" s="662" t="s">
        <v>2601</v>
      </c>
      <c r="E748" s="661" t="s">
        <v>4466</v>
      </c>
      <c r="F748" s="662" t="s">
        <v>4467</v>
      </c>
      <c r="G748" s="661" t="s">
        <v>4232</v>
      </c>
      <c r="H748" s="661" t="s">
        <v>4233</v>
      </c>
      <c r="I748" s="663">
        <v>12172.92</v>
      </c>
      <c r="J748" s="663">
        <v>2</v>
      </c>
      <c r="K748" s="664">
        <v>24345.84</v>
      </c>
    </row>
    <row r="749" spans="1:11" ht="14.4" customHeight="1" x14ac:dyDescent="0.3">
      <c r="A749" s="659" t="s">
        <v>561</v>
      </c>
      <c r="B749" s="660" t="s">
        <v>562</v>
      </c>
      <c r="C749" s="661" t="s">
        <v>581</v>
      </c>
      <c r="D749" s="662" t="s">
        <v>2601</v>
      </c>
      <c r="E749" s="661" t="s">
        <v>4466</v>
      </c>
      <c r="F749" s="662" t="s">
        <v>4467</v>
      </c>
      <c r="G749" s="661" t="s">
        <v>4234</v>
      </c>
      <c r="H749" s="661" t="s">
        <v>4235</v>
      </c>
      <c r="I749" s="663">
        <v>7952.64</v>
      </c>
      <c r="J749" s="663">
        <v>1</v>
      </c>
      <c r="K749" s="664">
        <v>7952.64</v>
      </c>
    </row>
    <row r="750" spans="1:11" ht="14.4" customHeight="1" x14ac:dyDescent="0.3">
      <c r="A750" s="659" t="s">
        <v>561</v>
      </c>
      <c r="B750" s="660" t="s">
        <v>562</v>
      </c>
      <c r="C750" s="661" t="s">
        <v>581</v>
      </c>
      <c r="D750" s="662" t="s">
        <v>2601</v>
      </c>
      <c r="E750" s="661" t="s">
        <v>4466</v>
      </c>
      <c r="F750" s="662" t="s">
        <v>4467</v>
      </c>
      <c r="G750" s="661" t="s">
        <v>4236</v>
      </c>
      <c r="H750" s="661" t="s">
        <v>4237</v>
      </c>
      <c r="I750" s="663">
        <v>68977</v>
      </c>
      <c r="J750" s="663">
        <v>1</v>
      </c>
      <c r="K750" s="664">
        <v>68977</v>
      </c>
    </row>
    <row r="751" spans="1:11" ht="14.4" customHeight="1" x14ac:dyDescent="0.3">
      <c r="A751" s="659" t="s">
        <v>561</v>
      </c>
      <c r="B751" s="660" t="s">
        <v>562</v>
      </c>
      <c r="C751" s="661" t="s">
        <v>581</v>
      </c>
      <c r="D751" s="662" t="s">
        <v>2601</v>
      </c>
      <c r="E751" s="661" t="s">
        <v>4466</v>
      </c>
      <c r="F751" s="662" t="s">
        <v>4467</v>
      </c>
      <c r="G751" s="661" t="s">
        <v>4238</v>
      </c>
      <c r="H751" s="661" t="s">
        <v>4239</v>
      </c>
      <c r="I751" s="663">
        <v>12172.91</v>
      </c>
      <c r="J751" s="663">
        <v>5</v>
      </c>
      <c r="K751" s="664">
        <v>60864.539999999994</v>
      </c>
    </row>
    <row r="752" spans="1:11" ht="14.4" customHeight="1" x14ac:dyDescent="0.3">
      <c r="A752" s="659" t="s">
        <v>561</v>
      </c>
      <c r="B752" s="660" t="s">
        <v>562</v>
      </c>
      <c r="C752" s="661" t="s">
        <v>581</v>
      </c>
      <c r="D752" s="662" t="s">
        <v>2601</v>
      </c>
      <c r="E752" s="661" t="s">
        <v>4466</v>
      </c>
      <c r="F752" s="662" t="s">
        <v>4467</v>
      </c>
      <c r="G752" s="661" t="s">
        <v>4240</v>
      </c>
      <c r="H752" s="661" t="s">
        <v>4241</v>
      </c>
      <c r="I752" s="663">
        <v>1230.5</v>
      </c>
      <c r="J752" s="663">
        <v>1</v>
      </c>
      <c r="K752" s="664">
        <v>1230.5</v>
      </c>
    </row>
    <row r="753" spans="1:11" ht="14.4" customHeight="1" x14ac:dyDescent="0.3">
      <c r="A753" s="659" t="s">
        <v>561</v>
      </c>
      <c r="B753" s="660" t="s">
        <v>562</v>
      </c>
      <c r="C753" s="661" t="s">
        <v>581</v>
      </c>
      <c r="D753" s="662" t="s">
        <v>2601</v>
      </c>
      <c r="E753" s="661" t="s">
        <v>4466</v>
      </c>
      <c r="F753" s="662" t="s">
        <v>4467</v>
      </c>
      <c r="G753" s="661" t="s">
        <v>4242</v>
      </c>
      <c r="H753" s="661" t="s">
        <v>4243</v>
      </c>
      <c r="I753" s="663">
        <v>12172.89</v>
      </c>
      <c r="J753" s="663">
        <v>1</v>
      </c>
      <c r="K753" s="664">
        <v>12172.89</v>
      </c>
    </row>
    <row r="754" spans="1:11" ht="14.4" customHeight="1" x14ac:dyDescent="0.3">
      <c r="A754" s="659" t="s">
        <v>561</v>
      </c>
      <c r="B754" s="660" t="s">
        <v>562</v>
      </c>
      <c r="C754" s="661" t="s">
        <v>581</v>
      </c>
      <c r="D754" s="662" t="s">
        <v>2601</v>
      </c>
      <c r="E754" s="661" t="s">
        <v>4468</v>
      </c>
      <c r="F754" s="662" t="s">
        <v>4469</v>
      </c>
      <c r="G754" s="661" t="s">
        <v>4244</v>
      </c>
      <c r="H754" s="661" t="s">
        <v>4245</v>
      </c>
      <c r="I754" s="663">
        <v>78821.957857142828</v>
      </c>
      <c r="J754" s="663">
        <v>28</v>
      </c>
      <c r="K754" s="664">
        <v>2207014.8899999997</v>
      </c>
    </row>
    <row r="755" spans="1:11" ht="14.4" customHeight="1" x14ac:dyDescent="0.3">
      <c r="A755" s="659" t="s">
        <v>561</v>
      </c>
      <c r="B755" s="660" t="s">
        <v>562</v>
      </c>
      <c r="C755" s="661" t="s">
        <v>581</v>
      </c>
      <c r="D755" s="662" t="s">
        <v>2601</v>
      </c>
      <c r="E755" s="661" t="s">
        <v>4468</v>
      </c>
      <c r="F755" s="662" t="s">
        <v>4469</v>
      </c>
      <c r="G755" s="661" t="s">
        <v>4246</v>
      </c>
      <c r="H755" s="661" t="s">
        <v>4247</v>
      </c>
      <c r="I755" s="663">
        <v>9.9999999999999985E-3</v>
      </c>
      <c r="J755" s="663">
        <v>70</v>
      </c>
      <c r="K755" s="664">
        <v>0.82000000000000028</v>
      </c>
    </row>
    <row r="756" spans="1:11" ht="14.4" customHeight="1" x14ac:dyDescent="0.3">
      <c r="A756" s="659" t="s">
        <v>561</v>
      </c>
      <c r="B756" s="660" t="s">
        <v>562</v>
      </c>
      <c r="C756" s="661" t="s">
        <v>581</v>
      </c>
      <c r="D756" s="662" t="s">
        <v>2601</v>
      </c>
      <c r="E756" s="661" t="s">
        <v>4468</v>
      </c>
      <c r="F756" s="662" t="s">
        <v>4469</v>
      </c>
      <c r="G756" s="661" t="s">
        <v>4248</v>
      </c>
      <c r="H756" s="661" t="s">
        <v>4249</v>
      </c>
      <c r="I756" s="663">
        <v>717273.41250000009</v>
      </c>
      <c r="J756" s="663">
        <v>8</v>
      </c>
      <c r="K756" s="664">
        <v>5738187.3000000007</v>
      </c>
    </row>
    <row r="757" spans="1:11" ht="14.4" customHeight="1" x14ac:dyDescent="0.3">
      <c r="A757" s="659" t="s">
        <v>561</v>
      </c>
      <c r="B757" s="660" t="s">
        <v>562</v>
      </c>
      <c r="C757" s="661" t="s">
        <v>581</v>
      </c>
      <c r="D757" s="662" t="s">
        <v>2601</v>
      </c>
      <c r="E757" s="661" t="s">
        <v>4468</v>
      </c>
      <c r="F757" s="662" t="s">
        <v>4469</v>
      </c>
      <c r="G757" s="661" t="s">
        <v>4248</v>
      </c>
      <c r="H757" s="661" t="s">
        <v>4250</v>
      </c>
      <c r="I757" s="663">
        <v>743355.91999999993</v>
      </c>
      <c r="J757" s="663">
        <v>8</v>
      </c>
      <c r="K757" s="664">
        <v>5946847.3599999994</v>
      </c>
    </row>
    <row r="758" spans="1:11" ht="14.4" customHeight="1" x14ac:dyDescent="0.3">
      <c r="A758" s="659" t="s">
        <v>561</v>
      </c>
      <c r="B758" s="660" t="s">
        <v>562</v>
      </c>
      <c r="C758" s="661" t="s">
        <v>581</v>
      </c>
      <c r="D758" s="662" t="s">
        <v>2601</v>
      </c>
      <c r="E758" s="661" t="s">
        <v>4468</v>
      </c>
      <c r="F758" s="662" t="s">
        <v>4469</v>
      </c>
      <c r="G758" s="661" t="s">
        <v>4248</v>
      </c>
      <c r="H758" s="661" t="s">
        <v>4251</v>
      </c>
      <c r="I758" s="663">
        <v>724409.65666666673</v>
      </c>
      <c r="J758" s="663">
        <v>3</v>
      </c>
      <c r="K758" s="664">
        <v>2173228.9700000002</v>
      </c>
    </row>
    <row r="759" spans="1:11" ht="14.4" customHeight="1" x14ac:dyDescent="0.3">
      <c r="A759" s="659" t="s">
        <v>561</v>
      </c>
      <c r="B759" s="660" t="s">
        <v>562</v>
      </c>
      <c r="C759" s="661" t="s">
        <v>581</v>
      </c>
      <c r="D759" s="662" t="s">
        <v>2601</v>
      </c>
      <c r="E759" s="661" t="s">
        <v>4468</v>
      </c>
      <c r="F759" s="662" t="s">
        <v>4469</v>
      </c>
      <c r="G759" s="661" t="s">
        <v>4252</v>
      </c>
      <c r="H759" s="661" t="s">
        <v>4253</v>
      </c>
      <c r="I759" s="663">
        <v>25612.994285714285</v>
      </c>
      <c r="J759" s="663">
        <v>13</v>
      </c>
      <c r="K759" s="664">
        <v>332968.95999999996</v>
      </c>
    </row>
    <row r="760" spans="1:11" ht="14.4" customHeight="1" x14ac:dyDescent="0.3">
      <c r="A760" s="659" t="s">
        <v>561</v>
      </c>
      <c r="B760" s="660" t="s">
        <v>562</v>
      </c>
      <c r="C760" s="661" t="s">
        <v>581</v>
      </c>
      <c r="D760" s="662" t="s">
        <v>2601</v>
      </c>
      <c r="E760" s="661" t="s">
        <v>4468</v>
      </c>
      <c r="F760" s="662" t="s">
        <v>4469</v>
      </c>
      <c r="G760" s="661" t="s">
        <v>4252</v>
      </c>
      <c r="H760" s="661" t="s">
        <v>4254</v>
      </c>
      <c r="I760" s="663">
        <v>26544.367777777778</v>
      </c>
      <c r="J760" s="663">
        <v>16</v>
      </c>
      <c r="K760" s="664">
        <v>424709.85000000003</v>
      </c>
    </row>
    <row r="761" spans="1:11" ht="14.4" customHeight="1" x14ac:dyDescent="0.3">
      <c r="A761" s="659" t="s">
        <v>561</v>
      </c>
      <c r="B761" s="660" t="s">
        <v>562</v>
      </c>
      <c r="C761" s="661" t="s">
        <v>581</v>
      </c>
      <c r="D761" s="662" t="s">
        <v>2601</v>
      </c>
      <c r="E761" s="661" t="s">
        <v>4468</v>
      </c>
      <c r="F761" s="662" t="s">
        <v>4469</v>
      </c>
      <c r="G761" s="661" t="s">
        <v>4255</v>
      </c>
      <c r="H761" s="661" t="s">
        <v>4256</v>
      </c>
      <c r="I761" s="663">
        <v>0.01</v>
      </c>
      <c r="J761" s="663">
        <v>16</v>
      </c>
      <c r="K761" s="664">
        <v>0.16</v>
      </c>
    </row>
    <row r="762" spans="1:11" ht="14.4" customHeight="1" x14ac:dyDescent="0.3">
      <c r="A762" s="659" t="s">
        <v>561</v>
      </c>
      <c r="B762" s="660" t="s">
        <v>562</v>
      </c>
      <c r="C762" s="661" t="s">
        <v>581</v>
      </c>
      <c r="D762" s="662" t="s">
        <v>2601</v>
      </c>
      <c r="E762" s="661" t="s">
        <v>4468</v>
      </c>
      <c r="F762" s="662" t="s">
        <v>4469</v>
      </c>
      <c r="G762" s="661" t="s">
        <v>4255</v>
      </c>
      <c r="H762" s="661" t="s">
        <v>4257</v>
      </c>
      <c r="I762" s="663">
        <v>1.3333333333333334E-2</v>
      </c>
      <c r="J762" s="663">
        <v>3</v>
      </c>
      <c r="K762" s="664">
        <v>0.04</v>
      </c>
    </row>
    <row r="763" spans="1:11" ht="14.4" customHeight="1" x14ac:dyDescent="0.3">
      <c r="A763" s="659" t="s">
        <v>561</v>
      </c>
      <c r="B763" s="660" t="s">
        <v>562</v>
      </c>
      <c r="C763" s="661" t="s">
        <v>581</v>
      </c>
      <c r="D763" s="662" t="s">
        <v>2601</v>
      </c>
      <c r="E763" s="661" t="s">
        <v>4468</v>
      </c>
      <c r="F763" s="662" t="s">
        <v>4469</v>
      </c>
      <c r="G763" s="661" t="s">
        <v>4258</v>
      </c>
      <c r="H763" s="661" t="s">
        <v>4259</v>
      </c>
      <c r="I763" s="663">
        <v>1.0666666666666665E-2</v>
      </c>
      <c r="J763" s="663">
        <v>15</v>
      </c>
      <c r="K763" s="664">
        <v>0.15999999999999998</v>
      </c>
    </row>
    <row r="764" spans="1:11" ht="14.4" customHeight="1" x14ac:dyDescent="0.3">
      <c r="A764" s="659" t="s">
        <v>561</v>
      </c>
      <c r="B764" s="660" t="s">
        <v>562</v>
      </c>
      <c r="C764" s="661" t="s">
        <v>581</v>
      </c>
      <c r="D764" s="662" t="s">
        <v>2601</v>
      </c>
      <c r="E764" s="661" t="s">
        <v>4468</v>
      </c>
      <c r="F764" s="662" t="s">
        <v>4469</v>
      </c>
      <c r="G764" s="661" t="s">
        <v>4260</v>
      </c>
      <c r="H764" s="661" t="s">
        <v>4261</v>
      </c>
      <c r="I764" s="663">
        <v>9.9999999999999985E-3</v>
      </c>
      <c r="J764" s="663">
        <v>28</v>
      </c>
      <c r="K764" s="664">
        <v>0.27999999999999997</v>
      </c>
    </row>
    <row r="765" spans="1:11" ht="14.4" customHeight="1" x14ac:dyDescent="0.3">
      <c r="A765" s="659" t="s">
        <v>561</v>
      </c>
      <c r="B765" s="660" t="s">
        <v>562</v>
      </c>
      <c r="C765" s="661" t="s">
        <v>581</v>
      </c>
      <c r="D765" s="662" t="s">
        <v>2601</v>
      </c>
      <c r="E765" s="661" t="s">
        <v>4468</v>
      </c>
      <c r="F765" s="662" t="s">
        <v>4469</v>
      </c>
      <c r="G765" s="661" t="s">
        <v>4262</v>
      </c>
      <c r="H765" s="661" t="s">
        <v>4263</v>
      </c>
      <c r="I765" s="663">
        <v>127433.67</v>
      </c>
      <c r="J765" s="663">
        <v>14</v>
      </c>
      <c r="K765" s="664">
        <v>1784071.38</v>
      </c>
    </row>
    <row r="766" spans="1:11" ht="14.4" customHeight="1" x14ac:dyDescent="0.3">
      <c r="A766" s="659" t="s">
        <v>561</v>
      </c>
      <c r="B766" s="660" t="s">
        <v>562</v>
      </c>
      <c r="C766" s="661" t="s">
        <v>581</v>
      </c>
      <c r="D766" s="662" t="s">
        <v>2601</v>
      </c>
      <c r="E766" s="661" t="s">
        <v>4468</v>
      </c>
      <c r="F766" s="662" t="s">
        <v>4469</v>
      </c>
      <c r="G766" s="661" t="s">
        <v>4264</v>
      </c>
      <c r="H766" s="661" t="s">
        <v>4265</v>
      </c>
      <c r="I766" s="663">
        <v>25612.99</v>
      </c>
      <c r="J766" s="663">
        <v>2</v>
      </c>
      <c r="K766" s="664">
        <v>51225.99</v>
      </c>
    </row>
    <row r="767" spans="1:11" ht="14.4" customHeight="1" x14ac:dyDescent="0.3">
      <c r="A767" s="659" t="s">
        <v>561</v>
      </c>
      <c r="B767" s="660" t="s">
        <v>562</v>
      </c>
      <c r="C767" s="661" t="s">
        <v>581</v>
      </c>
      <c r="D767" s="662" t="s">
        <v>2601</v>
      </c>
      <c r="E767" s="661" t="s">
        <v>4468</v>
      </c>
      <c r="F767" s="662" t="s">
        <v>4469</v>
      </c>
      <c r="G767" s="661" t="s">
        <v>4266</v>
      </c>
      <c r="H767" s="661" t="s">
        <v>4267</v>
      </c>
      <c r="I767" s="663">
        <v>25613</v>
      </c>
      <c r="J767" s="663">
        <v>1</v>
      </c>
      <c r="K767" s="664">
        <v>25613</v>
      </c>
    </row>
    <row r="768" spans="1:11" ht="14.4" customHeight="1" x14ac:dyDescent="0.3">
      <c r="A768" s="659" t="s">
        <v>561</v>
      </c>
      <c r="B768" s="660" t="s">
        <v>562</v>
      </c>
      <c r="C768" s="661" t="s">
        <v>581</v>
      </c>
      <c r="D768" s="662" t="s">
        <v>2601</v>
      </c>
      <c r="E768" s="661" t="s">
        <v>4468</v>
      </c>
      <c r="F768" s="662" t="s">
        <v>4469</v>
      </c>
      <c r="G768" s="661" t="s">
        <v>4268</v>
      </c>
      <c r="H768" s="661" t="s">
        <v>4269</v>
      </c>
      <c r="I768" s="663">
        <v>0.01</v>
      </c>
      <c r="J768" s="663">
        <v>5</v>
      </c>
      <c r="K768" s="664">
        <v>0.05</v>
      </c>
    </row>
    <row r="769" spans="1:11" ht="14.4" customHeight="1" x14ac:dyDescent="0.3">
      <c r="A769" s="659" t="s">
        <v>561</v>
      </c>
      <c r="B769" s="660" t="s">
        <v>562</v>
      </c>
      <c r="C769" s="661" t="s">
        <v>581</v>
      </c>
      <c r="D769" s="662" t="s">
        <v>2601</v>
      </c>
      <c r="E769" s="661" t="s">
        <v>4468</v>
      </c>
      <c r="F769" s="662" t="s">
        <v>4469</v>
      </c>
      <c r="G769" s="661" t="s">
        <v>4270</v>
      </c>
      <c r="H769" s="661" t="s">
        <v>4271</v>
      </c>
      <c r="I769" s="663">
        <v>0.01</v>
      </c>
      <c r="J769" s="663">
        <v>2</v>
      </c>
      <c r="K769" s="664">
        <v>0.02</v>
      </c>
    </row>
    <row r="770" spans="1:11" ht="14.4" customHeight="1" x14ac:dyDescent="0.3">
      <c r="A770" s="659" t="s">
        <v>561</v>
      </c>
      <c r="B770" s="660" t="s">
        <v>562</v>
      </c>
      <c r="C770" s="661" t="s">
        <v>581</v>
      </c>
      <c r="D770" s="662" t="s">
        <v>2601</v>
      </c>
      <c r="E770" s="661" t="s">
        <v>4468</v>
      </c>
      <c r="F770" s="662" t="s">
        <v>4469</v>
      </c>
      <c r="G770" s="661" t="s">
        <v>4272</v>
      </c>
      <c r="H770" s="661" t="s">
        <v>4273</v>
      </c>
      <c r="I770" s="663">
        <v>0.02</v>
      </c>
      <c r="J770" s="663">
        <v>1</v>
      </c>
      <c r="K770" s="664">
        <v>0.02</v>
      </c>
    </row>
    <row r="771" spans="1:11" ht="14.4" customHeight="1" x14ac:dyDescent="0.3">
      <c r="A771" s="659" t="s">
        <v>561</v>
      </c>
      <c r="B771" s="660" t="s">
        <v>562</v>
      </c>
      <c r="C771" s="661" t="s">
        <v>581</v>
      </c>
      <c r="D771" s="662" t="s">
        <v>2601</v>
      </c>
      <c r="E771" s="661" t="s">
        <v>4468</v>
      </c>
      <c r="F771" s="662" t="s">
        <v>4469</v>
      </c>
      <c r="G771" s="661" t="s">
        <v>4274</v>
      </c>
      <c r="H771" s="661" t="s">
        <v>4275</v>
      </c>
      <c r="I771" s="663">
        <v>859490.82</v>
      </c>
      <c r="J771" s="663">
        <v>1</v>
      </c>
      <c r="K771" s="664">
        <v>859490.82</v>
      </c>
    </row>
    <row r="772" spans="1:11" ht="14.4" customHeight="1" x14ac:dyDescent="0.3">
      <c r="A772" s="659" t="s">
        <v>561</v>
      </c>
      <c r="B772" s="660" t="s">
        <v>562</v>
      </c>
      <c r="C772" s="661" t="s">
        <v>581</v>
      </c>
      <c r="D772" s="662" t="s">
        <v>2601</v>
      </c>
      <c r="E772" s="661" t="s">
        <v>4468</v>
      </c>
      <c r="F772" s="662" t="s">
        <v>4469</v>
      </c>
      <c r="G772" s="661" t="s">
        <v>4276</v>
      </c>
      <c r="H772" s="661" t="s">
        <v>4277</v>
      </c>
      <c r="I772" s="663">
        <v>0.01</v>
      </c>
      <c r="J772" s="663">
        <v>2</v>
      </c>
      <c r="K772" s="664">
        <v>0.03</v>
      </c>
    </row>
    <row r="773" spans="1:11" ht="14.4" customHeight="1" x14ac:dyDescent="0.3">
      <c r="A773" s="659" t="s">
        <v>561</v>
      </c>
      <c r="B773" s="660" t="s">
        <v>562</v>
      </c>
      <c r="C773" s="661" t="s">
        <v>581</v>
      </c>
      <c r="D773" s="662" t="s">
        <v>2601</v>
      </c>
      <c r="E773" s="661" t="s">
        <v>4460</v>
      </c>
      <c r="F773" s="662" t="s">
        <v>4461</v>
      </c>
      <c r="G773" s="661" t="s">
        <v>4278</v>
      </c>
      <c r="H773" s="661" t="s">
        <v>4279</v>
      </c>
      <c r="I773" s="663">
        <v>3661.57</v>
      </c>
      <c r="J773" s="663">
        <v>2</v>
      </c>
      <c r="K773" s="664">
        <v>7323.14</v>
      </c>
    </row>
    <row r="774" spans="1:11" ht="14.4" customHeight="1" x14ac:dyDescent="0.3">
      <c r="A774" s="659" t="s">
        <v>561</v>
      </c>
      <c r="B774" s="660" t="s">
        <v>562</v>
      </c>
      <c r="C774" s="661" t="s">
        <v>581</v>
      </c>
      <c r="D774" s="662" t="s">
        <v>2601</v>
      </c>
      <c r="E774" s="661" t="s">
        <v>4460</v>
      </c>
      <c r="F774" s="662" t="s">
        <v>4461</v>
      </c>
      <c r="G774" s="661" t="s">
        <v>4280</v>
      </c>
      <c r="H774" s="661" t="s">
        <v>4281</v>
      </c>
      <c r="I774" s="663">
        <v>7323.13</v>
      </c>
      <c r="J774" s="663">
        <v>3</v>
      </c>
      <c r="K774" s="664">
        <v>21969.39</v>
      </c>
    </row>
    <row r="775" spans="1:11" ht="14.4" customHeight="1" x14ac:dyDescent="0.3">
      <c r="A775" s="659" t="s">
        <v>561</v>
      </c>
      <c r="B775" s="660" t="s">
        <v>562</v>
      </c>
      <c r="C775" s="661" t="s">
        <v>581</v>
      </c>
      <c r="D775" s="662" t="s">
        <v>2601</v>
      </c>
      <c r="E775" s="661" t="s">
        <v>4460</v>
      </c>
      <c r="F775" s="662" t="s">
        <v>4461</v>
      </c>
      <c r="G775" s="661" t="s">
        <v>4282</v>
      </c>
      <c r="H775" s="661" t="s">
        <v>4283</v>
      </c>
      <c r="I775" s="663">
        <v>3938.1788888888891</v>
      </c>
      <c r="J775" s="663">
        <v>17</v>
      </c>
      <c r="K775" s="664">
        <v>66948.98</v>
      </c>
    </row>
    <row r="776" spans="1:11" ht="14.4" customHeight="1" x14ac:dyDescent="0.3">
      <c r="A776" s="659" t="s">
        <v>561</v>
      </c>
      <c r="B776" s="660" t="s">
        <v>562</v>
      </c>
      <c r="C776" s="661" t="s">
        <v>581</v>
      </c>
      <c r="D776" s="662" t="s">
        <v>2601</v>
      </c>
      <c r="E776" s="661" t="s">
        <v>4460</v>
      </c>
      <c r="F776" s="662" t="s">
        <v>4461</v>
      </c>
      <c r="G776" s="661" t="s">
        <v>4284</v>
      </c>
      <c r="H776" s="661" t="s">
        <v>4285</v>
      </c>
      <c r="I776" s="663">
        <v>5708.2985714285724</v>
      </c>
      <c r="J776" s="663">
        <v>23</v>
      </c>
      <c r="K776" s="664">
        <v>131290.80000000002</v>
      </c>
    </row>
    <row r="777" spans="1:11" ht="14.4" customHeight="1" x14ac:dyDescent="0.3">
      <c r="A777" s="659" t="s">
        <v>561</v>
      </c>
      <c r="B777" s="660" t="s">
        <v>562</v>
      </c>
      <c r="C777" s="661" t="s">
        <v>581</v>
      </c>
      <c r="D777" s="662" t="s">
        <v>2601</v>
      </c>
      <c r="E777" s="661" t="s">
        <v>4460</v>
      </c>
      <c r="F777" s="662" t="s">
        <v>4461</v>
      </c>
      <c r="G777" s="661" t="s">
        <v>4286</v>
      </c>
      <c r="H777" s="661" t="s">
        <v>4287</v>
      </c>
      <c r="I777" s="663">
        <v>62658</v>
      </c>
      <c r="J777" s="663">
        <v>10</v>
      </c>
      <c r="K777" s="664">
        <v>626580</v>
      </c>
    </row>
    <row r="778" spans="1:11" ht="14.4" customHeight="1" x14ac:dyDescent="0.3">
      <c r="A778" s="659" t="s">
        <v>561</v>
      </c>
      <c r="B778" s="660" t="s">
        <v>562</v>
      </c>
      <c r="C778" s="661" t="s">
        <v>581</v>
      </c>
      <c r="D778" s="662" t="s">
        <v>2601</v>
      </c>
      <c r="E778" s="661" t="s">
        <v>4460</v>
      </c>
      <c r="F778" s="662" t="s">
        <v>4461</v>
      </c>
      <c r="G778" s="661" t="s">
        <v>4288</v>
      </c>
      <c r="H778" s="661" t="s">
        <v>4289</v>
      </c>
      <c r="I778" s="663">
        <v>10478.01</v>
      </c>
      <c r="J778" s="663">
        <v>3</v>
      </c>
      <c r="K778" s="664">
        <v>31434.03</v>
      </c>
    </row>
    <row r="779" spans="1:11" ht="14.4" customHeight="1" x14ac:dyDescent="0.3">
      <c r="A779" s="659" t="s">
        <v>561</v>
      </c>
      <c r="B779" s="660" t="s">
        <v>562</v>
      </c>
      <c r="C779" s="661" t="s">
        <v>581</v>
      </c>
      <c r="D779" s="662" t="s">
        <v>2601</v>
      </c>
      <c r="E779" s="661" t="s">
        <v>4460</v>
      </c>
      <c r="F779" s="662" t="s">
        <v>4461</v>
      </c>
      <c r="G779" s="661" t="s">
        <v>4290</v>
      </c>
      <c r="H779" s="661" t="s">
        <v>4291</v>
      </c>
      <c r="I779" s="663">
        <v>11974.75</v>
      </c>
      <c r="J779" s="663">
        <v>4</v>
      </c>
      <c r="K779" s="664">
        <v>47899.009999999995</v>
      </c>
    </row>
    <row r="780" spans="1:11" ht="14.4" customHeight="1" x14ac:dyDescent="0.3">
      <c r="A780" s="659" t="s">
        <v>561</v>
      </c>
      <c r="B780" s="660" t="s">
        <v>562</v>
      </c>
      <c r="C780" s="661" t="s">
        <v>581</v>
      </c>
      <c r="D780" s="662" t="s">
        <v>2601</v>
      </c>
      <c r="E780" s="661" t="s">
        <v>4460</v>
      </c>
      <c r="F780" s="662" t="s">
        <v>4461</v>
      </c>
      <c r="G780" s="661" t="s">
        <v>4292</v>
      </c>
      <c r="H780" s="661" t="s">
        <v>4293</v>
      </c>
      <c r="I780" s="663">
        <v>7502</v>
      </c>
      <c r="J780" s="663">
        <v>13</v>
      </c>
      <c r="K780" s="664">
        <v>97526</v>
      </c>
    </row>
    <row r="781" spans="1:11" ht="14.4" customHeight="1" x14ac:dyDescent="0.3">
      <c r="A781" s="659" t="s">
        <v>561</v>
      </c>
      <c r="B781" s="660" t="s">
        <v>562</v>
      </c>
      <c r="C781" s="661" t="s">
        <v>581</v>
      </c>
      <c r="D781" s="662" t="s">
        <v>2601</v>
      </c>
      <c r="E781" s="661" t="s">
        <v>4460</v>
      </c>
      <c r="F781" s="662" t="s">
        <v>4461</v>
      </c>
      <c r="G781" s="661" t="s">
        <v>4294</v>
      </c>
      <c r="H781" s="661" t="s">
        <v>4295</v>
      </c>
      <c r="I781" s="663">
        <v>4840</v>
      </c>
      <c r="J781" s="663">
        <v>2</v>
      </c>
      <c r="K781" s="664">
        <v>9680</v>
      </c>
    </row>
    <row r="782" spans="1:11" ht="14.4" customHeight="1" x14ac:dyDescent="0.3">
      <c r="A782" s="659" t="s">
        <v>561</v>
      </c>
      <c r="B782" s="660" t="s">
        <v>562</v>
      </c>
      <c r="C782" s="661" t="s">
        <v>581</v>
      </c>
      <c r="D782" s="662" t="s">
        <v>2601</v>
      </c>
      <c r="E782" s="661" t="s">
        <v>4460</v>
      </c>
      <c r="F782" s="662" t="s">
        <v>4461</v>
      </c>
      <c r="G782" s="661" t="s">
        <v>4296</v>
      </c>
      <c r="H782" s="661" t="s">
        <v>4297</v>
      </c>
      <c r="I782" s="663">
        <v>3993</v>
      </c>
      <c r="J782" s="663">
        <v>4</v>
      </c>
      <c r="K782" s="664">
        <v>15972</v>
      </c>
    </row>
    <row r="783" spans="1:11" ht="14.4" customHeight="1" x14ac:dyDescent="0.3">
      <c r="A783" s="659" t="s">
        <v>561</v>
      </c>
      <c r="B783" s="660" t="s">
        <v>562</v>
      </c>
      <c r="C783" s="661" t="s">
        <v>581</v>
      </c>
      <c r="D783" s="662" t="s">
        <v>2601</v>
      </c>
      <c r="E783" s="661" t="s">
        <v>4460</v>
      </c>
      <c r="F783" s="662" t="s">
        <v>4461</v>
      </c>
      <c r="G783" s="661" t="s">
        <v>4298</v>
      </c>
      <c r="H783" s="661" t="s">
        <v>4299</v>
      </c>
      <c r="I783" s="663">
        <v>61920</v>
      </c>
      <c r="J783" s="663">
        <v>6</v>
      </c>
      <c r="K783" s="664">
        <v>371520</v>
      </c>
    </row>
    <row r="784" spans="1:11" ht="14.4" customHeight="1" x14ac:dyDescent="0.3">
      <c r="A784" s="659" t="s">
        <v>561</v>
      </c>
      <c r="B784" s="660" t="s">
        <v>562</v>
      </c>
      <c r="C784" s="661" t="s">
        <v>581</v>
      </c>
      <c r="D784" s="662" t="s">
        <v>2601</v>
      </c>
      <c r="E784" s="661" t="s">
        <v>4460</v>
      </c>
      <c r="F784" s="662" t="s">
        <v>4461</v>
      </c>
      <c r="G784" s="661" t="s">
        <v>4300</v>
      </c>
      <c r="H784" s="661" t="s">
        <v>4301</v>
      </c>
      <c r="I784" s="663">
        <v>6424.99</v>
      </c>
      <c r="J784" s="663">
        <v>2</v>
      </c>
      <c r="K784" s="664">
        <v>12849.98</v>
      </c>
    </row>
    <row r="785" spans="1:11" ht="14.4" customHeight="1" x14ac:dyDescent="0.3">
      <c r="A785" s="659" t="s">
        <v>561</v>
      </c>
      <c r="B785" s="660" t="s">
        <v>562</v>
      </c>
      <c r="C785" s="661" t="s">
        <v>581</v>
      </c>
      <c r="D785" s="662" t="s">
        <v>2601</v>
      </c>
      <c r="E785" s="661" t="s">
        <v>4460</v>
      </c>
      <c r="F785" s="662" t="s">
        <v>4461</v>
      </c>
      <c r="G785" s="661" t="s">
        <v>4302</v>
      </c>
      <c r="H785" s="661" t="s">
        <v>4303</v>
      </c>
      <c r="I785" s="663">
        <v>3320.24</v>
      </c>
      <c r="J785" s="663">
        <v>1</v>
      </c>
      <c r="K785" s="664">
        <v>3320.24</v>
      </c>
    </row>
    <row r="786" spans="1:11" ht="14.4" customHeight="1" x14ac:dyDescent="0.3">
      <c r="A786" s="659" t="s">
        <v>561</v>
      </c>
      <c r="B786" s="660" t="s">
        <v>562</v>
      </c>
      <c r="C786" s="661" t="s">
        <v>581</v>
      </c>
      <c r="D786" s="662" t="s">
        <v>2601</v>
      </c>
      <c r="E786" s="661" t="s">
        <v>4460</v>
      </c>
      <c r="F786" s="662" t="s">
        <v>4461</v>
      </c>
      <c r="G786" s="661" t="s">
        <v>4304</v>
      </c>
      <c r="H786" s="661" t="s">
        <v>4305</v>
      </c>
      <c r="I786" s="663">
        <v>55245</v>
      </c>
      <c r="J786" s="663">
        <v>1</v>
      </c>
      <c r="K786" s="664">
        <v>55245</v>
      </c>
    </row>
    <row r="787" spans="1:11" ht="14.4" customHeight="1" x14ac:dyDescent="0.3">
      <c r="A787" s="659" t="s">
        <v>561</v>
      </c>
      <c r="B787" s="660" t="s">
        <v>562</v>
      </c>
      <c r="C787" s="661" t="s">
        <v>581</v>
      </c>
      <c r="D787" s="662" t="s">
        <v>2601</v>
      </c>
      <c r="E787" s="661" t="s">
        <v>4460</v>
      </c>
      <c r="F787" s="662" t="s">
        <v>4461</v>
      </c>
      <c r="G787" s="661" t="s">
        <v>4306</v>
      </c>
      <c r="H787" s="661" t="s">
        <v>4307</v>
      </c>
      <c r="I787" s="663">
        <v>13001.9</v>
      </c>
      <c r="J787" s="663">
        <v>1</v>
      </c>
      <c r="K787" s="664">
        <v>13001.9</v>
      </c>
    </row>
    <row r="788" spans="1:11" ht="14.4" customHeight="1" x14ac:dyDescent="0.3">
      <c r="A788" s="659" t="s">
        <v>561</v>
      </c>
      <c r="B788" s="660" t="s">
        <v>562</v>
      </c>
      <c r="C788" s="661" t="s">
        <v>581</v>
      </c>
      <c r="D788" s="662" t="s">
        <v>2601</v>
      </c>
      <c r="E788" s="661" t="s">
        <v>4470</v>
      </c>
      <c r="F788" s="662" t="s">
        <v>4471</v>
      </c>
      <c r="G788" s="661" t="s">
        <v>4308</v>
      </c>
      <c r="H788" s="661" t="s">
        <v>4309</v>
      </c>
      <c r="I788" s="663">
        <v>34.5</v>
      </c>
      <c r="J788" s="663">
        <v>900</v>
      </c>
      <c r="K788" s="664">
        <v>31050</v>
      </c>
    </row>
    <row r="789" spans="1:11" ht="14.4" customHeight="1" x14ac:dyDescent="0.3">
      <c r="A789" s="659" t="s">
        <v>561</v>
      </c>
      <c r="B789" s="660" t="s">
        <v>562</v>
      </c>
      <c r="C789" s="661" t="s">
        <v>581</v>
      </c>
      <c r="D789" s="662" t="s">
        <v>2601</v>
      </c>
      <c r="E789" s="661" t="s">
        <v>4470</v>
      </c>
      <c r="F789" s="662" t="s">
        <v>4471</v>
      </c>
      <c r="G789" s="661" t="s">
        <v>4310</v>
      </c>
      <c r="H789" s="661" t="s">
        <v>4311</v>
      </c>
      <c r="I789" s="663">
        <v>343.84999999999997</v>
      </c>
      <c r="J789" s="663">
        <v>240</v>
      </c>
      <c r="K789" s="664">
        <v>82524</v>
      </c>
    </row>
    <row r="790" spans="1:11" ht="14.4" customHeight="1" x14ac:dyDescent="0.3">
      <c r="A790" s="659" t="s">
        <v>561</v>
      </c>
      <c r="B790" s="660" t="s">
        <v>562</v>
      </c>
      <c r="C790" s="661" t="s">
        <v>581</v>
      </c>
      <c r="D790" s="662" t="s">
        <v>2601</v>
      </c>
      <c r="E790" s="661" t="s">
        <v>4470</v>
      </c>
      <c r="F790" s="662" t="s">
        <v>4471</v>
      </c>
      <c r="G790" s="661" t="s">
        <v>4312</v>
      </c>
      <c r="H790" s="661" t="s">
        <v>4313</v>
      </c>
      <c r="I790" s="663">
        <v>45.61</v>
      </c>
      <c r="J790" s="663">
        <v>36</v>
      </c>
      <c r="K790" s="664">
        <v>1641.86</v>
      </c>
    </row>
    <row r="791" spans="1:11" ht="14.4" customHeight="1" x14ac:dyDescent="0.3">
      <c r="A791" s="659" t="s">
        <v>561</v>
      </c>
      <c r="B791" s="660" t="s">
        <v>562</v>
      </c>
      <c r="C791" s="661" t="s">
        <v>581</v>
      </c>
      <c r="D791" s="662" t="s">
        <v>2601</v>
      </c>
      <c r="E791" s="661" t="s">
        <v>4470</v>
      </c>
      <c r="F791" s="662" t="s">
        <v>4471</v>
      </c>
      <c r="G791" s="661" t="s">
        <v>4314</v>
      </c>
      <c r="H791" s="661" t="s">
        <v>4315</v>
      </c>
      <c r="I791" s="663">
        <v>348.88999999999993</v>
      </c>
      <c r="J791" s="663">
        <v>312</v>
      </c>
      <c r="K791" s="664">
        <v>108853.07999999999</v>
      </c>
    </row>
    <row r="792" spans="1:11" ht="14.4" customHeight="1" x14ac:dyDescent="0.3">
      <c r="A792" s="659" t="s">
        <v>561</v>
      </c>
      <c r="B792" s="660" t="s">
        <v>562</v>
      </c>
      <c r="C792" s="661" t="s">
        <v>581</v>
      </c>
      <c r="D792" s="662" t="s">
        <v>2601</v>
      </c>
      <c r="E792" s="661" t="s">
        <v>4470</v>
      </c>
      <c r="F792" s="662" t="s">
        <v>4471</v>
      </c>
      <c r="G792" s="661" t="s">
        <v>4316</v>
      </c>
      <c r="H792" s="661" t="s">
        <v>4317</v>
      </c>
      <c r="I792" s="663">
        <v>27.210000000000004</v>
      </c>
      <c r="J792" s="663">
        <v>640</v>
      </c>
      <c r="K792" s="664">
        <v>17413.030000000002</v>
      </c>
    </row>
    <row r="793" spans="1:11" ht="14.4" customHeight="1" x14ac:dyDescent="0.3">
      <c r="A793" s="659" t="s">
        <v>561</v>
      </c>
      <c r="B793" s="660" t="s">
        <v>562</v>
      </c>
      <c r="C793" s="661" t="s">
        <v>581</v>
      </c>
      <c r="D793" s="662" t="s">
        <v>2601</v>
      </c>
      <c r="E793" s="661" t="s">
        <v>4470</v>
      </c>
      <c r="F793" s="662" t="s">
        <v>4471</v>
      </c>
      <c r="G793" s="661" t="s">
        <v>4318</v>
      </c>
      <c r="H793" s="661" t="s">
        <v>4319</v>
      </c>
      <c r="I793" s="663">
        <v>29.699999999999996</v>
      </c>
      <c r="J793" s="663">
        <v>1000</v>
      </c>
      <c r="K793" s="664">
        <v>29696.45</v>
      </c>
    </row>
    <row r="794" spans="1:11" ht="14.4" customHeight="1" x14ac:dyDescent="0.3">
      <c r="A794" s="659" t="s">
        <v>561</v>
      </c>
      <c r="B794" s="660" t="s">
        <v>562</v>
      </c>
      <c r="C794" s="661" t="s">
        <v>581</v>
      </c>
      <c r="D794" s="662" t="s">
        <v>2601</v>
      </c>
      <c r="E794" s="661" t="s">
        <v>4470</v>
      </c>
      <c r="F794" s="662" t="s">
        <v>4471</v>
      </c>
      <c r="G794" s="661" t="s">
        <v>4320</v>
      </c>
      <c r="H794" s="661" t="s">
        <v>4321</v>
      </c>
      <c r="I794" s="663">
        <v>140.37</v>
      </c>
      <c r="J794" s="663">
        <v>360</v>
      </c>
      <c r="K794" s="664">
        <v>50532.770000000004</v>
      </c>
    </row>
    <row r="795" spans="1:11" ht="14.4" customHeight="1" x14ac:dyDescent="0.3">
      <c r="A795" s="659" t="s">
        <v>561</v>
      </c>
      <c r="B795" s="660" t="s">
        <v>562</v>
      </c>
      <c r="C795" s="661" t="s">
        <v>581</v>
      </c>
      <c r="D795" s="662" t="s">
        <v>2601</v>
      </c>
      <c r="E795" s="661" t="s">
        <v>4470</v>
      </c>
      <c r="F795" s="662" t="s">
        <v>4471</v>
      </c>
      <c r="G795" s="661" t="s">
        <v>4322</v>
      </c>
      <c r="H795" s="661" t="s">
        <v>4323</v>
      </c>
      <c r="I795" s="663">
        <v>38.909999999999997</v>
      </c>
      <c r="J795" s="663">
        <v>1584</v>
      </c>
      <c r="K795" s="664">
        <v>61630.81</v>
      </c>
    </row>
    <row r="796" spans="1:11" ht="14.4" customHeight="1" x14ac:dyDescent="0.3">
      <c r="A796" s="659" t="s">
        <v>561</v>
      </c>
      <c r="B796" s="660" t="s">
        <v>562</v>
      </c>
      <c r="C796" s="661" t="s">
        <v>581</v>
      </c>
      <c r="D796" s="662" t="s">
        <v>2601</v>
      </c>
      <c r="E796" s="661" t="s">
        <v>4470</v>
      </c>
      <c r="F796" s="662" t="s">
        <v>4471</v>
      </c>
      <c r="G796" s="661" t="s">
        <v>4324</v>
      </c>
      <c r="H796" s="661" t="s">
        <v>4325</v>
      </c>
      <c r="I796" s="663">
        <v>128.55999999999997</v>
      </c>
      <c r="J796" s="663">
        <v>972</v>
      </c>
      <c r="K796" s="664">
        <v>124963.83</v>
      </c>
    </row>
    <row r="797" spans="1:11" ht="14.4" customHeight="1" x14ac:dyDescent="0.3">
      <c r="A797" s="659" t="s">
        <v>561</v>
      </c>
      <c r="B797" s="660" t="s">
        <v>562</v>
      </c>
      <c r="C797" s="661" t="s">
        <v>581</v>
      </c>
      <c r="D797" s="662" t="s">
        <v>2601</v>
      </c>
      <c r="E797" s="661" t="s">
        <v>4470</v>
      </c>
      <c r="F797" s="662" t="s">
        <v>4471</v>
      </c>
      <c r="G797" s="661" t="s">
        <v>4326</v>
      </c>
      <c r="H797" s="661" t="s">
        <v>4327</v>
      </c>
      <c r="I797" s="663">
        <v>26.900000000000002</v>
      </c>
      <c r="J797" s="663">
        <v>220</v>
      </c>
      <c r="K797" s="664">
        <v>5918.44</v>
      </c>
    </row>
    <row r="798" spans="1:11" ht="14.4" customHeight="1" x14ac:dyDescent="0.3">
      <c r="A798" s="659" t="s">
        <v>561</v>
      </c>
      <c r="B798" s="660" t="s">
        <v>562</v>
      </c>
      <c r="C798" s="661" t="s">
        <v>581</v>
      </c>
      <c r="D798" s="662" t="s">
        <v>2601</v>
      </c>
      <c r="E798" s="661" t="s">
        <v>4470</v>
      </c>
      <c r="F798" s="662" t="s">
        <v>4471</v>
      </c>
      <c r="G798" s="661" t="s">
        <v>4328</v>
      </c>
      <c r="H798" s="661" t="s">
        <v>4329</v>
      </c>
      <c r="I798" s="663">
        <v>200.84</v>
      </c>
      <c r="J798" s="663">
        <v>12</v>
      </c>
      <c r="K798" s="664">
        <v>2410.13</v>
      </c>
    </row>
    <row r="799" spans="1:11" ht="14.4" customHeight="1" x14ac:dyDescent="0.3">
      <c r="A799" s="659" t="s">
        <v>561</v>
      </c>
      <c r="B799" s="660" t="s">
        <v>562</v>
      </c>
      <c r="C799" s="661" t="s">
        <v>581</v>
      </c>
      <c r="D799" s="662" t="s">
        <v>2601</v>
      </c>
      <c r="E799" s="661" t="s">
        <v>4470</v>
      </c>
      <c r="F799" s="662" t="s">
        <v>4471</v>
      </c>
      <c r="G799" s="661" t="s">
        <v>4330</v>
      </c>
      <c r="H799" s="661" t="s">
        <v>4331</v>
      </c>
      <c r="I799" s="663">
        <v>424.99</v>
      </c>
      <c r="J799" s="663">
        <v>12</v>
      </c>
      <c r="K799" s="664">
        <v>5099.8900000000003</v>
      </c>
    </row>
    <row r="800" spans="1:11" ht="14.4" customHeight="1" x14ac:dyDescent="0.3">
      <c r="A800" s="659" t="s">
        <v>561</v>
      </c>
      <c r="B800" s="660" t="s">
        <v>562</v>
      </c>
      <c r="C800" s="661" t="s">
        <v>581</v>
      </c>
      <c r="D800" s="662" t="s">
        <v>2601</v>
      </c>
      <c r="E800" s="661" t="s">
        <v>4470</v>
      </c>
      <c r="F800" s="662" t="s">
        <v>4471</v>
      </c>
      <c r="G800" s="661" t="s">
        <v>4332</v>
      </c>
      <c r="H800" s="661" t="s">
        <v>4333</v>
      </c>
      <c r="I800" s="663">
        <v>135.16</v>
      </c>
      <c r="J800" s="663">
        <v>72</v>
      </c>
      <c r="K800" s="664">
        <v>9731.51</v>
      </c>
    </row>
    <row r="801" spans="1:11" ht="14.4" customHeight="1" x14ac:dyDescent="0.3">
      <c r="A801" s="659" t="s">
        <v>561</v>
      </c>
      <c r="B801" s="660" t="s">
        <v>562</v>
      </c>
      <c r="C801" s="661" t="s">
        <v>581</v>
      </c>
      <c r="D801" s="662" t="s">
        <v>2601</v>
      </c>
      <c r="E801" s="661" t="s">
        <v>4470</v>
      </c>
      <c r="F801" s="662" t="s">
        <v>4471</v>
      </c>
      <c r="G801" s="661" t="s">
        <v>4334</v>
      </c>
      <c r="H801" s="661" t="s">
        <v>4335</v>
      </c>
      <c r="I801" s="663">
        <v>160.13999999999999</v>
      </c>
      <c r="J801" s="663">
        <v>24</v>
      </c>
      <c r="K801" s="664">
        <v>3843.3</v>
      </c>
    </row>
    <row r="802" spans="1:11" ht="14.4" customHeight="1" x14ac:dyDescent="0.3">
      <c r="A802" s="659" t="s">
        <v>561</v>
      </c>
      <c r="B802" s="660" t="s">
        <v>562</v>
      </c>
      <c r="C802" s="661" t="s">
        <v>581</v>
      </c>
      <c r="D802" s="662" t="s">
        <v>2601</v>
      </c>
      <c r="E802" s="661" t="s">
        <v>4456</v>
      </c>
      <c r="F802" s="662" t="s">
        <v>4457</v>
      </c>
      <c r="G802" s="661" t="s">
        <v>3203</v>
      </c>
      <c r="H802" s="661" t="s">
        <v>3205</v>
      </c>
      <c r="I802" s="663">
        <v>0.3</v>
      </c>
      <c r="J802" s="663">
        <v>300</v>
      </c>
      <c r="K802" s="664">
        <v>90</v>
      </c>
    </row>
    <row r="803" spans="1:11" ht="14.4" customHeight="1" x14ac:dyDescent="0.3">
      <c r="A803" s="659" t="s">
        <v>561</v>
      </c>
      <c r="B803" s="660" t="s">
        <v>562</v>
      </c>
      <c r="C803" s="661" t="s">
        <v>581</v>
      </c>
      <c r="D803" s="662" t="s">
        <v>2601</v>
      </c>
      <c r="E803" s="661" t="s">
        <v>4456</v>
      </c>
      <c r="F803" s="662" t="s">
        <v>4457</v>
      </c>
      <c r="G803" s="661" t="s">
        <v>3536</v>
      </c>
      <c r="H803" s="661" t="s">
        <v>4336</v>
      </c>
      <c r="I803" s="663">
        <v>0.67</v>
      </c>
      <c r="J803" s="663">
        <v>100</v>
      </c>
      <c r="K803" s="664">
        <v>67</v>
      </c>
    </row>
    <row r="804" spans="1:11" ht="14.4" customHeight="1" x14ac:dyDescent="0.3">
      <c r="A804" s="659" t="s">
        <v>561</v>
      </c>
      <c r="B804" s="660" t="s">
        <v>562</v>
      </c>
      <c r="C804" s="661" t="s">
        <v>581</v>
      </c>
      <c r="D804" s="662" t="s">
        <v>2601</v>
      </c>
      <c r="E804" s="661" t="s">
        <v>4456</v>
      </c>
      <c r="F804" s="662" t="s">
        <v>4457</v>
      </c>
      <c r="G804" s="661" t="s">
        <v>3209</v>
      </c>
      <c r="H804" s="661" t="s">
        <v>3210</v>
      </c>
      <c r="I804" s="663">
        <v>0.48</v>
      </c>
      <c r="J804" s="663">
        <v>200</v>
      </c>
      <c r="K804" s="664">
        <v>96</v>
      </c>
    </row>
    <row r="805" spans="1:11" ht="14.4" customHeight="1" x14ac:dyDescent="0.3">
      <c r="A805" s="659" t="s">
        <v>561</v>
      </c>
      <c r="B805" s="660" t="s">
        <v>562</v>
      </c>
      <c r="C805" s="661" t="s">
        <v>581</v>
      </c>
      <c r="D805" s="662" t="s">
        <v>2601</v>
      </c>
      <c r="E805" s="661" t="s">
        <v>4456</v>
      </c>
      <c r="F805" s="662" t="s">
        <v>4457</v>
      </c>
      <c r="G805" s="661" t="s">
        <v>4337</v>
      </c>
      <c r="H805" s="661" t="s">
        <v>4338</v>
      </c>
      <c r="I805" s="663">
        <v>10.45</v>
      </c>
      <c r="J805" s="663">
        <v>250</v>
      </c>
      <c r="K805" s="664">
        <v>2613.6000000000004</v>
      </c>
    </row>
    <row r="806" spans="1:11" ht="14.4" customHeight="1" x14ac:dyDescent="0.3">
      <c r="A806" s="659" t="s">
        <v>561</v>
      </c>
      <c r="B806" s="660" t="s">
        <v>562</v>
      </c>
      <c r="C806" s="661" t="s">
        <v>581</v>
      </c>
      <c r="D806" s="662" t="s">
        <v>2601</v>
      </c>
      <c r="E806" s="661" t="s">
        <v>4456</v>
      </c>
      <c r="F806" s="662" t="s">
        <v>4457</v>
      </c>
      <c r="G806" s="661" t="s">
        <v>4339</v>
      </c>
      <c r="H806" s="661" t="s">
        <v>4340</v>
      </c>
      <c r="I806" s="663">
        <v>10.99</v>
      </c>
      <c r="J806" s="663">
        <v>250</v>
      </c>
      <c r="K806" s="664">
        <v>2746.7000000000003</v>
      </c>
    </row>
    <row r="807" spans="1:11" ht="14.4" customHeight="1" x14ac:dyDescent="0.3">
      <c r="A807" s="659" t="s">
        <v>561</v>
      </c>
      <c r="B807" s="660" t="s">
        <v>562</v>
      </c>
      <c r="C807" s="661" t="s">
        <v>581</v>
      </c>
      <c r="D807" s="662" t="s">
        <v>2601</v>
      </c>
      <c r="E807" s="661" t="s">
        <v>4456</v>
      </c>
      <c r="F807" s="662" t="s">
        <v>4457</v>
      </c>
      <c r="G807" s="661" t="s">
        <v>4341</v>
      </c>
      <c r="H807" s="661" t="s">
        <v>4342</v>
      </c>
      <c r="I807" s="663">
        <v>10.16</v>
      </c>
      <c r="J807" s="663">
        <v>50</v>
      </c>
      <c r="K807" s="664">
        <v>508.2</v>
      </c>
    </row>
    <row r="808" spans="1:11" ht="14.4" customHeight="1" x14ac:dyDescent="0.3">
      <c r="A808" s="659" t="s">
        <v>561</v>
      </c>
      <c r="B808" s="660" t="s">
        <v>562</v>
      </c>
      <c r="C808" s="661" t="s">
        <v>581</v>
      </c>
      <c r="D808" s="662" t="s">
        <v>2601</v>
      </c>
      <c r="E808" s="661" t="s">
        <v>4456</v>
      </c>
      <c r="F808" s="662" t="s">
        <v>4457</v>
      </c>
      <c r="G808" s="661" t="s">
        <v>4343</v>
      </c>
      <c r="H808" s="661" t="s">
        <v>4344</v>
      </c>
      <c r="I808" s="663">
        <v>10.988333333333335</v>
      </c>
      <c r="J808" s="663">
        <v>1100</v>
      </c>
      <c r="K808" s="664">
        <v>12085.48</v>
      </c>
    </row>
    <row r="809" spans="1:11" ht="14.4" customHeight="1" x14ac:dyDescent="0.3">
      <c r="A809" s="659" t="s">
        <v>561</v>
      </c>
      <c r="B809" s="660" t="s">
        <v>562</v>
      </c>
      <c r="C809" s="661" t="s">
        <v>581</v>
      </c>
      <c r="D809" s="662" t="s">
        <v>2601</v>
      </c>
      <c r="E809" s="661" t="s">
        <v>4456</v>
      </c>
      <c r="F809" s="662" t="s">
        <v>4457</v>
      </c>
      <c r="G809" s="661" t="s">
        <v>3211</v>
      </c>
      <c r="H809" s="661" t="s">
        <v>3212</v>
      </c>
      <c r="I809" s="663">
        <v>0.39</v>
      </c>
      <c r="J809" s="663">
        <v>900</v>
      </c>
      <c r="K809" s="664">
        <v>324</v>
      </c>
    </row>
    <row r="810" spans="1:11" ht="14.4" customHeight="1" x14ac:dyDescent="0.3">
      <c r="A810" s="659" t="s">
        <v>561</v>
      </c>
      <c r="B810" s="660" t="s">
        <v>562</v>
      </c>
      <c r="C810" s="661" t="s">
        <v>581</v>
      </c>
      <c r="D810" s="662" t="s">
        <v>2601</v>
      </c>
      <c r="E810" s="661" t="s">
        <v>4456</v>
      </c>
      <c r="F810" s="662" t="s">
        <v>4457</v>
      </c>
      <c r="G810" s="661" t="s">
        <v>3538</v>
      </c>
      <c r="H810" s="661" t="s">
        <v>3540</v>
      </c>
      <c r="I810" s="663">
        <v>48.82</v>
      </c>
      <c r="J810" s="663">
        <v>50</v>
      </c>
      <c r="K810" s="664">
        <v>2441</v>
      </c>
    </row>
    <row r="811" spans="1:11" ht="14.4" customHeight="1" x14ac:dyDescent="0.3">
      <c r="A811" s="659" t="s">
        <v>561</v>
      </c>
      <c r="B811" s="660" t="s">
        <v>562</v>
      </c>
      <c r="C811" s="661" t="s">
        <v>581</v>
      </c>
      <c r="D811" s="662" t="s">
        <v>2601</v>
      </c>
      <c r="E811" s="661" t="s">
        <v>4456</v>
      </c>
      <c r="F811" s="662" t="s">
        <v>4457</v>
      </c>
      <c r="G811" s="661" t="s">
        <v>4345</v>
      </c>
      <c r="H811" s="661" t="s">
        <v>4346</v>
      </c>
      <c r="I811" s="663">
        <v>12871.98</v>
      </c>
      <c r="J811" s="663">
        <v>1</v>
      </c>
      <c r="K811" s="664">
        <v>12871.98</v>
      </c>
    </row>
    <row r="812" spans="1:11" ht="14.4" customHeight="1" x14ac:dyDescent="0.3">
      <c r="A812" s="659" t="s">
        <v>561</v>
      </c>
      <c r="B812" s="660" t="s">
        <v>562</v>
      </c>
      <c r="C812" s="661" t="s">
        <v>581</v>
      </c>
      <c r="D812" s="662" t="s">
        <v>2601</v>
      </c>
      <c r="E812" s="661" t="s">
        <v>4456</v>
      </c>
      <c r="F812" s="662" t="s">
        <v>4457</v>
      </c>
      <c r="G812" s="661" t="s">
        <v>4347</v>
      </c>
      <c r="H812" s="661" t="s">
        <v>4348</v>
      </c>
      <c r="I812" s="663">
        <v>10.99</v>
      </c>
      <c r="J812" s="663">
        <v>700</v>
      </c>
      <c r="K812" s="664">
        <v>7690.7600000000011</v>
      </c>
    </row>
    <row r="813" spans="1:11" ht="14.4" customHeight="1" x14ac:dyDescent="0.3">
      <c r="A813" s="659" t="s">
        <v>561</v>
      </c>
      <c r="B813" s="660" t="s">
        <v>562</v>
      </c>
      <c r="C813" s="661" t="s">
        <v>581</v>
      </c>
      <c r="D813" s="662" t="s">
        <v>2601</v>
      </c>
      <c r="E813" s="661" t="s">
        <v>4458</v>
      </c>
      <c r="F813" s="662" t="s">
        <v>4459</v>
      </c>
      <c r="G813" s="661" t="s">
        <v>4349</v>
      </c>
      <c r="H813" s="661" t="s">
        <v>4350</v>
      </c>
      <c r="I813" s="663">
        <v>10.55</v>
      </c>
      <c r="J813" s="663">
        <v>400</v>
      </c>
      <c r="K813" s="664">
        <v>4220.5</v>
      </c>
    </row>
    <row r="814" spans="1:11" ht="14.4" customHeight="1" x14ac:dyDescent="0.3">
      <c r="A814" s="659" t="s">
        <v>561</v>
      </c>
      <c r="B814" s="660" t="s">
        <v>562</v>
      </c>
      <c r="C814" s="661" t="s">
        <v>581</v>
      </c>
      <c r="D814" s="662" t="s">
        <v>2601</v>
      </c>
      <c r="E814" s="661" t="s">
        <v>4458</v>
      </c>
      <c r="F814" s="662" t="s">
        <v>4459</v>
      </c>
      <c r="G814" s="661" t="s">
        <v>4351</v>
      </c>
      <c r="H814" s="661" t="s">
        <v>4352</v>
      </c>
      <c r="I814" s="663">
        <v>10.549999999999999</v>
      </c>
      <c r="J814" s="663">
        <v>1240</v>
      </c>
      <c r="K814" s="664">
        <v>13083.330000000002</v>
      </c>
    </row>
    <row r="815" spans="1:11" ht="14.4" customHeight="1" x14ac:dyDescent="0.3">
      <c r="A815" s="659" t="s">
        <v>561</v>
      </c>
      <c r="B815" s="660" t="s">
        <v>562</v>
      </c>
      <c r="C815" s="661" t="s">
        <v>581</v>
      </c>
      <c r="D815" s="662" t="s">
        <v>2601</v>
      </c>
      <c r="E815" s="661" t="s">
        <v>4458</v>
      </c>
      <c r="F815" s="662" t="s">
        <v>4459</v>
      </c>
      <c r="G815" s="661" t="s">
        <v>4353</v>
      </c>
      <c r="H815" s="661" t="s">
        <v>4354</v>
      </c>
      <c r="I815" s="663">
        <v>16.214000000000006</v>
      </c>
      <c r="J815" s="663">
        <v>495</v>
      </c>
      <c r="K815" s="664">
        <v>8026.8499999999995</v>
      </c>
    </row>
    <row r="816" spans="1:11" ht="14.4" customHeight="1" x14ac:dyDescent="0.3">
      <c r="A816" s="659" t="s">
        <v>561</v>
      </c>
      <c r="B816" s="660" t="s">
        <v>562</v>
      </c>
      <c r="C816" s="661" t="s">
        <v>581</v>
      </c>
      <c r="D816" s="662" t="s">
        <v>2601</v>
      </c>
      <c r="E816" s="661" t="s">
        <v>4458</v>
      </c>
      <c r="F816" s="662" t="s">
        <v>4459</v>
      </c>
      <c r="G816" s="661" t="s">
        <v>4355</v>
      </c>
      <c r="H816" s="661" t="s">
        <v>4356</v>
      </c>
      <c r="I816" s="663">
        <v>11.011111111111113</v>
      </c>
      <c r="J816" s="663">
        <v>720</v>
      </c>
      <c r="K816" s="664">
        <v>7928.0000000000009</v>
      </c>
    </row>
    <row r="817" spans="1:11" ht="14.4" customHeight="1" x14ac:dyDescent="0.3">
      <c r="A817" s="659" t="s">
        <v>561</v>
      </c>
      <c r="B817" s="660" t="s">
        <v>562</v>
      </c>
      <c r="C817" s="661" t="s">
        <v>581</v>
      </c>
      <c r="D817" s="662" t="s">
        <v>2601</v>
      </c>
      <c r="E817" s="661" t="s">
        <v>4458</v>
      </c>
      <c r="F817" s="662" t="s">
        <v>4459</v>
      </c>
      <c r="G817" s="661" t="s">
        <v>4357</v>
      </c>
      <c r="H817" s="661" t="s">
        <v>4358</v>
      </c>
      <c r="I817" s="663">
        <v>10.55</v>
      </c>
      <c r="J817" s="663">
        <v>160</v>
      </c>
      <c r="K817" s="664">
        <v>1688.1</v>
      </c>
    </row>
    <row r="818" spans="1:11" ht="14.4" customHeight="1" x14ac:dyDescent="0.3">
      <c r="A818" s="659" t="s">
        <v>561</v>
      </c>
      <c r="B818" s="660" t="s">
        <v>562</v>
      </c>
      <c r="C818" s="661" t="s">
        <v>581</v>
      </c>
      <c r="D818" s="662" t="s">
        <v>2601</v>
      </c>
      <c r="E818" s="661" t="s">
        <v>4458</v>
      </c>
      <c r="F818" s="662" t="s">
        <v>4459</v>
      </c>
      <c r="G818" s="661" t="s">
        <v>4357</v>
      </c>
      <c r="H818" s="661" t="s">
        <v>4359</v>
      </c>
      <c r="I818" s="663">
        <v>10.549999999999999</v>
      </c>
      <c r="J818" s="663">
        <v>400</v>
      </c>
      <c r="K818" s="664">
        <v>4220.4000000000005</v>
      </c>
    </row>
    <row r="819" spans="1:11" ht="14.4" customHeight="1" x14ac:dyDescent="0.3">
      <c r="A819" s="659" t="s">
        <v>561</v>
      </c>
      <c r="B819" s="660" t="s">
        <v>562</v>
      </c>
      <c r="C819" s="661" t="s">
        <v>581</v>
      </c>
      <c r="D819" s="662" t="s">
        <v>2601</v>
      </c>
      <c r="E819" s="661" t="s">
        <v>4458</v>
      </c>
      <c r="F819" s="662" t="s">
        <v>4459</v>
      </c>
      <c r="G819" s="661" t="s">
        <v>4360</v>
      </c>
      <c r="H819" s="661" t="s">
        <v>4361</v>
      </c>
      <c r="I819" s="663">
        <v>10.55</v>
      </c>
      <c r="J819" s="663">
        <v>1000</v>
      </c>
      <c r="K819" s="664">
        <v>10550.949999999999</v>
      </c>
    </row>
    <row r="820" spans="1:11" ht="14.4" customHeight="1" x14ac:dyDescent="0.3">
      <c r="A820" s="659" t="s">
        <v>561</v>
      </c>
      <c r="B820" s="660" t="s">
        <v>562</v>
      </c>
      <c r="C820" s="661" t="s">
        <v>581</v>
      </c>
      <c r="D820" s="662" t="s">
        <v>2601</v>
      </c>
      <c r="E820" s="661" t="s">
        <v>4458</v>
      </c>
      <c r="F820" s="662" t="s">
        <v>4459</v>
      </c>
      <c r="G820" s="661" t="s">
        <v>4360</v>
      </c>
      <c r="H820" s="661" t="s">
        <v>4362</v>
      </c>
      <c r="I820" s="663">
        <v>10.549999999999999</v>
      </c>
      <c r="J820" s="663">
        <v>1320</v>
      </c>
      <c r="K820" s="664">
        <v>13927.37</v>
      </c>
    </row>
    <row r="821" spans="1:11" ht="14.4" customHeight="1" x14ac:dyDescent="0.3">
      <c r="A821" s="659" t="s">
        <v>561</v>
      </c>
      <c r="B821" s="660" t="s">
        <v>562</v>
      </c>
      <c r="C821" s="661" t="s">
        <v>581</v>
      </c>
      <c r="D821" s="662" t="s">
        <v>2601</v>
      </c>
      <c r="E821" s="661" t="s">
        <v>4458</v>
      </c>
      <c r="F821" s="662" t="s">
        <v>4459</v>
      </c>
      <c r="G821" s="661" t="s">
        <v>3219</v>
      </c>
      <c r="H821" s="661" t="s">
        <v>3220</v>
      </c>
      <c r="I821" s="663">
        <v>0.77</v>
      </c>
      <c r="J821" s="663">
        <v>5000</v>
      </c>
      <c r="K821" s="664">
        <v>3850</v>
      </c>
    </row>
    <row r="822" spans="1:11" ht="14.4" customHeight="1" x14ac:dyDescent="0.3">
      <c r="A822" s="659" t="s">
        <v>561</v>
      </c>
      <c r="B822" s="660" t="s">
        <v>562</v>
      </c>
      <c r="C822" s="661" t="s">
        <v>581</v>
      </c>
      <c r="D822" s="662" t="s">
        <v>2601</v>
      </c>
      <c r="E822" s="661" t="s">
        <v>4458</v>
      </c>
      <c r="F822" s="662" t="s">
        <v>4459</v>
      </c>
      <c r="G822" s="661" t="s">
        <v>3221</v>
      </c>
      <c r="H822" s="661" t="s">
        <v>3222</v>
      </c>
      <c r="I822" s="663">
        <v>0.77</v>
      </c>
      <c r="J822" s="663">
        <v>3800</v>
      </c>
      <c r="K822" s="664">
        <v>2926</v>
      </c>
    </row>
    <row r="823" spans="1:11" ht="14.4" customHeight="1" x14ac:dyDescent="0.3">
      <c r="A823" s="659" t="s">
        <v>561</v>
      </c>
      <c r="B823" s="660" t="s">
        <v>562</v>
      </c>
      <c r="C823" s="661" t="s">
        <v>581</v>
      </c>
      <c r="D823" s="662" t="s">
        <v>2601</v>
      </c>
      <c r="E823" s="661" t="s">
        <v>4458</v>
      </c>
      <c r="F823" s="662" t="s">
        <v>4459</v>
      </c>
      <c r="G823" s="661" t="s">
        <v>3553</v>
      </c>
      <c r="H823" s="661" t="s">
        <v>3554</v>
      </c>
      <c r="I823" s="663">
        <v>0.77250000000000008</v>
      </c>
      <c r="J823" s="663">
        <v>1600</v>
      </c>
      <c r="K823" s="664">
        <v>1236</v>
      </c>
    </row>
    <row r="824" spans="1:11" ht="14.4" customHeight="1" x14ac:dyDescent="0.3">
      <c r="A824" s="659" t="s">
        <v>561</v>
      </c>
      <c r="B824" s="660" t="s">
        <v>562</v>
      </c>
      <c r="C824" s="661" t="s">
        <v>581</v>
      </c>
      <c r="D824" s="662" t="s">
        <v>2601</v>
      </c>
      <c r="E824" s="661" t="s">
        <v>4458</v>
      </c>
      <c r="F824" s="662" t="s">
        <v>4459</v>
      </c>
      <c r="G824" s="661" t="s">
        <v>3223</v>
      </c>
      <c r="H824" s="661" t="s">
        <v>3224</v>
      </c>
      <c r="I824" s="663">
        <v>0.71</v>
      </c>
      <c r="J824" s="663">
        <v>4400</v>
      </c>
      <c r="K824" s="664">
        <v>3124</v>
      </c>
    </row>
    <row r="825" spans="1:11" ht="14.4" customHeight="1" x14ac:dyDescent="0.3">
      <c r="A825" s="659" t="s">
        <v>561</v>
      </c>
      <c r="B825" s="660" t="s">
        <v>562</v>
      </c>
      <c r="C825" s="661" t="s">
        <v>581</v>
      </c>
      <c r="D825" s="662" t="s">
        <v>2601</v>
      </c>
      <c r="E825" s="661" t="s">
        <v>4458</v>
      </c>
      <c r="F825" s="662" t="s">
        <v>4459</v>
      </c>
      <c r="G825" s="661" t="s">
        <v>3223</v>
      </c>
      <c r="H825" s="661" t="s">
        <v>3225</v>
      </c>
      <c r="I825" s="663">
        <v>0.71</v>
      </c>
      <c r="J825" s="663">
        <v>3800</v>
      </c>
      <c r="K825" s="664">
        <v>2698</v>
      </c>
    </row>
    <row r="826" spans="1:11" ht="14.4" customHeight="1" x14ac:dyDescent="0.3">
      <c r="A826" s="659" t="s">
        <v>561</v>
      </c>
      <c r="B826" s="660" t="s">
        <v>562</v>
      </c>
      <c r="C826" s="661" t="s">
        <v>581</v>
      </c>
      <c r="D826" s="662" t="s">
        <v>2601</v>
      </c>
      <c r="E826" s="661" t="s">
        <v>4458</v>
      </c>
      <c r="F826" s="662" t="s">
        <v>4459</v>
      </c>
      <c r="G826" s="661" t="s">
        <v>3555</v>
      </c>
      <c r="H826" s="661" t="s">
        <v>3556</v>
      </c>
      <c r="I826" s="663">
        <v>0.71</v>
      </c>
      <c r="J826" s="663">
        <v>800</v>
      </c>
      <c r="K826" s="664">
        <v>568</v>
      </c>
    </row>
    <row r="827" spans="1:11" ht="14.4" customHeight="1" x14ac:dyDescent="0.3">
      <c r="A827" s="659" t="s">
        <v>561</v>
      </c>
      <c r="B827" s="660" t="s">
        <v>562</v>
      </c>
      <c r="C827" s="661" t="s">
        <v>581</v>
      </c>
      <c r="D827" s="662" t="s">
        <v>2601</v>
      </c>
      <c r="E827" s="661" t="s">
        <v>4458</v>
      </c>
      <c r="F827" s="662" t="s">
        <v>4459</v>
      </c>
      <c r="G827" s="661" t="s">
        <v>3555</v>
      </c>
      <c r="H827" s="661" t="s">
        <v>3557</v>
      </c>
      <c r="I827" s="663">
        <v>0.71</v>
      </c>
      <c r="J827" s="663">
        <v>3200</v>
      </c>
      <c r="K827" s="664">
        <v>2272</v>
      </c>
    </row>
    <row r="828" spans="1:11" ht="14.4" customHeight="1" x14ac:dyDescent="0.3">
      <c r="A828" s="659" t="s">
        <v>561</v>
      </c>
      <c r="B828" s="660" t="s">
        <v>562</v>
      </c>
      <c r="C828" s="661" t="s">
        <v>581</v>
      </c>
      <c r="D828" s="662" t="s">
        <v>2601</v>
      </c>
      <c r="E828" s="661" t="s">
        <v>4458</v>
      </c>
      <c r="F828" s="662" t="s">
        <v>4459</v>
      </c>
      <c r="G828" s="661" t="s">
        <v>3226</v>
      </c>
      <c r="H828" s="661" t="s">
        <v>3227</v>
      </c>
      <c r="I828" s="663">
        <v>0.71</v>
      </c>
      <c r="J828" s="663">
        <v>3600</v>
      </c>
      <c r="K828" s="664">
        <v>2556</v>
      </c>
    </row>
    <row r="829" spans="1:11" ht="14.4" customHeight="1" x14ac:dyDescent="0.3">
      <c r="A829" s="659" t="s">
        <v>561</v>
      </c>
      <c r="B829" s="660" t="s">
        <v>562</v>
      </c>
      <c r="C829" s="661" t="s">
        <v>581</v>
      </c>
      <c r="D829" s="662" t="s">
        <v>2601</v>
      </c>
      <c r="E829" s="661" t="s">
        <v>4458</v>
      </c>
      <c r="F829" s="662" t="s">
        <v>4459</v>
      </c>
      <c r="G829" s="661" t="s">
        <v>3226</v>
      </c>
      <c r="H829" s="661" t="s">
        <v>3228</v>
      </c>
      <c r="I829" s="663">
        <v>0.71</v>
      </c>
      <c r="J829" s="663">
        <v>5200</v>
      </c>
      <c r="K829" s="664">
        <v>3692</v>
      </c>
    </row>
    <row r="830" spans="1:11" ht="14.4" customHeight="1" x14ac:dyDescent="0.3">
      <c r="A830" s="659" t="s">
        <v>561</v>
      </c>
      <c r="B830" s="660" t="s">
        <v>562</v>
      </c>
      <c r="C830" s="661" t="s">
        <v>581</v>
      </c>
      <c r="D830" s="662" t="s">
        <v>2601</v>
      </c>
      <c r="E830" s="661" t="s">
        <v>4472</v>
      </c>
      <c r="F830" s="662" t="s">
        <v>4473</v>
      </c>
      <c r="G830" s="661" t="s">
        <v>4363</v>
      </c>
      <c r="H830" s="661" t="s">
        <v>4364</v>
      </c>
      <c r="I830" s="663">
        <v>315789.52750000003</v>
      </c>
      <c r="J830" s="663">
        <v>4</v>
      </c>
      <c r="K830" s="664">
        <v>1263158.1100000001</v>
      </c>
    </row>
    <row r="831" spans="1:11" ht="14.4" customHeight="1" x14ac:dyDescent="0.3">
      <c r="A831" s="659" t="s">
        <v>561</v>
      </c>
      <c r="B831" s="660" t="s">
        <v>562</v>
      </c>
      <c r="C831" s="661" t="s">
        <v>581</v>
      </c>
      <c r="D831" s="662" t="s">
        <v>2601</v>
      </c>
      <c r="E831" s="661" t="s">
        <v>4472</v>
      </c>
      <c r="F831" s="662" t="s">
        <v>4473</v>
      </c>
      <c r="G831" s="661" t="s">
        <v>4365</v>
      </c>
      <c r="H831" s="661" t="s">
        <v>4366</v>
      </c>
      <c r="I831" s="663">
        <v>423135.91000000003</v>
      </c>
      <c r="J831" s="663">
        <v>2</v>
      </c>
      <c r="K831" s="664">
        <v>846271.82000000007</v>
      </c>
    </row>
    <row r="832" spans="1:11" ht="14.4" customHeight="1" x14ac:dyDescent="0.3">
      <c r="A832" s="659" t="s">
        <v>561</v>
      </c>
      <c r="B832" s="660" t="s">
        <v>562</v>
      </c>
      <c r="C832" s="661" t="s">
        <v>581</v>
      </c>
      <c r="D832" s="662" t="s">
        <v>2601</v>
      </c>
      <c r="E832" s="661" t="s">
        <v>4472</v>
      </c>
      <c r="F832" s="662" t="s">
        <v>4473</v>
      </c>
      <c r="G832" s="661" t="s">
        <v>4367</v>
      </c>
      <c r="H832" s="661" t="s">
        <v>4368</v>
      </c>
      <c r="I832" s="663">
        <v>0.01</v>
      </c>
      <c r="J832" s="663">
        <v>1</v>
      </c>
      <c r="K832" s="664">
        <v>0.01</v>
      </c>
    </row>
    <row r="833" spans="1:11" ht="14.4" customHeight="1" x14ac:dyDescent="0.3">
      <c r="A833" s="659" t="s">
        <v>561</v>
      </c>
      <c r="B833" s="660" t="s">
        <v>562</v>
      </c>
      <c r="C833" s="661" t="s">
        <v>581</v>
      </c>
      <c r="D833" s="662" t="s">
        <v>2601</v>
      </c>
      <c r="E833" s="661" t="s">
        <v>4472</v>
      </c>
      <c r="F833" s="662" t="s">
        <v>4473</v>
      </c>
      <c r="G833" s="661" t="s">
        <v>4367</v>
      </c>
      <c r="H833" s="661" t="s">
        <v>4369</v>
      </c>
      <c r="I833" s="663">
        <v>0.01</v>
      </c>
      <c r="J833" s="663">
        <v>8</v>
      </c>
      <c r="K833" s="664">
        <v>0.08</v>
      </c>
    </row>
    <row r="834" spans="1:11" ht="14.4" customHeight="1" x14ac:dyDescent="0.3">
      <c r="A834" s="659" t="s">
        <v>561</v>
      </c>
      <c r="B834" s="660" t="s">
        <v>562</v>
      </c>
      <c r="C834" s="661" t="s">
        <v>581</v>
      </c>
      <c r="D834" s="662" t="s">
        <v>2601</v>
      </c>
      <c r="E834" s="661" t="s">
        <v>4472</v>
      </c>
      <c r="F834" s="662" t="s">
        <v>4473</v>
      </c>
      <c r="G834" s="661" t="s">
        <v>4370</v>
      </c>
      <c r="H834" s="661" t="s">
        <v>4371</v>
      </c>
      <c r="I834" s="663">
        <v>59683.829999999994</v>
      </c>
      <c r="J834" s="663">
        <v>9</v>
      </c>
      <c r="K834" s="664">
        <v>537154.49</v>
      </c>
    </row>
    <row r="835" spans="1:11" ht="14.4" customHeight="1" x14ac:dyDescent="0.3">
      <c r="A835" s="659" t="s">
        <v>561</v>
      </c>
      <c r="B835" s="660" t="s">
        <v>562</v>
      </c>
      <c r="C835" s="661" t="s">
        <v>581</v>
      </c>
      <c r="D835" s="662" t="s">
        <v>2601</v>
      </c>
      <c r="E835" s="661" t="s">
        <v>4472</v>
      </c>
      <c r="F835" s="662" t="s">
        <v>4473</v>
      </c>
      <c r="G835" s="661" t="s">
        <v>4372</v>
      </c>
      <c r="H835" s="661" t="s">
        <v>4373</v>
      </c>
      <c r="I835" s="663">
        <v>361801.32250000001</v>
      </c>
      <c r="J835" s="663">
        <v>4</v>
      </c>
      <c r="K835" s="664">
        <v>1447205.29</v>
      </c>
    </row>
    <row r="836" spans="1:11" ht="14.4" customHeight="1" x14ac:dyDescent="0.3">
      <c r="A836" s="659" t="s">
        <v>561</v>
      </c>
      <c r="B836" s="660" t="s">
        <v>562</v>
      </c>
      <c r="C836" s="661" t="s">
        <v>581</v>
      </c>
      <c r="D836" s="662" t="s">
        <v>2601</v>
      </c>
      <c r="E836" s="661" t="s">
        <v>4472</v>
      </c>
      <c r="F836" s="662" t="s">
        <v>4473</v>
      </c>
      <c r="G836" s="661" t="s">
        <v>4374</v>
      </c>
      <c r="H836" s="661" t="s">
        <v>4375</v>
      </c>
      <c r="I836" s="663">
        <v>26544.3</v>
      </c>
      <c r="J836" s="663">
        <v>9</v>
      </c>
      <c r="K836" s="664">
        <v>238898.69999999998</v>
      </c>
    </row>
    <row r="837" spans="1:11" ht="14.4" customHeight="1" x14ac:dyDescent="0.3">
      <c r="A837" s="659" t="s">
        <v>561</v>
      </c>
      <c r="B837" s="660" t="s">
        <v>562</v>
      </c>
      <c r="C837" s="661" t="s">
        <v>581</v>
      </c>
      <c r="D837" s="662" t="s">
        <v>2601</v>
      </c>
      <c r="E837" s="661" t="s">
        <v>4472</v>
      </c>
      <c r="F837" s="662" t="s">
        <v>4473</v>
      </c>
      <c r="G837" s="661" t="s">
        <v>4376</v>
      </c>
      <c r="H837" s="661" t="s">
        <v>4377</v>
      </c>
      <c r="I837" s="663">
        <v>0.01</v>
      </c>
      <c r="J837" s="663">
        <v>8</v>
      </c>
      <c r="K837" s="664">
        <v>0.08</v>
      </c>
    </row>
    <row r="838" spans="1:11" ht="14.4" customHeight="1" x14ac:dyDescent="0.3">
      <c r="A838" s="659" t="s">
        <v>561</v>
      </c>
      <c r="B838" s="660" t="s">
        <v>562</v>
      </c>
      <c r="C838" s="661" t="s">
        <v>581</v>
      </c>
      <c r="D838" s="662" t="s">
        <v>2601</v>
      </c>
      <c r="E838" s="661" t="s">
        <v>4472</v>
      </c>
      <c r="F838" s="662" t="s">
        <v>4473</v>
      </c>
      <c r="G838" s="661" t="s">
        <v>4378</v>
      </c>
      <c r="H838" s="661" t="s">
        <v>4379</v>
      </c>
      <c r="I838" s="663">
        <v>0.01</v>
      </c>
      <c r="J838" s="663">
        <v>8</v>
      </c>
      <c r="K838" s="664">
        <v>0.08</v>
      </c>
    </row>
    <row r="839" spans="1:11" ht="14.4" customHeight="1" x14ac:dyDescent="0.3">
      <c r="A839" s="659" t="s">
        <v>561</v>
      </c>
      <c r="B839" s="660" t="s">
        <v>562</v>
      </c>
      <c r="C839" s="661" t="s">
        <v>581</v>
      </c>
      <c r="D839" s="662" t="s">
        <v>2601</v>
      </c>
      <c r="E839" s="661" t="s">
        <v>4472</v>
      </c>
      <c r="F839" s="662" t="s">
        <v>4473</v>
      </c>
      <c r="G839" s="661" t="s">
        <v>4380</v>
      </c>
      <c r="H839" s="661" t="s">
        <v>4259</v>
      </c>
      <c r="I839" s="663">
        <v>0.01</v>
      </c>
      <c r="J839" s="663">
        <v>3</v>
      </c>
      <c r="K839" s="664">
        <v>0.03</v>
      </c>
    </row>
    <row r="840" spans="1:11" ht="14.4" customHeight="1" x14ac:dyDescent="0.3">
      <c r="A840" s="659" t="s">
        <v>561</v>
      </c>
      <c r="B840" s="660" t="s">
        <v>562</v>
      </c>
      <c r="C840" s="661" t="s">
        <v>581</v>
      </c>
      <c r="D840" s="662" t="s">
        <v>2601</v>
      </c>
      <c r="E840" s="661" t="s">
        <v>4472</v>
      </c>
      <c r="F840" s="662" t="s">
        <v>4473</v>
      </c>
      <c r="G840" s="661" t="s">
        <v>4381</v>
      </c>
      <c r="H840" s="661" t="s">
        <v>4382</v>
      </c>
      <c r="I840" s="663">
        <v>0.01</v>
      </c>
      <c r="J840" s="663">
        <v>3</v>
      </c>
      <c r="K840" s="664">
        <v>0.03</v>
      </c>
    </row>
    <row r="841" spans="1:11" ht="14.4" customHeight="1" x14ac:dyDescent="0.3">
      <c r="A841" s="659" t="s">
        <v>561</v>
      </c>
      <c r="B841" s="660" t="s">
        <v>562</v>
      </c>
      <c r="C841" s="661" t="s">
        <v>581</v>
      </c>
      <c r="D841" s="662" t="s">
        <v>2601</v>
      </c>
      <c r="E841" s="661" t="s">
        <v>4472</v>
      </c>
      <c r="F841" s="662" t="s">
        <v>4473</v>
      </c>
      <c r="G841" s="661" t="s">
        <v>4383</v>
      </c>
      <c r="H841" s="661" t="s">
        <v>4384</v>
      </c>
      <c r="I841" s="663">
        <v>0.01</v>
      </c>
      <c r="J841" s="663">
        <v>5</v>
      </c>
      <c r="K841" s="664">
        <v>0.05</v>
      </c>
    </row>
    <row r="842" spans="1:11" ht="14.4" customHeight="1" x14ac:dyDescent="0.3">
      <c r="A842" s="659" t="s">
        <v>561</v>
      </c>
      <c r="B842" s="660" t="s">
        <v>562</v>
      </c>
      <c r="C842" s="661" t="s">
        <v>581</v>
      </c>
      <c r="D842" s="662" t="s">
        <v>2601</v>
      </c>
      <c r="E842" s="661" t="s">
        <v>4472</v>
      </c>
      <c r="F842" s="662" t="s">
        <v>4473</v>
      </c>
      <c r="G842" s="661" t="s">
        <v>4385</v>
      </c>
      <c r="H842" s="661" t="s">
        <v>4386</v>
      </c>
      <c r="I842" s="663">
        <v>26544.387499999997</v>
      </c>
      <c r="J842" s="663">
        <v>8</v>
      </c>
      <c r="K842" s="664">
        <v>212355.09999999998</v>
      </c>
    </row>
    <row r="843" spans="1:11" ht="14.4" customHeight="1" x14ac:dyDescent="0.3">
      <c r="A843" s="659" t="s">
        <v>561</v>
      </c>
      <c r="B843" s="660" t="s">
        <v>562</v>
      </c>
      <c r="C843" s="661" t="s">
        <v>581</v>
      </c>
      <c r="D843" s="662" t="s">
        <v>2601</v>
      </c>
      <c r="E843" s="661" t="s">
        <v>4472</v>
      </c>
      <c r="F843" s="662" t="s">
        <v>4473</v>
      </c>
      <c r="G843" s="661" t="s">
        <v>4387</v>
      </c>
      <c r="H843" s="661" t="s">
        <v>4388</v>
      </c>
      <c r="I843" s="663">
        <v>60231</v>
      </c>
      <c r="J843" s="663">
        <v>1</v>
      </c>
      <c r="K843" s="664">
        <v>60231</v>
      </c>
    </row>
    <row r="844" spans="1:11" ht="14.4" customHeight="1" x14ac:dyDescent="0.3">
      <c r="A844" s="659" t="s">
        <v>561</v>
      </c>
      <c r="B844" s="660" t="s">
        <v>562</v>
      </c>
      <c r="C844" s="661" t="s">
        <v>581</v>
      </c>
      <c r="D844" s="662" t="s">
        <v>2601</v>
      </c>
      <c r="E844" s="661" t="s">
        <v>4472</v>
      </c>
      <c r="F844" s="662" t="s">
        <v>4473</v>
      </c>
      <c r="G844" s="661" t="s">
        <v>4389</v>
      </c>
      <c r="H844" s="661" t="s">
        <v>4390</v>
      </c>
      <c r="I844" s="663">
        <v>263626.53000000003</v>
      </c>
      <c r="J844" s="663">
        <v>1</v>
      </c>
      <c r="K844" s="664">
        <v>263626.53000000003</v>
      </c>
    </row>
    <row r="845" spans="1:11" ht="14.4" customHeight="1" x14ac:dyDescent="0.3">
      <c r="A845" s="659" t="s">
        <v>561</v>
      </c>
      <c r="B845" s="660" t="s">
        <v>562</v>
      </c>
      <c r="C845" s="661" t="s">
        <v>581</v>
      </c>
      <c r="D845" s="662" t="s">
        <v>2601</v>
      </c>
      <c r="E845" s="661" t="s">
        <v>4472</v>
      </c>
      <c r="F845" s="662" t="s">
        <v>4473</v>
      </c>
      <c r="G845" s="661" t="s">
        <v>4391</v>
      </c>
      <c r="H845" s="661" t="s">
        <v>4392</v>
      </c>
      <c r="I845" s="663">
        <v>60984.77375</v>
      </c>
      <c r="J845" s="663">
        <v>14</v>
      </c>
      <c r="K845" s="664">
        <v>853786.77</v>
      </c>
    </row>
    <row r="846" spans="1:11" ht="14.4" customHeight="1" x14ac:dyDescent="0.3">
      <c r="A846" s="659" t="s">
        <v>561</v>
      </c>
      <c r="B846" s="660" t="s">
        <v>562</v>
      </c>
      <c r="C846" s="661" t="s">
        <v>581</v>
      </c>
      <c r="D846" s="662" t="s">
        <v>2601</v>
      </c>
      <c r="E846" s="661" t="s">
        <v>4474</v>
      </c>
      <c r="F846" s="662" t="s">
        <v>4475</v>
      </c>
      <c r="G846" s="661" t="s">
        <v>4393</v>
      </c>
      <c r="H846" s="661" t="s">
        <v>4394</v>
      </c>
      <c r="I846" s="663">
        <v>8569.3700000000008</v>
      </c>
      <c r="J846" s="663">
        <v>2</v>
      </c>
      <c r="K846" s="664">
        <v>17138.740000000002</v>
      </c>
    </row>
    <row r="847" spans="1:11" ht="14.4" customHeight="1" x14ac:dyDescent="0.3">
      <c r="A847" s="659" t="s">
        <v>561</v>
      </c>
      <c r="B847" s="660" t="s">
        <v>562</v>
      </c>
      <c r="C847" s="661" t="s">
        <v>581</v>
      </c>
      <c r="D847" s="662" t="s">
        <v>2601</v>
      </c>
      <c r="E847" s="661" t="s">
        <v>4474</v>
      </c>
      <c r="F847" s="662" t="s">
        <v>4475</v>
      </c>
      <c r="G847" s="661" t="s">
        <v>4395</v>
      </c>
      <c r="H847" s="661" t="s">
        <v>4396</v>
      </c>
      <c r="I847" s="663">
        <v>5417.3549999999996</v>
      </c>
      <c r="J847" s="663">
        <v>6</v>
      </c>
      <c r="K847" s="664">
        <v>32504.129999999997</v>
      </c>
    </row>
    <row r="848" spans="1:11" ht="14.4" customHeight="1" x14ac:dyDescent="0.3">
      <c r="A848" s="659" t="s">
        <v>561</v>
      </c>
      <c r="B848" s="660" t="s">
        <v>562</v>
      </c>
      <c r="C848" s="661" t="s">
        <v>581</v>
      </c>
      <c r="D848" s="662" t="s">
        <v>2601</v>
      </c>
      <c r="E848" s="661" t="s">
        <v>4474</v>
      </c>
      <c r="F848" s="662" t="s">
        <v>4475</v>
      </c>
      <c r="G848" s="661" t="s">
        <v>4397</v>
      </c>
      <c r="H848" s="661" t="s">
        <v>4398</v>
      </c>
      <c r="I848" s="663">
        <v>5043.8</v>
      </c>
      <c r="J848" s="663">
        <v>6</v>
      </c>
      <c r="K848" s="664">
        <v>30262.78</v>
      </c>
    </row>
    <row r="849" spans="1:11" ht="14.4" customHeight="1" x14ac:dyDescent="0.3">
      <c r="A849" s="659" t="s">
        <v>561</v>
      </c>
      <c r="B849" s="660" t="s">
        <v>562</v>
      </c>
      <c r="C849" s="661" t="s">
        <v>581</v>
      </c>
      <c r="D849" s="662" t="s">
        <v>2601</v>
      </c>
      <c r="E849" s="661" t="s">
        <v>4474</v>
      </c>
      <c r="F849" s="662" t="s">
        <v>4475</v>
      </c>
      <c r="G849" s="661" t="s">
        <v>4399</v>
      </c>
      <c r="H849" s="661" t="s">
        <v>4400</v>
      </c>
      <c r="I849" s="663">
        <v>2360.46</v>
      </c>
      <c r="J849" s="663">
        <v>10</v>
      </c>
      <c r="K849" s="664">
        <v>23604.620000000003</v>
      </c>
    </row>
    <row r="850" spans="1:11" ht="14.4" customHeight="1" x14ac:dyDescent="0.3">
      <c r="A850" s="659" t="s">
        <v>561</v>
      </c>
      <c r="B850" s="660" t="s">
        <v>562</v>
      </c>
      <c r="C850" s="661" t="s">
        <v>581</v>
      </c>
      <c r="D850" s="662" t="s">
        <v>2601</v>
      </c>
      <c r="E850" s="661" t="s">
        <v>4474</v>
      </c>
      <c r="F850" s="662" t="s">
        <v>4475</v>
      </c>
      <c r="G850" s="661" t="s">
        <v>4401</v>
      </c>
      <c r="H850" s="661" t="s">
        <v>4402</v>
      </c>
      <c r="I850" s="663">
        <v>64.8</v>
      </c>
      <c r="J850" s="663">
        <v>600</v>
      </c>
      <c r="K850" s="664">
        <v>38881.5</v>
      </c>
    </row>
    <row r="851" spans="1:11" ht="14.4" customHeight="1" x14ac:dyDescent="0.3">
      <c r="A851" s="659" t="s">
        <v>561</v>
      </c>
      <c r="B851" s="660" t="s">
        <v>562</v>
      </c>
      <c r="C851" s="661" t="s">
        <v>581</v>
      </c>
      <c r="D851" s="662" t="s">
        <v>2601</v>
      </c>
      <c r="E851" s="661" t="s">
        <v>4474</v>
      </c>
      <c r="F851" s="662" t="s">
        <v>4475</v>
      </c>
      <c r="G851" s="661" t="s">
        <v>4403</v>
      </c>
      <c r="H851" s="661" t="s">
        <v>4404</v>
      </c>
      <c r="I851" s="663">
        <v>6355.27</v>
      </c>
      <c r="J851" s="663">
        <v>18</v>
      </c>
      <c r="K851" s="664">
        <v>114394.85000000003</v>
      </c>
    </row>
    <row r="852" spans="1:11" ht="14.4" customHeight="1" x14ac:dyDescent="0.3">
      <c r="A852" s="659" t="s">
        <v>561</v>
      </c>
      <c r="B852" s="660" t="s">
        <v>562</v>
      </c>
      <c r="C852" s="661" t="s">
        <v>581</v>
      </c>
      <c r="D852" s="662" t="s">
        <v>2601</v>
      </c>
      <c r="E852" s="661" t="s">
        <v>4474</v>
      </c>
      <c r="F852" s="662" t="s">
        <v>4475</v>
      </c>
      <c r="G852" s="661" t="s">
        <v>4405</v>
      </c>
      <c r="H852" s="661" t="s">
        <v>4406</v>
      </c>
      <c r="I852" s="663">
        <v>19560.009999999998</v>
      </c>
      <c r="J852" s="663">
        <v>1</v>
      </c>
      <c r="K852" s="664">
        <v>19560.009999999998</v>
      </c>
    </row>
    <row r="853" spans="1:11" ht="14.4" customHeight="1" x14ac:dyDescent="0.3">
      <c r="A853" s="659" t="s">
        <v>561</v>
      </c>
      <c r="B853" s="660" t="s">
        <v>562</v>
      </c>
      <c r="C853" s="661" t="s">
        <v>581</v>
      </c>
      <c r="D853" s="662" t="s">
        <v>2601</v>
      </c>
      <c r="E853" s="661" t="s">
        <v>4474</v>
      </c>
      <c r="F853" s="662" t="s">
        <v>4475</v>
      </c>
      <c r="G853" s="661" t="s">
        <v>4407</v>
      </c>
      <c r="H853" s="661" t="s">
        <v>4408</v>
      </c>
      <c r="I853" s="663">
        <v>5523.300000000002</v>
      </c>
      <c r="J853" s="663">
        <v>13</v>
      </c>
      <c r="K853" s="664">
        <v>71802.900000000009</v>
      </c>
    </row>
    <row r="854" spans="1:11" ht="14.4" customHeight="1" x14ac:dyDescent="0.3">
      <c r="A854" s="659" t="s">
        <v>561</v>
      </c>
      <c r="B854" s="660" t="s">
        <v>562</v>
      </c>
      <c r="C854" s="661" t="s">
        <v>581</v>
      </c>
      <c r="D854" s="662" t="s">
        <v>2601</v>
      </c>
      <c r="E854" s="661" t="s">
        <v>4474</v>
      </c>
      <c r="F854" s="662" t="s">
        <v>4475</v>
      </c>
      <c r="G854" s="661" t="s">
        <v>4409</v>
      </c>
      <c r="H854" s="661" t="s">
        <v>4410</v>
      </c>
      <c r="I854" s="663">
        <v>28477.200000000001</v>
      </c>
      <c r="J854" s="663">
        <v>4</v>
      </c>
      <c r="K854" s="664">
        <v>113908.8</v>
      </c>
    </row>
    <row r="855" spans="1:11" ht="14.4" customHeight="1" x14ac:dyDescent="0.3">
      <c r="A855" s="659" t="s">
        <v>561</v>
      </c>
      <c r="B855" s="660" t="s">
        <v>562</v>
      </c>
      <c r="C855" s="661" t="s">
        <v>581</v>
      </c>
      <c r="D855" s="662" t="s">
        <v>2601</v>
      </c>
      <c r="E855" s="661" t="s">
        <v>4474</v>
      </c>
      <c r="F855" s="662" t="s">
        <v>4475</v>
      </c>
      <c r="G855" s="661" t="s">
        <v>4411</v>
      </c>
      <c r="H855" s="661" t="s">
        <v>4412</v>
      </c>
      <c r="I855" s="663">
        <v>17360.400000000001</v>
      </c>
      <c r="J855" s="663">
        <v>1</v>
      </c>
      <c r="K855" s="664">
        <v>17360.400000000001</v>
      </c>
    </row>
    <row r="856" spans="1:11" ht="14.4" customHeight="1" x14ac:dyDescent="0.3">
      <c r="A856" s="659" t="s">
        <v>561</v>
      </c>
      <c r="B856" s="660" t="s">
        <v>562</v>
      </c>
      <c r="C856" s="661" t="s">
        <v>581</v>
      </c>
      <c r="D856" s="662" t="s">
        <v>2601</v>
      </c>
      <c r="E856" s="661" t="s">
        <v>4474</v>
      </c>
      <c r="F856" s="662" t="s">
        <v>4475</v>
      </c>
      <c r="G856" s="661" t="s">
        <v>4413</v>
      </c>
      <c r="H856" s="661" t="s">
        <v>4414</v>
      </c>
      <c r="I856" s="663">
        <v>10019.84</v>
      </c>
      <c r="J856" s="663">
        <v>3</v>
      </c>
      <c r="K856" s="664">
        <v>30059.52</v>
      </c>
    </row>
    <row r="857" spans="1:11" ht="14.4" customHeight="1" x14ac:dyDescent="0.3">
      <c r="A857" s="659" t="s">
        <v>561</v>
      </c>
      <c r="B857" s="660" t="s">
        <v>562</v>
      </c>
      <c r="C857" s="661" t="s">
        <v>581</v>
      </c>
      <c r="D857" s="662" t="s">
        <v>2601</v>
      </c>
      <c r="E857" s="661" t="s">
        <v>4474</v>
      </c>
      <c r="F857" s="662" t="s">
        <v>4475</v>
      </c>
      <c r="G857" s="661" t="s">
        <v>4415</v>
      </c>
      <c r="H857" s="661" t="s">
        <v>4416</v>
      </c>
      <c r="I857" s="663">
        <v>10019.84</v>
      </c>
      <c r="J857" s="663">
        <v>3</v>
      </c>
      <c r="K857" s="664">
        <v>30059.52</v>
      </c>
    </row>
    <row r="858" spans="1:11" ht="14.4" customHeight="1" x14ac:dyDescent="0.3">
      <c r="A858" s="659" t="s">
        <v>561</v>
      </c>
      <c r="B858" s="660" t="s">
        <v>562</v>
      </c>
      <c r="C858" s="661" t="s">
        <v>581</v>
      </c>
      <c r="D858" s="662" t="s">
        <v>2601</v>
      </c>
      <c r="E858" s="661" t="s">
        <v>4474</v>
      </c>
      <c r="F858" s="662" t="s">
        <v>4475</v>
      </c>
      <c r="G858" s="661" t="s">
        <v>4417</v>
      </c>
      <c r="H858" s="661" t="s">
        <v>4418</v>
      </c>
      <c r="I858" s="663">
        <v>17360.400000000001</v>
      </c>
      <c r="J858" s="663">
        <v>1</v>
      </c>
      <c r="K858" s="664">
        <v>17360.400000000001</v>
      </c>
    </row>
    <row r="859" spans="1:11" ht="14.4" customHeight="1" x14ac:dyDescent="0.3">
      <c r="A859" s="659" t="s">
        <v>561</v>
      </c>
      <c r="B859" s="660" t="s">
        <v>562</v>
      </c>
      <c r="C859" s="661" t="s">
        <v>581</v>
      </c>
      <c r="D859" s="662" t="s">
        <v>2601</v>
      </c>
      <c r="E859" s="661" t="s">
        <v>4474</v>
      </c>
      <c r="F859" s="662" t="s">
        <v>4475</v>
      </c>
      <c r="G859" s="661" t="s">
        <v>4419</v>
      </c>
      <c r="H859" s="661" t="s">
        <v>4420</v>
      </c>
      <c r="I859" s="663">
        <v>6562.9771428571403</v>
      </c>
      <c r="J859" s="663">
        <v>14</v>
      </c>
      <c r="K859" s="664">
        <v>91881.679999999964</v>
      </c>
    </row>
    <row r="860" spans="1:11" ht="14.4" customHeight="1" x14ac:dyDescent="0.3">
      <c r="A860" s="659" t="s">
        <v>561</v>
      </c>
      <c r="B860" s="660" t="s">
        <v>562</v>
      </c>
      <c r="C860" s="661" t="s">
        <v>581</v>
      </c>
      <c r="D860" s="662" t="s">
        <v>2601</v>
      </c>
      <c r="E860" s="661" t="s">
        <v>4474</v>
      </c>
      <c r="F860" s="662" t="s">
        <v>4475</v>
      </c>
      <c r="G860" s="661" t="s">
        <v>4421</v>
      </c>
      <c r="H860" s="661" t="s">
        <v>4422</v>
      </c>
      <c r="I860" s="663">
        <v>10019.835000000001</v>
      </c>
      <c r="J860" s="663">
        <v>6</v>
      </c>
      <c r="K860" s="664">
        <v>60119.02</v>
      </c>
    </row>
    <row r="861" spans="1:11" ht="14.4" customHeight="1" x14ac:dyDescent="0.3">
      <c r="A861" s="659" t="s">
        <v>561</v>
      </c>
      <c r="B861" s="660" t="s">
        <v>562</v>
      </c>
      <c r="C861" s="661" t="s">
        <v>581</v>
      </c>
      <c r="D861" s="662" t="s">
        <v>2601</v>
      </c>
      <c r="E861" s="661" t="s">
        <v>4474</v>
      </c>
      <c r="F861" s="662" t="s">
        <v>4475</v>
      </c>
      <c r="G861" s="661" t="s">
        <v>4423</v>
      </c>
      <c r="H861" s="661" t="s">
        <v>3617</v>
      </c>
      <c r="I861" s="663">
        <v>2653.9356818181786</v>
      </c>
      <c r="J861" s="663">
        <v>47</v>
      </c>
      <c r="K861" s="664">
        <v>124743.95999999986</v>
      </c>
    </row>
    <row r="862" spans="1:11" ht="14.4" customHeight="1" x14ac:dyDescent="0.3">
      <c r="A862" s="659" t="s">
        <v>561</v>
      </c>
      <c r="B862" s="660" t="s">
        <v>562</v>
      </c>
      <c r="C862" s="661" t="s">
        <v>581</v>
      </c>
      <c r="D862" s="662" t="s">
        <v>2601</v>
      </c>
      <c r="E862" s="661" t="s">
        <v>4474</v>
      </c>
      <c r="F862" s="662" t="s">
        <v>4475</v>
      </c>
      <c r="G862" s="661" t="s">
        <v>4424</v>
      </c>
      <c r="H862" s="661" t="s">
        <v>4425</v>
      </c>
      <c r="I862" s="663">
        <v>11495.50181818182</v>
      </c>
      <c r="J862" s="663">
        <v>48</v>
      </c>
      <c r="K862" s="664">
        <v>551784.11</v>
      </c>
    </row>
    <row r="863" spans="1:11" ht="14.4" customHeight="1" x14ac:dyDescent="0.3">
      <c r="A863" s="659" t="s">
        <v>561</v>
      </c>
      <c r="B863" s="660" t="s">
        <v>562</v>
      </c>
      <c r="C863" s="661" t="s">
        <v>581</v>
      </c>
      <c r="D863" s="662" t="s">
        <v>2601</v>
      </c>
      <c r="E863" s="661" t="s">
        <v>4474</v>
      </c>
      <c r="F863" s="662" t="s">
        <v>4475</v>
      </c>
      <c r="G863" s="661" t="s">
        <v>4426</v>
      </c>
      <c r="H863" s="661" t="s">
        <v>4427</v>
      </c>
      <c r="I863" s="663">
        <v>33666.480000000003</v>
      </c>
      <c r="J863" s="663">
        <v>1</v>
      </c>
      <c r="K863" s="664">
        <v>33666.480000000003</v>
      </c>
    </row>
    <row r="864" spans="1:11" ht="14.4" customHeight="1" x14ac:dyDescent="0.3">
      <c r="A864" s="659" t="s">
        <v>561</v>
      </c>
      <c r="B864" s="660" t="s">
        <v>562</v>
      </c>
      <c r="C864" s="661" t="s">
        <v>581</v>
      </c>
      <c r="D864" s="662" t="s">
        <v>2601</v>
      </c>
      <c r="E864" s="661" t="s">
        <v>4474</v>
      </c>
      <c r="F864" s="662" t="s">
        <v>4475</v>
      </c>
      <c r="G864" s="661" t="s">
        <v>4428</v>
      </c>
      <c r="H864" s="661" t="s">
        <v>4429</v>
      </c>
      <c r="I864" s="663">
        <v>3159.5342105263157</v>
      </c>
      <c r="J864" s="663">
        <v>20</v>
      </c>
      <c r="K864" s="664">
        <v>63366.15</v>
      </c>
    </row>
    <row r="865" spans="1:11" ht="14.4" customHeight="1" x14ac:dyDescent="0.3">
      <c r="A865" s="659" t="s">
        <v>561</v>
      </c>
      <c r="B865" s="660" t="s">
        <v>562</v>
      </c>
      <c r="C865" s="661" t="s">
        <v>581</v>
      </c>
      <c r="D865" s="662" t="s">
        <v>2601</v>
      </c>
      <c r="E865" s="661" t="s">
        <v>4474</v>
      </c>
      <c r="F865" s="662" t="s">
        <v>4475</v>
      </c>
      <c r="G865" s="661" t="s">
        <v>4430</v>
      </c>
      <c r="H865" s="661" t="s">
        <v>4431</v>
      </c>
      <c r="I865" s="663">
        <v>19560.009999999998</v>
      </c>
      <c r="J865" s="663">
        <v>1</v>
      </c>
      <c r="K865" s="664">
        <v>19560.009999999998</v>
      </c>
    </row>
    <row r="866" spans="1:11" ht="14.4" customHeight="1" x14ac:dyDescent="0.3">
      <c r="A866" s="659" t="s">
        <v>561</v>
      </c>
      <c r="B866" s="660" t="s">
        <v>562</v>
      </c>
      <c r="C866" s="661" t="s">
        <v>581</v>
      </c>
      <c r="D866" s="662" t="s">
        <v>2601</v>
      </c>
      <c r="E866" s="661" t="s">
        <v>4474</v>
      </c>
      <c r="F866" s="662" t="s">
        <v>4475</v>
      </c>
      <c r="G866" s="661" t="s">
        <v>4432</v>
      </c>
      <c r="H866" s="661" t="s">
        <v>4433</v>
      </c>
      <c r="I866" s="663">
        <v>17360.400000000001</v>
      </c>
      <c r="J866" s="663">
        <v>1</v>
      </c>
      <c r="K866" s="664">
        <v>17360.400000000001</v>
      </c>
    </row>
    <row r="867" spans="1:11" ht="14.4" customHeight="1" x14ac:dyDescent="0.3">
      <c r="A867" s="659" t="s">
        <v>561</v>
      </c>
      <c r="B867" s="660" t="s">
        <v>562</v>
      </c>
      <c r="C867" s="661" t="s">
        <v>581</v>
      </c>
      <c r="D867" s="662" t="s">
        <v>2601</v>
      </c>
      <c r="E867" s="661" t="s">
        <v>4474</v>
      </c>
      <c r="F867" s="662" t="s">
        <v>4475</v>
      </c>
      <c r="G867" s="661" t="s">
        <v>4434</v>
      </c>
      <c r="H867" s="661" t="s">
        <v>4435</v>
      </c>
      <c r="I867" s="663">
        <v>19560.010000000002</v>
      </c>
      <c r="J867" s="663">
        <v>10</v>
      </c>
      <c r="K867" s="664">
        <v>195600.1</v>
      </c>
    </row>
    <row r="868" spans="1:11" ht="14.4" customHeight="1" x14ac:dyDescent="0.3">
      <c r="A868" s="659" t="s">
        <v>561</v>
      </c>
      <c r="B868" s="660" t="s">
        <v>562</v>
      </c>
      <c r="C868" s="661" t="s">
        <v>581</v>
      </c>
      <c r="D868" s="662" t="s">
        <v>2601</v>
      </c>
      <c r="E868" s="661" t="s">
        <v>4474</v>
      </c>
      <c r="F868" s="662" t="s">
        <v>4475</v>
      </c>
      <c r="G868" s="661" t="s">
        <v>4436</v>
      </c>
      <c r="H868" s="661" t="s">
        <v>4437</v>
      </c>
      <c r="I868" s="663">
        <v>10019.84</v>
      </c>
      <c r="J868" s="663">
        <v>1</v>
      </c>
      <c r="K868" s="664">
        <v>10019.84</v>
      </c>
    </row>
    <row r="869" spans="1:11" ht="14.4" customHeight="1" x14ac:dyDescent="0.3">
      <c r="A869" s="659" t="s">
        <v>561</v>
      </c>
      <c r="B869" s="660" t="s">
        <v>562</v>
      </c>
      <c r="C869" s="661" t="s">
        <v>581</v>
      </c>
      <c r="D869" s="662" t="s">
        <v>2601</v>
      </c>
      <c r="E869" s="661" t="s">
        <v>4474</v>
      </c>
      <c r="F869" s="662" t="s">
        <v>4475</v>
      </c>
      <c r="G869" s="661" t="s">
        <v>4438</v>
      </c>
      <c r="H869" s="661" t="s">
        <v>4439</v>
      </c>
      <c r="I869" s="663">
        <v>10019.84</v>
      </c>
      <c r="J869" s="663">
        <v>1</v>
      </c>
      <c r="K869" s="664">
        <v>10019.84</v>
      </c>
    </row>
    <row r="870" spans="1:11" ht="14.4" customHeight="1" x14ac:dyDescent="0.3">
      <c r="A870" s="659" t="s">
        <v>561</v>
      </c>
      <c r="B870" s="660" t="s">
        <v>562</v>
      </c>
      <c r="C870" s="661" t="s">
        <v>581</v>
      </c>
      <c r="D870" s="662" t="s">
        <v>2601</v>
      </c>
      <c r="E870" s="661" t="s">
        <v>4474</v>
      </c>
      <c r="F870" s="662" t="s">
        <v>4475</v>
      </c>
      <c r="G870" s="661" t="s">
        <v>4440</v>
      </c>
      <c r="H870" s="661" t="s">
        <v>4441</v>
      </c>
      <c r="I870" s="663">
        <v>33666.480000000003</v>
      </c>
      <c r="J870" s="663">
        <v>1</v>
      </c>
      <c r="K870" s="664">
        <v>33666.480000000003</v>
      </c>
    </row>
    <row r="871" spans="1:11" ht="14.4" customHeight="1" x14ac:dyDescent="0.3">
      <c r="A871" s="659" t="s">
        <v>561</v>
      </c>
      <c r="B871" s="660" t="s">
        <v>562</v>
      </c>
      <c r="C871" s="661" t="s">
        <v>581</v>
      </c>
      <c r="D871" s="662" t="s">
        <v>2601</v>
      </c>
      <c r="E871" s="661" t="s">
        <v>4474</v>
      </c>
      <c r="F871" s="662" t="s">
        <v>4475</v>
      </c>
      <c r="G871" s="661" t="s">
        <v>4442</v>
      </c>
      <c r="H871" s="661" t="s">
        <v>4443</v>
      </c>
      <c r="I871" s="663">
        <v>41520</v>
      </c>
      <c r="J871" s="663">
        <v>1</v>
      </c>
      <c r="K871" s="664">
        <v>41520</v>
      </c>
    </row>
    <row r="872" spans="1:11" ht="14.4" customHeight="1" x14ac:dyDescent="0.3">
      <c r="A872" s="659" t="s">
        <v>561</v>
      </c>
      <c r="B872" s="660" t="s">
        <v>562</v>
      </c>
      <c r="C872" s="661" t="s">
        <v>581</v>
      </c>
      <c r="D872" s="662" t="s">
        <v>2601</v>
      </c>
      <c r="E872" s="661" t="s">
        <v>4474</v>
      </c>
      <c r="F872" s="662" t="s">
        <v>4475</v>
      </c>
      <c r="G872" s="661" t="s">
        <v>4444</v>
      </c>
      <c r="H872" s="661" t="s">
        <v>4445</v>
      </c>
      <c r="I872" s="663">
        <v>3107.74</v>
      </c>
      <c r="J872" s="663">
        <v>2</v>
      </c>
      <c r="K872" s="664">
        <v>6215.48</v>
      </c>
    </row>
    <row r="873" spans="1:11" ht="14.4" customHeight="1" thickBot="1" x14ac:dyDescent="0.35">
      <c r="A873" s="665" t="s">
        <v>561</v>
      </c>
      <c r="B873" s="666" t="s">
        <v>562</v>
      </c>
      <c r="C873" s="667" t="s">
        <v>581</v>
      </c>
      <c r="D873" s="668" t="s">
        <v>2601</v>
      </c>
      <c r="E873" s="667" t="s">
        <v>4474</v>
      </c>
      <c r="F873" s="668" t="s">
        <v>4475</v>
      </c>
      <c r="G873" s="667" t="s">
        <v>4446</v>
      </c>
      <c r="H873" s="667" t="s">
        <v>4447</v>
      </c>
      <c r="I873" s="669">
        <v>19560.009999999998</v>
      </c>
      <c r="J873" s="669">
        <v>2</v>
      </c>
      <c r="K873" s="670">
        <v>39120.019999999997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3" width="13.109375" hidden="1" customWidth="1"/>
    <col min="24" max="24" width="13.109375" customWidth="1"/>
    <col min="25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47" t="s">
        <v>131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</row>
    <row r="2" spans="1:34" ht="15" thickBot="1" x14ac:dyDescent="0.35">
      <c r="A2" s="383" t="s">
        <v>334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</row>
    <row r="3" spans="1:34" x14ac:dyDescent="0.3">
      <c r="A3" s="402" t="s">
        <v>273</v>
      </c>
      <c r="B3" s="548" t="s">
        <v>254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408</v>
      </c>
      <c r="I3" s="405">
        <v>409</v>
      </c>
      <c r="J3" s="405">
        <v>410</v>
      </c>
      <c r="K3" s="405">
        <v>415</v>
      </c>
      <c r="L3" s="405">
        <v>416</v>
      </c>
      <c r="M3" s="405">
        <v>418</v>
      </c>
      <c r="N3" s="405">
        <v>419</v>
      </c>
      <c r="O3" s="405">
        <v>420</v>
      </c>
      <c r="P3" s="405">
        <v>421</v>
      </c>
      <c r="Q3" s="405">
        <v>522</v>
      </c>
      <c r="R3" s="405">
        <v>523</v>
      </c>
      <c r="S3" s="405">
        <v>524</v>
      </c>
      <c r="T3" s="405">
        <v>525</v>
      </c>
      <c r="U3" s="405">
        <v>526</v>
      </c>
      <c r="V3" s="405">
        <v>527</v>
      </c>
      <c r="W3" s="405">
        <v>528</v>
      </c>
      <c r="X3" s="405">
        <v>629</v>
      </c>
      <c r="Y3" s="405">
        <v>630</v>
      </c>
      <c r="Z3" s="405">
        <v>636</v>
      </c>
      <c r="AA3" s="405">
        <v>637</v>
      </c>
      <c r="AB3" s="405">
        <v>640</v>
      </c>
      <c r="AC3" s="405">
        <v>642</v>
      </c>
      <c r="AD3" s="405">
        <v>743</v>
      </c>
      <c r="AE3" s="386">
        <v>745</v>
      </c>
      <c r="AF3" s="386">
        <v>746</v>
      </c>
      <c r="AG3" s="761">
        <v>930</v>
      </c>
      <c r="AH3" s="777"/>
    </row>
    <row r="4" spans="1:34" ht="36.6" outlineLevel="1" thickBot="1" x14ac:dyDescent="0.35">
      <c r="A4" s="403">
        <v>2014</v>
      </c>
      <c r="B4" s="549"/>
      <c r="C4" s="387" t="s">
        <v>255</v>
      </c>
      <c r="D4" s="388" t="s">
        <v>256</v>
      </c>
      <c r="E4" s="388" t="s">
        <v>257</v>
      </c>
      <c r="F4" s="406" t="s">
        <v>285</v>
      </c>
      <c r="G4" s="406" t="s">
        <v>286</v>
      </c>
      <c r="H4" s="406" t="s">
        <v>287</v>
      </c>
      <c r="I4" s="406" t="s">
        <v>288</v>
      </c>
      <c r="J4" s="406" t="s">
        <v>289</v>
      </c>
      <c r="K4" s="406" t="s">
        <v>290</v>
      </c>
      <c r="L4" s="406" t="s">
        <v>291</v>
      </c>
      <c r="M4" s="406" t="s">
        <v>292</v>
      </c>
      <c r="N4" s="406" t="s">
        <v>293</v>
      </c>
      <c r="O4" s="406" t="s">
        <v>294</v>
      </c>
      <c r="P4" s="406" t="s">
        <v>295</v>
      </c>
      <c r="Q4" s="406" t="s">
        <v>296</v>
      </c>
      <c r="R4" s="406" t="s">
        <v>297</v>
      </c>
      <c r="S4" s="406" t="s">
        <v>298</v>
      </c>
      <c r="T4" s="406" t="s">
        <v>299</v>
      </c>
      <c r="U4" s="406" t="s">
        <v>300</v>
      </c>
      <c r="V4" s="406" t="s">
        <v>301</v>
      </c>
      <c r="W4" s="406" t="s">
        <v>310</v>
      </c>
      <c r="X4" s="406" t="s">
        <v>302</v>
      </c>
      <c r="Y4" s="406" t="s">
        <v>311</v>
      </c>
      <c r="Z4" s="406" t="s">
        <v>303</v>
      </c>
      <c r="AA4" s="406" t="s">
        <v>304</v>
      </c>
      <c r="AB4" s="406" t="s">
        <v>305</v>
      </c>
      <c r="AC4" s="406" t="s">
        <v>306</v>
      </c>
      <c r="AD4" s="406" t="s">
        <v>307</v>
      </c>
      <c r="AE4" s="388" t="s">
        <v>308</v>
      </c>
      <c r="AF4" s="388" t="s">
        <v>309</v>
      </c>
      <c r="AG4" s="762" t="s">
        <v>275</v>
      </c>
      <c r="AH4" s="777"/>
    </row>
    <row r="5" spans="1:34" x14ac:dyDescent="0.3">
      <c r="A5" s="389" t="s">
        <v>258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763"/>
      <c r="AH5" s="777"/>
    </row>
    <row r="6" spans="1:34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88.8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12.5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Data'!K:K,'ON Data'!$D:$D,$A$4,'ON Data'!$E:$E,1),SUMIFS('ON Data'!K:K,'ON Data'!$E:$E,1)/'ON Data'!$D$3),1)</f>
        <v>56.5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2</v>
      </c>
      <c r="Y6" s="430">
        <f xml:space="preserve">
TRUNC(IF($A$4&lt;=12,SUMIFS('ON Data'!AD:AD,'ON Data'!$D:$D,$A$4,'ON Data'!$E:$E,1),SUMIFS('ON Data'!AD:AD,'ON Data'!$E:$E,1)/'ON Data'!$D$3),1)</f>
        <v>0</v>
      </c>
      <c r="Z6" s="430">
        <f xml:space="preserve">
TRUNC(IF($A$4&lt;=12,SUMIFS('ON Data'!AE:AE,'ON Data'!$D:$D,$A$4,'ON Data'!$E:$E,1),SUMIFS('ON Data'!AE:AE,'ON Data'!$E:$E,1)/'ON Data'!$D$3),1)</f>
        <v>1</v>
      </c>
      <c r="AA6" s="430">
        <f xml:space="preserve">
TRUNC(IF($A$4&lt;=12,SUMIFS('ON Data'!AF:AF,'ON Data'!$D:$D,$A$4,'ON Data'!$E:$E,1),SUMIFS('ON Data'!AF:AF,'ON Data'!$E:$E,1)/'ON Data'!$D$3),1)</f>
        <v>0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14.6</v>
      </c>
      <c r="AD6" s="430">
        <f xml:space="preserve">
TRUNC(IF($A$4&lt;=12,SUMIFS('ON Data'!AI:AI,'ON Data'!$D:$D,$A$4,'ON Data'!$E:$E,1),SUMIFS('ON Data'!AI:AI,'ON Data'!$E:$E,1)/'ON Data'!$D$3),1)</f>
        <v>0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764">
        <f xml:space="preserve">
TRUNC(IF($A$4&lt;=12,SUMIFS('ON Data'!AM:AM,'ON Data'!$D:$D,$A$4,'ON Data'!$E:$E,1),SUMIFS('ON Data'!AM:AM,'ON Data'!$E:$E,1)/'ON Data'!$D$3),1)</f>
        <v>2</v>
      </c>
      <c r="AH6" s="777"/>
    </row>
    <row r="7" spans="1:34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764"/>
      <c r="AH7" s="777"/>
    </row>
    <row r="8" spans="1:34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764"/>
      <c r="AH8" s="777"/>
    </row>
    <row r="9" spans="1:34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765"/>
      <c r="AH9" s="777"/>
    </row>
    <row r="10" spans="1:34" x14ac:dyDescent="0.3">
      <c r="A10" s="392" t="s">
        <v>259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766"/>
      <c r="AH10" s="777"/>
    </row>
    <row r="11" spans="1:34" x14ac:dyDescent="0.3">
      <c r="A11" s="393" t="s">
        <v>260</v>
      </c>
      <c r="B11" s="410">
        <f xml:space="preserve">
IF($A$4&lt;=12,SUMIFS('ON Data'!F:F,'ON Data'!$D:$D,$A$4,'ON Data'!$E:$E,2),SUMIFS('ON Data'!F:F,'ON Data'!$E:$E,2))</f>
        <v>114535.02000000002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17864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Data'!K:K,'ON Data'!$D:$D,$A$4,'ON Data'!$E:$E,2),SUMIFS('ON Data'!K:K,'ON Data'!$E:$E,2))</f>
        <v>70524.52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2864</v>
      </c>
      <c r="Y11" s="412">
        <f xml:space="preserve">
IF($A$4&lt;=12,SUMIFS('ON Data'!AD:AD,'ON Data'!$D:$D,$A$4,'ON Data'!$E:$E,2),SUMIFS('ON Data'!AD:AD,'ON Data'!$E:$E,2))</f>
        <v>0</v>
      </c>
      <c r="Z11" s="412">
        <f xml:space="preserve">
IF($A$4&lt;=12,SUMIFS('ON Data'!AE:AE,'ON Data'!$D:$D,$A$4,'ON Data'!$E:$E,2),SUMIFS('ON Data'!AE:AE,'ON Data'!$E:$E,2))</f>
        <v>1387.5</v>
      </c>
      <c r="AA11" s="412">
        <f xml:space="preserve">
IF($A$4&lt;=12,SUMIFS('ON Data'!AF:AF,'ON Data'!$D:$D,$A$4,'ON Data'!$E:$E,2),SUMIFS('ON Data'!AF:AF,'ON Data'!$E:$E,2))</f>
        <v>0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19039.010000000002</v>
      </c>
      <c r="AD11" s="412">
        <f xml:space="preserve">
IF($A$4&lt;=12,SUMIFS('ON Data'!AI:AI,'ON Data'!$D:$D,$A$4,'ON Data'!$E:$E,2),SUMIFS('ON Data'!AI:AI,'ON Data'!$E:$E,2))</f>
        <v>0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767">
        <f xml:space="preserve">
IF($A$4&lt;=12,SUMIFS('ON Data'!AM:AM,'ON Data'!$D:$D,$A$4,'ON Data'!$E:$E,2),SUMIFS('ON Data'!AM:AM,'ON Data'!$E:$E,2))</f>
        <v>2856</v>
      </c>
      <c r="AH11" s="777"/>
    </row>
    <row r="12" spans="1:34" x14ac:dyDescent="0.3">
      <c r="A12" s="393" t="s">
        <v>261</v>
      </c>
      <c r="B12" s="410">
        <f xml:space="preserve">
IF($A$4&lt;=12,SUMIFS('ON Data'!F:F,'ON Data'!$D:$D,$A$4,'ON Data'!$E:$E,3),SUMIFS('ON Data'!F:F,'ON Data'!$E:$E,3))</f>
        <v>10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Data'!K:K,'ON Data'!$D:$D,$A$4,'ON Data'!$E:$E,3),SUMIFS('ON Data'!K:K,'ON Data'!$E:$E,3))</f>
        <v>10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767">
        <f xml:space="preserve">
IF($A$4&lt;=12,SUMIFS('ON Data'!AM:AM,'ON Data'!$D:$D,$A$4,'ON Data'!$E:$E,3),SUMIFS('ON Data'!AM:AM,'ON Data'!$E:$E,3))</f>
        <v>0</v>
      </c>
      <c r="AH12" s="777"/>
    </row>
    <row r="13" spans="1:34" x14ac:dyDescent="0.3">
      <c r="A13" s="393" t="s">
        <v>268</v>
      </c>
      <c r="B13" s="410">
        <f xml:space="preserve">
IF($A$4&lt;=12,SUMIFS('ON Data'!F:F,'ON Data'!$D:$D,$A$4,'ON Data'!$E:$E,4),SUMIFS('ON Data'!F:F,'ON Data'!$E:$E,4))</f>
        <v>4013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1220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Data'!K:K,'ON Data'!$D:$D,$A$4,'ON Data'!$E:$E,4),SUMIFS('ON Data'!K:K,'ON Data'!$E:$E,4))</f>
        <v>1946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35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812</v>
      </c>
      <c r="AD13" s="412">
        <f xml:space="preserve">
IF($A$4&lt;=12,SUMIFS('ON Data'!AI:AI,'ON Data'!$D:$D,$A$4,'ON Data'!$E:$E,4),SUMIFS('ON Data'!AI:AI,'ON Data'!$E:$E,4))</f>
        <v>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767">
        <f xml:space="preserve">
IF($A$4&lt;=12,SUMIFS('ON Data'!AM:AM,'ON Data'!$D:$D,$A$4,'ON Data'!$E:$E,4),SUMIFS('ON Data'!AM:AM,'ON Data'!$E:$E,4))</f>
        <v>0</v>
      </c>
      <c r="AH13" s="777"/>
    </row>
    <row r="14" spans="1:34" ht="15" thickBot="1" x14ac:dyDescent="0.35">
      <c r="A14" s="394" t="s">
        <v>262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768">
        <f xml:space="preserve">
IF($A$4&lt;=12,SUMIFS('ON Data'!AM:AM,'ON Data'!$D:$D,$A$4,'ON Data'!$E:$E,5),SUMIFS('ON Data'!AM:AM,'ON Data'!$E:$E,5))</f>
        <v>0</v>
      </c>
      <c r="AH14" s="777"/>
    </row>
    <row r="15" spans="1:34" x14ac:dyDescent="0.3">
      <c r="A15" s="289" t="s">
        <v>272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769"/>
      <c r="AH15" s="777"/>
    </row>
    <row r="16" spans="1:34" x14ac:dyDescent="0.3">
      <c r="A16" s="395" t="s">
        <v>263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767">
        <f xml:space="preserve">
IF($A$4&lt;=12,SUMIFS('ON Data'!AM:AM,'ON Data'!$D:$D,$A$4,'ON Data'!$E:$E,7),SUMIFS('ON Data'!AM:AM,'ON Data'!$E:$E,7))</f>
        <v>0</v>
      </c>
      <c r="AH16" s="777"/>
    </row>
    <row r="17" spans="1:34" x14ac:dyDescent="0.3">
      <c r="A17" s="395" t="s">
        <v>264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767">
        <f xml:space="preserve">
IF($A$4&lt;=12,SUMIFS('ON Data'!AM:AM,'ON Data'!$D:$D,$A$4,'ON Data'!$E:$E,8),SUMIFS('ON Data'!AM:AM,'ON Data'!$E:$E,8))</f>
        <v>0</v>
      </c>
      <c r="AH17" s="777"/>
    </row>
    <row r="18" spans="1:34" x14ac:dyDescent="0.3">
      <c r="A18" s="395" t="s">
        <v>265</v>
      </c>
      <c r="B18" s="410">
        <f xml:space="preserve">
B19-B16-B17</f>
        <v>2080091</v>
      </c>
      <c r="C18" s="411">
        <f t="shared" ref="C18" si="0" xml:space="preserve">
C19-C16-C17</f>
        <v>0</v>
      </c>
      <c r="D18" s="412">
        <f t="shared" ref="D18:AG18" si="1" xml:space="preserve">
D19-D16-D17</f>
        <v>1052211</v>
      </c>
      <c r="E18" s="412">
        <f t="shared" si="1"/>
        <v>0</v>
      </c>
      <c r="F18" s="412">
        <f t="shared" si="1"/>
        <v>839680</v>
      </c>
      <c r="G18" s="412">
        <f t="shared" si="1"/>
        <v>0</v>
      </c>
      <c r="H18" s="412">
        <f t="shared" si="1"/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9400</v>
      </c>
      <c r="Y18" s="412">
        <f t="shared" si="1"/>
        <v>0</v>
      </c>
      <c r="Z18" s="412">
        <f t="shared" si="1"/>
        <v>11125</v>
      </c>
      <c r="AA18" s="412">
        <f t="shared" si="1"/>
        <v>0</v>
      </c>
      <c r="AB18" s="412">
        <f t="shared" si="1"/>
        <v>0</v>
      </c>
      <c r="AC18" s="412">
        <f t="shared" si="1"/>
        <v>136575</v>
      </c>
      <c r="AD18" s="412">
        <f t="shared" si="1"/>
        <v>0</v>
      </c>
      <c r="AE18" s="412">
        <f t="shared" si="1"/>
        <v>0</v>
      </c>
      <c r="AF18" s="412">
        <f t="shared" si="1"/>
        <v>0</v>
      </c>
      <c r="AG18" s="767">
        <f t="shared" si="1"/>
        <v>31100</v>
      </c>
      <c r="AH18" s="777"/>
    </row>
    <row r="19" spans="1:34" ht="15" thickBot="1" x14ac:dyDescent="0.35">
      <c r="A19" s="396" t="s">
        <v>266</v>
      </c>
      <c r="B19" s="419">
        <f xml:space="preserve">
IF($A$4&lt;=12,SUMIFS('ON Data'!F:F,'ON Data'!$D:$D,$A$4,'ON Data'!$E:$E,9),SUMIFS('ON Data'!F:F,'ON Data'!$E:$E,9))</f>
        <v>2080091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1052211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Data'!K:K,'ON Data'!$D:$D,$A$4,'ON Data'!$E:$E,9),SUMIFS('ON Data'!K:K,'ON Data'!$E:$E,9))</f>
        <v>839680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9400</v>
      </c>
      <c r="Y19" s="421">
        <f xml:space="preserve">
IF($A$4&lt;=12,SUMIFS('ON Data'!AD:AD,'ON Data'!$D:$D,$A$4,'ON Data'!$E:$E,9),SUMIFS('ON Data'!AD:AD,'ON Data'!$E:$E,9))</f>
        <v>0</v>
      </c>
      <c r="Z19" s="421">
        <f xml:space="preserve">
IF($A$4&lt;=12,SUMIFS('ON Data'!AE:AE,'ON Data'!$D:$D,$A$4,'ON Data'!$E:$E,9),SUMIFS('ON Data'!AE:AE,'ON Data'!$E:$E,9))</f>
        <v>11125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136575</v>
      </c>
      <c r="AD19" s="421">
        <f xml:space="preserve">
IF($A$4&lt;=12,SUMIFS('ON Data'!AI:AI,'ON Data'!$D:$D,$A$4,'ON Data'!$E:$E,9),SUMIFS('ON Data'!AI:AI,'ON Data'!$E:$E,9))</f>
        <v>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770">
        <f xml:space="preserve">
IF($A$4&lt;=12,SUMIFS('ON Data'!AM:AM,'ON Data'!$D:$D,$A$4,'ON Data'!$E:$E,9),SUMIFS('ON Data'!AM:AM,'ON Data'!$E:$E,9))</f>
        <v>31100</v>
      </c>
      <c r="AH19" s="777"/>
    </row>
    <row r="20" spans="1:34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28675725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10139784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Data'!K:K,'ON Data'!$D:$D,$A$4,'ON Data'!$E:$E,6),SUMIFS('ON Data'!K:K,'ON Data'!$E:$E,6))</f>
        <v>15058326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250006</v>
      </c>
      <c r="Y20" s="424">
        <f xml:space="preserve">
IF($A$4&lt;=12,SUMIFS('ON Data'!AD:AD,'ON Data'!$D:$D,$A$4,'ON Data'!$E:$E,6),SUMIFS('ON Data'!AD:AD,'ON Data'!$E:$E,6))</f>
        <v>0</v>
      </c>
      <c r="Z20" s="424">
        <f xml:space="preserve">
IF($A$4&lt;=12,SUMIFS('ON Data'!AE:AE,'ON Data'!$D:$D,$A$4,'ON Data'!$E:$E,6),SUMIFS('ON Data'!AE:AE,'ON Data'!$E:$E,6))</f>
        <v>208930</v>
      </c>
      <c r="AA20" s="424">
        <f xml:space="preserve">
IF($A$4&lt;=12,SUMIFS('ON Data'!AF:AF,'ON Data'!$D:$D,$A$4,'ON Data'!$E:$E,6),SUMIFS('ON Data'!AF:AF,'ON Data'!$E:$E,6))</f>
        <v>0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2604527</v>
      </c>
      <c r="AD20" s="424">
        <f xml:space="preserve">
IF($A$4&lt;=12,SUMIFS('ON Data'!AI:AI,'ON Data'!$D:$D,$A$4,'ON Data'!$E:$E,6),SUMIFS('ON Data'!AI:AI,'ON Data'!$E:$E,6))</f>
        <v>0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771">
        <f xml:space="preserve">
IF($A$4&lt;=12,SUMIFS('ON Data'!AM:AM,'ON Data'!$D:$D,$A$4,'ON Data'!$E:$E,6),SUMIFS('ON Data'!AM:AM,'ON Data'!$E:$E,6))</f>
        <v>414152</v>
      </c>
      <c r="AH20" s="777"/>
    </row>
    <row r="21" spans="1:34" ht="15" hidden="1" outlineLevel="1" thickBot="1" x14ac:dyDescent="0.35">
      <c r="A21" s="390" t="s">
        <v>132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767">
        <f xml:space="preserve">
IF($A$4&lt;=12,SUMIFS('ON Data'!AM:AM,'ON Data'!$D:$D,$A$4,'ON Data'!$E:$E,12),SUMIFS('ON Data'!AM:AM,'ON Data'!$E:$E,12))</f>
        <v>0</v>
      </c>
      <c r="AH21" s="777"/>
    </row>
    <row r="22" spans="1:34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A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si="2"/>
        <v/>
      </c>
      <c r="I22" s="473" t="str">
        <f t="shared" si="2"/>
        <v/>
      </c>
      <c r="J22" s="473" t="str">
        <f t="shared" si="2"/>
        <v/>
      </c>
      <c r="K22" s="473" t="str">
        <f t="shared" si="2"/>
        <v/>
      </c>
      <c r="L22" s="473" t="str">
        <f t="shared" si="2"/>
        <v/>
      </c>
      <c r="M22" s="473" t="str">
        <f t="shared" si="2"/>
        <v/>
      </c>
      <c r="N22" s="473" t="str">
        <f t="shared" si="2"/>
        <v/>
      </c>
      <c r="O22" s="473" t="str">
        <f t="shared" si="2"/>
        <v/>
      </c>
      <c r="P22" s="473" t="str">
        <f t="shared" si="2"/>
        <v/>
      </c>
      <c r="Q22" s="473" t="str">
        <f t="shared" si="2"/>
        <v/>
      </c>
      <c r="R22" s="473" t="str">
        <f t="shared" si="2"/>
        <v/>
      </c>
      <c r="S22" s="473" t="str">
        <f t="shared" si="2"/>
        <v/>
      </c>
      <c r="T22" s="473" t="str">
        <f t="shared" si="2"/>
        <v/>
      </c>
      <c r="U22" s="473" t="str">
        <f t="shared" si="2"/>
        <v/>
      </c>
      <c r="V22" s="473" t="str">
        <f t="shared" si="2"/>
        <v/>
      </c>
      <c r="W22" s="473" t="str">
        <f t="shared" si="2"/>
        <v/>
      </c>
      <c r="X22" s="473" t="str">
        <f t="shared" si="2"/>
        <v/>
      </c>
      <c r="Y22" s="473" t="str">
        <f t="shared" si="2"/>
        <v/>
      </c>
      <c r="Z22" s="473" t="str">
        <f t="shared" si="2"/>
        <v/>
      </c>
      <c r="AA22" s="473" t="str">
        <f t="shared" si="2"/>
        <v/>
      </c>
      <c r="AB22" s="473" t="str">
        <f t="shared" si="2"/>
        <v/>
      </c>
      <c r="AC22" s="473" t="str">
        <f t="shared" si="2"/>
        <v/>
      </c>
      <c r="AD22" s="473" t="str">
        <f t="shared" si="2"/>
        <v/>
      </c>
      <c r="AE22" s="473" t="str">
        <f t="shared" si="2"/>
        <v/>
      </c>
      <c r="AF22" s="473" t="str">
        <f t="shared" si="2"/>
        <v/>
      </c>
      <c r="AG22" s="772" t="str">
        <f t="shared" si="2"/>
        <v/>
      </c>
      <c r="AH22" s="777"/>
    </row>
    <row r="23" spans="1:34" ht="15" hidden="1" outlineLevel="1" thickBot="1" x14ac:dyDescent="0.35">
      <c r="A23" s="398" t="s">
        <v>69</v>
      </c>
      <c r="B23" s="413">
        <f xml:space="preserve">
IF(B21="","",B20-B21)</f>
        <v>28675725</v>
      </c>
      <c r="C23" s="414">
        <f t="shared" ref="C23:AG23" si="3" xml:space="preserve">
IF(C21="","",C20-C21)</f>
        <v>0</v>
      </c>
      <c r="D23" s="415">
        <f t="shared" si="3"/>
        <v>10139784</v>
      </c>
      <c r="E23" s="415">
        <f t="shared" si="3"/>
        <v>0</v>
      </c>
      <c r="F23" s="415">
        <f t="shared" si="3"/>
        <v>15058326</v>
      </c>
      <c r="G23" s="415">
        <f t="shared" si="3"/>
        <v>0</v>
      </c>
      <c r="H23" s="415">
        <f t="shared" si="3"/>
        <v>0</v>
      </c>
      <c r="I23" s="415">
        <f t="shared" si="3"/>
        <v>0</v>
      </c>
      <c r="J23" s="415">
        <f t="shared" si="3"/>
        <v>0</v>
      </c>
      <c r="K23" s="415">
        <f t="shared" si="3"/>
        <v>0</v>
      </c>
      <c r="L23" s="415">
        <f t="shared" si="3"/>
        <v>0</v>
      </c>
      <c r="M23" s="415">
        <f t="shared" si="3"/>
        <v>0</v>
      </c>
      <c r="N23" s="415">
        <f t="shared" si="3"/>
        <v>0</v>
      </c>
      <c r="O23" s="415">
        <f t="shared" si="3"/>
        <v>0</v>
      </c>
      <c r="P23" s="415">
        <f t="shared" si="3"/>
        <v>0</v>
      </c>
      <c r="Q23" s="415">
        <f t="shared" si="3"/>
        <v>0</v>
      </c>
      <c r="R23" s="415">
        <f t="shared" si="3"/>
        <v>0</v>
      </c>
      <c r="S23" s="415">
        <f t="shared" si="3"/>
        <v>0</v>
      </c>
      <c r="T23" s="415">
        <f t="shared" si="3"/>
        <v>0</v>
      </c>
      <c r="U23" s="415">
        <f t="shared" si="3"/>
        <v>0</v>
      </c>
      <c r="V23" s="415">
        <f t="shared" si="3"/>
        <v>0</v>
      </c>
      <c r="W23" s="415">
        <f t="shared" si="3"/>
        <v>0</v>
      </c>
      <c r="X23" s="415">
        <f t="shared" si="3"/>
        <v>250006</v>
      </c>
      <c r="Y23" s="415">
        <f t="shared" si="3"/>
        <v>0</v>
      </c>
      <c r="Z23" s="415">
        <f t="shared" si="3"/>
        <v>208930</v>
      </c>
      <c r="AA23" s="415">
        <f t="shared" si="3"/>
        <v>0</v>
      </c>
      <c r="AB23" s="415">
        <f t="shared" si="3"/>
        <v>0</v>
      </c>
      <c r="AC23" s="415">
        <f t="shared" si="3"/>
        <v>2604527</v>
      </c>
      <c r="AD23" s="415">
        <f t="shared" si="3"/>
        <v>0</v>
      </c>
      <c r="AE23" s="415">
        <f t="shared" si="3"/>
        <v>0</v>
      </c>
      <c r="AF23" s="415">
        <f t="shared" si="3"/>
        <v>0</v>
      </c>
      <c r="AG23" s="768">
        <f t="shared" si="3"/>
        <v>414152</v>
      </c>
      <c r="AH23" s="777"/>
    </row>
    <row r="24" spans="1:34" x14ac:dyDescent="0.3">
      <c r="A24" s="392" t="s">
        <v>267</v>
      </c>
      <c r="B24" s="439" t="s">
        <v>3</v>
      </c>
      <c r="C24" s="778" t="s">
        <v>278</v>
      </c>
      <c r="D24" s="752"/>
      <c r="E24" s="753"/>
      <c r="F24" s="753" t="s">
        <v>279</v>
      </c>
      <c r="G24" s="753"/>
      <c r="H24" s="753"/>
      <c r="I24" s="753"/>
      <c r="J24" s="753"/>
      <c r="K24" s="753"/>
      <c r="L24" s="753"/>
      <c r="M24" s="753"/>
      <c r="N24" s="753"/>
      <c r="O24" s="753"/>
      <c r="P24" s="753"/>
      <c r="Q24" s="753"/>
      <c r="R24" s="753"/>
      <c r="S24" s="753"/>
      <c r="T24" s="753"/>
      <c r="U24" s="753"/>
      <c r="V24" s="753"/>
      <c r="W24" s="753"/>
      <c r="X24" s="753"/>
      <c r="Y24" s="753"/>
      <c r="Z24" s="753"/>
      <c r="AA24" s="753"/>
      <c r="AB24" s="753"/>
      <c r="AC24" s="753"/>
      <c r="AD24" s="753"/>
      <c r="AE24" s="753"/>
      <c r="AF24" s="753"/>
      <c r="AG24" s="773" t="s">
        <v>280</v>
      </c>
      <c r="AH24" s="777"/>
    </row>
    <row r="25" spans="1:34" x14ac:dyDescent="0.3">
      <c r="A25" s="393" t="s">
        <v>94</v>
      </c>
      <c r="B25" s="410">
        <f xml:space="preserve">
SUM(C25:AG25)</f>
        <v>38983</v>
      </c>
      <c r="C25" s="779">
        <f xml:space="preserve">
IF($A$4&lt;=12,SUMIFS('ON Data'!H:H,'ON Data'!$D:$D,$A$4,'ON Data'!$E:$E,10),SUMIFS('ON Data'!H:H,'ON Data'!$E:$E,10))</f>
        <v>5800</v>
      </c>
      <c r="D25" s="754"/>
      <c r="E25" s="755"/>
      <c r="F25" s="755">
        <f xml:space="preserve">
IF($A$4&lt;=12,SUMIFS('ON Data'!K:K,'ON Data'!$D:$D,$A$4,'ON Data'!$E:$E,10),SUMIFS('ON Data'!K:K,'ON Data'!$E:$E,10))</f>
        <v>33183</v>
      </c>
      <c r="G25" s="755"/>
      <c r="H25" s="755"/>
      <c r="I25" s="755"/>
      <c r="J25" s="755"/>
      <c r="K25" s="755"/>
      <c r="L25" s="755"/>
      <c r="M25" s="755"/>
      <c r="N25" s="755"/>
      <c r="O25" s="755"/>
      <c r="P25" s="755"/>
      <c r="Q25" s="755"/>
      <c r="R25" s="755"/>
      <c r="S25" s="755"/>
      <c r="T25" s="755"/>
      <c r="U25" s="755"/>
      <c r="V25" s="755"/>
      <c r="W25" s="755"/>
      <c r="X25" s="755"/>
      <c r="Y25" s="755"/>
      <c r="Z25" s="755"/>
      <c r="AA25" s="755"/>
      <c r="AB25" s="755"/>
      <c r="AC25" s="755"/>
      <c r="AD25" s="755"/>
      <c r="AE25" s="755"/>
      <c r="AF25" s="755"/>
      <c r="AG25" s="774">
        <f xml:space="preserve">
IF($A$4&lt;=12,SUMIFS('ON Data'!AM:AM,'ON Data'!$D:$D,$A$4,'ON Data'!$E:$E,10),SUMIFS('ON Data'!AM:AM,'ON Data'!$E:$E,10))</f>
        <v>0</v>
      </c>
      <c r="AH25" s="777"/>
    </row>
    <row r="26" spans="1:34" x14ac:dyDescent="0.3">
      <c r="A26" s="399" t="s">
        <v>277</v>
      </c>
      <c r="B26" s="419">
        <f xml:space="preserve">
SUM(C26:AG26)</f>
        <v>89678.25</v>
      </c>
      <c r="C26" s="779">
        <f xml:space="preserve">
IF($A$4&lt;=12,SUMIFS('ON Data'!H:H,'ON Data'!$D:$D,$A$4,'ON Data'!$E:$E,11),SUMIFS('ON Data'!H:H,'ON Data'!$E:$E,11))</f>
        <v>37178.25</v>
      </c>
      <c r="D26" s="754"/>
      <c r="E26" s="755"/>
      <c r="F26" s="756">
        <f xml:space="preserve">
IF($A$4&lt;=12,SUMIFS('ON Data'!K:K,'ON Data'!$D:$D,$A$4,'ON Data'!$E:$E,11),SUMIFS('ON Data'!K:K,'ON Data'!$E:$E,11))</f>
        <v>52500.000000000007</v>
      </c>
      <c r="G26" s="756"/>
      <c r="H26" s="756"/>
      <c r="I26" s="756"/>
      <c r="J26" s="756"/>
      <c r="K26" s="756"/>
      <c r="L26" s="756"/>
      <c r="M26" s="756"/>
      <c r="N26" s="756"/>
      <c r="O26" s="756"/>
      <c r="P26" s="756"/>
      <c r="Q26" s="756"/>
      <c r="R26" s="756"/>
      <c r="S26" s="756"/>
      <c r="T26" s="756"/>
      <c r="U26" s="756"/>
      <c r="V26" s="756"/>
      <c r="W26" s="756"/>
      <c r="X26" s="756"/>
      <c r="Y26" s="756"/>
      <c r="Z26" s="756"/>
      <c r="AA26" s="756"/>
      <c r="AB26" s="756"/>
      <c r="AC26" s="756"/>
      <c r="AD26" s="756"/>
      <c r="AE26" s="756"/>
      <c r="AF26" s="756"/>
      <c r="AG26" s="774">
        <f xml:space="preserve">
IF($A$4&lt;=12,SUMIFS('ON Data'!AM:AM,'ON Data'!$D:$D,$A$4,'ON Data'!$E:$E,11),SUMIFS('ON Data'!AM:AM,'ON Data'!$E:$E,11))</f>
        <v>0</v>
      </c>
      <c r="AH26" s="777"/>
    </row>
    <row r="27" spans="1:34" x14ac:dyDescent="0.3">
      <c r="A27" s="399" t="s">
        <v>96</v>
      </c>
      <c r="B27" s="440">
        <f xml:space="preserve">
IF(B26=0,0,B25/B26)</f>
        <v>0.43469849155174189</v>
      </c>
      <c r="C27" s="780">
        <f xml:space="preserve">
IF(C26=0,0,C25/C26)</f>
        <v>0.15600519120722464</v>
      </c>
      <c r="D27" s="757"/>
      <c r="E27" s="758"/>
      <c r="F27" s="758">
        <f xml:space="preserve">
IF(F26=0,0,F25/F26)</f>
        <v>0.63205714285714276</v>
      </c>
      <c r="G27" s="758"/>
      <c r="H27" s="758"/>
      <c r="I27" s="758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8"/>
      <c r="AA27" s="758"/>
      <c r="AB27" s="758"/>
      <c r="AC27" s="758"/>
      <c r="AD27" s="758"/>
      <c r="AE27" s="758"/>
      <c r="AF27" s="758"/>
      <c r="AG27" s="775">
        <f xml:space="preserve">
IF(AG26=0,0,AG25/AG26)</f>
        <v>0</v>
      </c>
      <c r="AH27" s="777"/>
    </row>
    <row r="28" spans="1:34" ht="15" thickBot="1" x14ac:dyDescent="0.35">
      <c r="A28" s="399" t="s">
        <v>276</v>
      </c>
      <c r="B28" s="419">
        <f xml:space="preserve">
SUM(C28:AG28)</f>
        <v>50695.250000000007</v>
      </c>
      <c r="C28" s="781">
        <f xml:space="preserve">
C26-C25</f>
        <v>31378.25</v>
      </c>
      <c r="D28" s="759"/>
      <c r="E28" s="760"/>
      <c r="F28" s="760">
        <f xml:space="preserve">
F26-F25</f>
        <v>19317.000000000007</v>
      </c>
      <c r="G28" s="760"/>
      <c r="H28" s="760"/>
      <c r="I28" s="760"/>
      <c r="J28" s="760"/>
      <c r="K28" s="760"/>
      <c r="L28" s="760"/>
      <c r="M28" s="760"/>
      <c r="N28" s="760"/>
      <c r="O28" s="760"/>
      <c r="P28" s="760"/>
      <c r="Q28" s="760"/>
      <c r="R28" s="760"/>
      <c r="S28" s="760"/>
      <c r="T28" s="760"/>
      <c r="U28" s="760"/>
      <c r="V28" s="760"/>
      <c r="W28" s="760"/>
      <c r="X28" s="760"/>
      <c r="Y28" s="760"/>
      <c r="Z28" s="760"/>
      <c r="AA28" s="760"/>
      <c r="AB28" s="760"/>
      <c r="AC28" s="760"/>
      <c r="AD28" s="760"/>
      <c r="AE28" s="760"/>
      <c r="AF28" s="760"/>
      <c r="AG28" s="776">
        <f xml:space="preserve">
AG26-AG25</f>
        <v>0</v>
      </c>
      <c r="AH28" s="777"/>
    </row>
    <row r="29" spans="1:34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0"/>
      <c r="AF29" s="400"/>
      <c r="AG29" s="400"/>
    </row>
    <row r="30" spans="1:34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77"/>
    </row>
    <row r="31" spans="1:34" x14ac:dyDescent="0.3">
      <c r="A31" s="227" t="s">
        <v>274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77"/>
    </row>
    <row r="32" spans="1:34" ht="14.4" customHeight="1" x14ac:dyDescent="0.3">
      <c r="A32" s="436" t="s">
        <v>271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</row>
    <row r="33" spans="1:1" x14ac:dyDescent="0.3">
      <c r="A33" s="438" t="s">
        <v>281</v>
      </c>
    </row>
    <row r="34" spans="1:1" x14ac:dyDescent="0.3">
      <c r="A34" s="438" t="s">
        <v>282</v>
      </c>
    </row>
    <row r="35" spans="1:1" x14ac:dyDescent="0.3">
      <c r="A35" s="438" t="s">
        <v>283</v>
      </c>
    </row>
    <row r="36" spans="1:1" x14ac:dyDescent="0.3">
      <c r="A36" s="438" t="s">
        <v>284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2" priority="4" operator="greaterThan">
      <formula>1</formula>
    </cfRule>
  </conditionalFormatting>
  <conditionalFormatting sqref="C28 AG28 F28">
    <cfRule type="cellIs" dxfId="21" priority="3" operator="lessThan">
      <formula>0</formula>
    </cfRule>
  </conditionalFormatting>
  <conditionalFormatting sqref="B22:AG22">
    <cfRule type="cellIs" dxfId="20" priority="2" operator="greaterThan">
      <formula>1</formula>
    </cfRule>
  </conditionalFormatting>
  <conditionalFormatting sqref="B23:AG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152</v>
      </c>
      <c r="B1" s="478"/>
      <c r="C1" s="479"/>
      <c r="D1" s="479"/>
      <c r="E1" s="479"/>
    </row>
    <row r="2" spans="1:5" ht="14.4" customHeight="1" thickBot="1" x14ac:dyDescent="0.35">
      <c r="A2" s="383" t="s">
        <v>334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98137.574224011158</v>
      </c>
      <c r="D4" s="287">
        <f ca="1">IF(ISERROR(VLOOKUP("Náklady celkem",INDIRECT("HI!$A:$G"),5,0)),0,VLOOKUP("Náklady celkem",INDIRECT("HI!$A:$G"),5,0))</f>
        <v>104969.63512000005</v>
      </c>
      <c r="E4" s="288">
        <f ca="1">IF(C4=0,0,D4/C4)</f>
        <v>1.0696171772128162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4439.2809254463218</v>
      </c>
      <c r="D7" s="295">
        <f>IF(ISERROR(HI!E5),"",HI!E5)</f>
        <v>4572.8728400000018</v>
      </c>
      <c r="E7" s="292">
        <f t="shared" ref="E7:E15" si="0">IF(C7=0,0,D7/C7)</f>
        <v>1.0300931427402849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0.99713602985288985</v>
      </c>
      <c r="E8" s="292">
        <f t="shared" si="0"/>
        <v>1.1079289220587665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330</v>
      </c>
      <c r="C9" s="464">
        <v>0.3</v>
      </c>
      <c r="D9" s="464">
        <f>IF('LŽ Statim'!G3="",0,'LŽ Statim'!G3)</f>
        <v>0.24131883549631708</v>
      </c>
      <c r="E9" s="292">
        <f>IF(C9=0,0,D9/C9)</f>
        <v>0.80439611832105695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0.89310338238743336</v>
      </c>
      <c r="E11" s="292">
        <f t="shared" si="0"/>
        <v>1.4885056373123891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0.92152234218241569</v>
      </c>
      <c r="E12" s="292">
        <f t="shared" si="0"/>
        <v>1.1519029277280195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43781.493432688272</v>
      </c>
      <c r="D15" s="295">
        <f>IF(ISERROR(HI!E6),"",HI!E6)</f>
        <v>48962.847300000023</v>
      </c>
      <c r="E15" s="292">
        <f t="shared" si="0"/>
        <v>1.1183457543602939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37317.934641129832</v>
      </c>
      <c r="D16" s="291">
        <f ca="1">IF(ISERROR(VLOOKUP("Osobní náklady (Kč) *",INDIRECT("HI!$A:$G"),5,0)),0,VLOOKUP("Osobní náklady (Kč) *",INDIRECT("HI!$A:$G"),5,0))</f>
        <v>38649.801280000022</v>
      </c>
      <c r="E16" s="292">
        <f ca="1">IF(C16=0,0,D16/C16)</f>
        <v>1.0356897200147372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111727.09221999999</v>
      </c>
      <c r="D18" s="311">
        <f ca="1">IF(ISERROR(VLOOKUP("Výnosy celkem",INDIRECT("HI!$A:$G"),5,0)),0,VLOOKUP("Výnosy celkem",INDIRECT("HI!$A:$G"),5,0))</f>
        <v>124174.57733</v>
      </c>
      <c r="E18" s="312">
        <f t="shared" ref="E18:E28" ca="1" si="1">IF(C18=0,0,D18/C18)</f>
        <v>1.1114097293921323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1595.35222</v>
      </c>
      <c r="D19" s="291">
        <f ca="1">IF(ISERROR(VLOOKUP("Ambulance *",INDIRECT("HI!$A:$G"),5,0)),0,VLOOKUP("Ambulance *",INDIRECT("HI!$A:$G"),5,0))</f>
        <v>1441.42733</v>
      </c>
      <c r="E19" s="292">
        <f t="shared" ca="1" si="1"/>
        <v>0.90351667295138127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0.90351667295138127</v>
      </c>
      <c r="E20" s="292">
        <f t="shared" si="1"/>
        <v>0.90351667295138127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0.96801810660590359</v>
      </c>
      <c r="E21" s="292">
        <f t="shared" si="1"/>
        <v>1.1388448313010631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110131.73999999999</v>
      </c>
      <c r="D22" s="291">
        <f ca="1">IF(ISERROR(VLOOKUP("Hospitalizace *",INDIRECT("HI!$A:$G"),5,0)),0,VLOOKUP("Hospitalizace *",INDIRECT("HI!$A:$G"),5,0))</f>
        <v>122733.15</v>
      </c>
      <c r="E22" s="292">
        <f ca="1">IF(C22=0,0,D22/C22)</f>
        <v>1.1144212376922402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1.1144212376922404</v>
      </c>
      <c r="E23" s="292">
        <f t="shared" si="1"/>
        <v>1.1144212376922404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1.1144212376922404</v>
      </c>
      <c r="E24" s="292">
        <f t="shared" si="1"/>
        <v>1.1144212376922404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1.1225099601593624</v>
      </c>
      <c r="E26" s="292">
        <f t="shared" si="1"/>
        <v>1.1815894317466973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0.6926267319103947</v>
      </c>
      <c r="E27" s="292">
        <f t="shared" si="1"/>
        <v>0.6926267319103947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0.95</v>
      </c>
      <c r="D28" s="297">
        <f>IF(ISERROR(VLOOKUP("Celkem:",'ZV Vyžád.'!$A:$M,7,0)),"",VLOOKUP("Celkem:",'ZV Vyžád.'!$A:$M,7,0))</f>
        <v>1.1231640332905752</v>
      </c>
      <c r="E28" s="292">
        <f t="shared" si="1"/>
        <v>1.1822779297795529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67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0" x14ac:dyDescent="0.3">
      <c r="A1" s="379" t="s">
        <v>4477</v>
      </c>
    </row>
    <row r="2" spans="1:40" x14ac:dyDescent="0.3">
      <c r="A2" s="383" t="s">
        <v>334</v>
      </c>
    </row>
    <row r="3" spans="1:40" x14ac:dyDescent="0.3">
      <c r="A3" s="379" t="s">
        <v>241</v>
      </c>
      <c r="B3" s="404">
        <v>2014</v>
      </c>
      <c r="D3" s="380">
        <f>MAX(D5:D1048576)</f>
        <v>9</v>
      </c>
      <c r="F3" s="380">
        <f>SUMIF($E5:$E1048576,"&lt;10",F5:F1048576)</f>
        <v>30875173.319999993</v>
      </c>
      <c r="G3" s="380">
        <f t="shared" ref="G3:AN3" si="0">SUMIF($E5:$E1048576,"&lt;10",G5:G1048576)</f>
        <v>0</v>
      </c>
      <c r="H3" s="380">
        <f t="shared" si="0"/>
        <v>11211192</v>
      </c>
      <c r="I3" s="380">
        <f t="shared" si="0"/>
        <v>0</v>
      </c>
      <c r="J3" s="380">
        <f t="shared" si="0"/>
        <v>0</v>
      </c>
      <c r="K3" s="380">
        <f t="shared" si="0"/>
        <v>15970995.820000002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262288</v>
      </c>
      <c r="AD3" s="380">
        <f t="shared" si="0"/>
        <v>0</v>
      </c>
      <c r="AE3" s="380">
        <f t="shared" si="0"/>
        <v>221486.5</v>
      </c>
      <c r="AF3" s="380">
        <f t="shared" si="0"/>
        <v>0</v>
      </c>
      <c r="AG3" s="380">
        <f t="shared" si="0"/>
        <v>0</v>
      </c>
      <c r="AH3" s="380">
        <f t="shared" si="0"/>
        <v>2761085.01</v>
      </c>
      <c r="AI3" s="380">
        <f t="shared" si="0"/>
        <v>0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448126</v>
      </c>
      <c r="AN3" s="380">
        <f t="shared" si="0"/>
        <v>0</v>
      </c>
    </row>
    <row r="4" spans="1:40" x14ac:dyDescent="0.3">
      <c r="A4" s="379" t="s">
        <v>242</v>
      </c>
      <c r="B4" s="404">
        <v>1</v>
      </c>
      <c r="C4" s="381" t="s">
        <v>5</v>
      </c>
      <c r="D4" s="382" t="s">
        <v>68</v>
      </c>
      <c r="E4" s="382" t="s">
        <v>236</v>
      </c>
      <c r="F4" s="382" t="s">
        <v>3</v>
      </c>
      <c r="G4" s="382" t="s">
        <v>237</v>
      </c>
      <c r="H4" s="382" t="s">
        <v>238</v>
      </c>
      <c r="I4" s="382" t="s">
        <v>239</v>
      </c>
      <c r="J4" s="382" t="s">
        <v>240</v>
      </c>
      <c r="K4" s="382">
        <v>305</v>
      </c>
      <c r="L4" s="382">
        <v>306</v>
      </c>
      <c r="M4" s="382">
        <v>408</v>
      </c>
      <c r="N4" s="382">
        <v>409</v>
      </c>
      <c r="O4" s="382">
        <v>410</v>
      </c>
      <c r="P4" s="382">
        <v>415</v>
      </c>
      <c r="Q4" s="382">
        <v>416</v>
      </c>
      <c r="R4" s="382">
        <v>418</v>
      </c>
      <c r="S4" s="382">
        <v>419</v>
      </c>
      <c r="T4" s="382">
        <v>420</v>
      </c>
      <c r="U4" s="382">
        <v>421</v>
      </c>
      <c r="V4" s="382">
        <v>522</v>
      </c>
      <c r="W4" s="382">
        <v>523</v>
      </c>
      <c r="X4" s="382">
        <v>524</v>
      </c>
      <c r="Y4" s="382">
        <v>525</v>
      </c>
      <c r="Z4" s="382">
        <v>526</v>
      </c>
      <c r="AA4" s="382">
        <v>527</v>
      </c>
      <c r="AB4" s="382">
        <v>528</v>
      </c>
      <c r="AC4" s="382">
        <v>629</v>
      </c>
      <c r="AD4" s="382">
        <v>630</v>
      </c>
      <c r="AE4" s="382">
        <v>636</v>
      </c>
      <c r="AF4" s="382">
        <v>637</v>
      </c>
      <c r="AG4" s="382">
        <v>640</v>
      </c>
      <c r="AH4" s="382">
        <v>642</v>
      </c>
      <c r="AI4" s="382">
        <v>743</v>
      </c>
      <c r="AJ4" s="382">
        <v>745</v>
      </c>
      <c r="AK4" s="382">
        <v>746</v>
      </c>
      <c r="AL4" s="382">
        <v>747</v>
      </c>
      <c r="AM4" s="382">
        <v>930</v>
      </c>
      <c r="AN4" s="382">
        <v>940</v>
      </c>
    </row>
    <row r="5" spans="1:40" x14ac:dyDescent="0.3">
      <c r="A5" s="379" t="s">
        <v>243</v>
      </c>
      <c r="B5" s="404">
        <v>2</v>
      </c>
      <c r="C5" s="379">
        <v>6</v>
      </c>
      <c r="D5" s="379">
        <v>1</v>
      </c>
      <c r="E5" s="379">
        <v>1</v>
      </c>
      <c r="F5" s="379">
        <v>87.7</v>
      </c>
      <c r="G5" s="379">
        <v>0</v>
      </c>
      <c r="H5" s="379">
        <v>12</v>
      </c>
      <c r="I5" s="379">
        <v>0</v>
      </c>
      <c r="J5" s="379">
        <v>0</v>
      </c>
      <c r="K5" s="379">
        <v>55.7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2</v>
      </c>
      <c r="AD5" s="379">
        <v>0</v>
      </c>
      <c r="AE5" s="379">
        <v>1</v>
      </c>
      <c r="AF5" s="379">
        <v>0</v>
      </c>
      <c r="AG5" s="379">
        <v>0</v>
      </c>
      <c r="AH5" s="379">
        <v>15</v>
      </c>
      <c r="AI5" s="379">
        <v>0</v>
      </c>
      <c r="AJ5" s="379">
        <v>0</v>
      </c>
      <c r="AK5" s="379">
        <v>0</v>
      </c>
      <c r="AL5" s="379">
        <v>0</v>
      </c>
      <c r="AM5" s="379">
        <v>2</v>
      </c>
      <c r="AN5" s="379">
        <v>0</v>
      </c>
    </row>
    <row r="6" spans="1:40" x14ac:dyDescent="0.3">
      <c r="A6" s="379" t="s">
        <v>244</v>
      </c>
      <c r="B6" s="404">
        <v>3</v>
      </c>
      <c r="C6" s="379">
        <v>6</v>
      </c>
      <c r="D6" s="379">
        <v>1</v>
      </c>
      <c r="E6" s="379">
        <v>2</v>
      </c>
      <c r="F6" s="379">
        <v>13687.63</v>
      </c>
      <c r="G6" s="379">
        <v>0</v>
      </c>
      <c r="H6" s="379">
        <v>2124</v>
      </c>
      <c r="I6" s="379">
        <v>0</v>
      </c>
      <c r="J6" s="379">
        <v>0</v>
      </c>
      <c r="K6" s="379">
        <v>8291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0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368</v>
      </c>
      <c r="AD6" s="379">
        <v>0</v>
      </c>
      <c r="AE6" s="379">
        <v>172.5</v>
      </c>
      <c r="AF6" s="379">
        <v>0</v>
      </c>
      <c r="AG6" s="379">
        <v>0</v>
      </c>
      <c r="AH6" s="379">
        <v>2364.13</v>
      </c>
      <c r="AI6" s="379">
        <v>0</v>
      </c>
      <c r="AJ6" s="379">
        <v>0</v>
      </c>
      <c r="AK6" s="379">
        <v>0</v>
      </c>
      <c r="AL6" s="379">
        <v>0</v>
      </c>
      <c r="AM6" s="379">
        <v>368</v>
      </c>
      <c r="AN6" s="379">
        <v>0</v>
      </c>
    </row>
    <row r="7" spans="1:40" x14ac:dyDescent="0.3">
      <c r="A7" s="379" t="s">
        <v>245</v>
      </c>
      <c r="B7" s="404">
        <v>4</v>
      </c>
      <c r="C7" s="379">
        <v>6</v>
      </c>
      <c r="D7" s="379">
        <v>1</v>
      </c>
      <c r="E7" s="379">
        <v>3</v>
      </c>
      <c r="F7" s="379">
        <v>10</v>
      </c>
      <c r="G7" s="379">
        <v>0</v>
      </c>
      <c r="H7" s="379">
        <v>0</v>
      </c>
      <c r="I7" s="379">
        <v>0</v>
      </c>
      <c r="J7" s="379">
        <v>0</v>
      </c>
      <c r="K7" s="379">
        <v>10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</row>
    <row r="8" spans="1:40" x14ac:dyDescent="0.3">
      <c r="A8" s="379" t="s">
        <v>246</v>
      </c>
      <c r="B8" s="404">
        <v>5</v>
      </c>
      <c r="C8" s="379">
        <v>6</v>
      </c>
      <c r="D8" s="379">
        <v>1</v>
      </c>
      <c r="E8" s="379">
        <v>4</v>
      </c>
      <c r="F8" s="379">
        <v>356</v>
      </c>
      <c r="G8" s="379">
        <v>0</v>
      </c>
      <c r="H8" s="379">
        <v>136</v>
      </c>
      <c r="I8" s="379">
        <v>0</v>
      </c>
      <c r="J8" s="379">
        <v>0</v>
      </c>
      <c r="K8" s="379">
        <v>161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0</v>
      </c>
      <c r="AF8" s="379">
        <v>0</v>
      </c>
      <c r="AG8" s="379">
        <v>0</v>
      </c>
      <c r="AH8" s="379">
        <v>59</v>
      </c>
      <c r="AI8" s="379">
        <v>0</v>
      </c>
      <c r="AJ8" s="379">
        <v>0</v>
      </c>
      <c r="AK8" s="379">
        <v>0</v>
      </c>
      <c r="AL8" s="379">
        <v>0</v>
      </c>
      <c r="AM8" s="379">
        <v>0</v>
      </c>
      <c r="AN8" s="379">
        <v>0</v>
      </c>
    </row>
    <row r="9" spans="1:40" x14ac:dyDescent="0.3">
      <c r="A9" s="379" t="s">
        <v>247</v>
      </c>
      <c r="B9" s="404">
        <v>6</v>
      </c>
      <c r="C9" s="379">
        <v>6</v>
      </c>
      <c r="D9" s="379">
        <v>1</v>
      </c>
      <c r="E9" s="379">
        <v>6</v>
      </c>
      <c r="F9" s="379">
        <v>2917226</v>
      </c>
      <c r="G9" s="379">
        <v>0</v>
      </c>
      <c r="H9" s="379">
        <v>1005476</v>
      </c>
      <c r="I9" s="379">
        <v>0</v>
      </c>
      <c r="J9" s="379">
        <v>0</v>
      </c>
      <c r="K9" s="379">
        <v>1544929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25612</v>
      </c>
      <c r="AD9" s="379">
        <v>0</v>
      </c>
      <c r="AE9" s="379">
        <v>20719</v>
      </c>
      <c r="AF9" s="379">
        <v>0</v>
      </c>
      <c r="AG9" s="379">
        <v>0</v>
      </c>
      <c r="AH9" s="379">
        <v>278110</v>
      </c>
      <c r="AI9" s="379">
        <v>0</v>
      </c>
      <c r="AJ9" s="379">
        <v>0</v>
      </c>
      <c r="AK9" s="379">
        <v>0</v>
      </c>
      <c r="AL9" s="379">
        <v>0</v>
      </c>
      <c r="AM9" s="379">
        <v>42380</v>
      </c>
      <c r="AN9" s="379">
        <v>0</v>
      </c>
    </row>
    <row r="10" spans="1:40" x14ac:dyDescent="0.3">
      <c r="A10" s="379" t="s">
        <v>248</v>
      </c>
      <c r="B10" s="404">
        <v>7</v>
      </c>
      <c r="C10" s="379">
        <v>6</v>
      </c>
      <c r="D10" s="379">
        <v>1</v>
      </c>
      <c r="E10" s="379">
        <v>9</v>
      </c>
      <c r="F10" s="379">
        <v>37300</v>
      </c>
      <c r="G10" s="379">
        <v>0</v>
      </c>
      <c r="H10" s="379">
        <v>21500</v>
      </c>
      <c r="I10" s="379">
        <v>0</v>
      </c>
      <c r="J10" s="379">
        <v>0</v>
      </c>
      <c r="K10" s="379">
        <v>15800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0</v>
      </c>
      <c r="AF10" s="379">
        <v>0</v>
      </c>
      <c r="AG10" s="379">
        <v>0</v>
      </c>
      <c r="AH10" s="379">
        <v>0</v>
      </c>
      <c r="AI10" s="379">
        <v>0</v>
      </c>
      <c r="AJ10" s="379">
        <v>0</v>
      </c>
      <c r="AK10" s="379">
        <v>0</v>
      </c>
      <c r="AL10" s="379">
        <v>0</v>
      </c>
      <c r="AM10" s="379">
        <v>0</v>
      </c>
      <c r="AN10" s="379">
        <v>0</v>
      </c>
    </row>
    <row r="11" spans="1:40" x14ac:dyDescent="0.3">
      <c r="A11" s="379" t="s">
        <v>249</v>
      </c>
      <c r="B11" s="404">
        <v>8</v>
      </c>
      <c r="C11" s="379">
        <v>6</v>
      </c>
      <c r="D11" s="379">
        <v>1</v>
      </c>
      <c r="E11" s="379">
        <v>10</v>
      </c>
      <c r="F11" s="379">
        <v>3981</v>
      </c>
      <c r="G11" s="379">
        <v>0</v>
      </c>
      <c r="H11" s="379">
        <v>0</v>
      </c>
      <c r="I11" s="379">
        <v>0</v>
      </c>
      <c r="J11" s="379">
        <v>0</v>
      </c>
      <c r="K11" s="379">
        <v>3981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</row>
    <row r="12" spans="1:40" x14ac:dyDescent="0.3">
      <c r="A12" s="379" t="s">
        <v>250</v>
      </c>
      <c r="B12" s="404">
        <v>9</v>
      </c>
      <c r="C12" s="379">
        <v>6</v>
      </c>
      <c r="D12" s="379">
        <v>1</v>
      </c>
      <c r="E12" s="379">
        <v>11</v>
      </c>
      <c r="F12" s="379">
        <v>9964.25</v>
      </c>
      <c r="G12" s="379">
        <v>0</v>
      </c>
      <c r="H12" s="379">
        <v>4130.916666666667</v>
      </c>
      <c r="I12" s="379">
        <v>0</v>
      </c>
      <c r="J12" s="379">
        <v>0</v>
      </c>
      <c r="K12" s="379">
        <v>5833.333333333333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0</v>
      </c>
      <c r="AJ12" s="379">
        <v>0</v>
      </c>
      <c r="AK12" s="379">
        <v>0</v>
      </c>
      <c r="AL12" s="379">
        <v>0</v>
      </c>
      <c r="AM12" s="379">
        <v>0</v>
      </c>
      <c r="AN12" s="379">
        <v>0</v>
      </c>
    </row>
    <row r="13" spans="1:40" x14ac:dyDescent="0.3">
      <c r="A13" s="379" t="s">
        <v>251</v>
      </c>
      <c r="B13" s="404">
        <v>10</v>
      </c>
      <c r="C13" s="379">
        <v>6</v>
      </c>
      <c r="D13" s="379">
        <v>2</v>
      </c>
      <c r="E13" s="379">
        <v>1</v>
      </c>
      <c r="F13" s="379">
        <v>89.7</v>
      </c>
      <c r="G13" s="379">
        <v>0</v>
      </c>
      <c r="H13" s="379">
        <v>12</v>
      </c>
      <c r="I13" s="379">
        <v>0</v>
      </c>
      <c r="J13" s="379">
        <v>0</v>
      </c>
      <c r="K13" s="379">
        <v>57.7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2</v>
      </c>
      <c r="AD13" s="379">
        <v>0</v>
      </c>
      <c r="AE13" s="379">
        <v>1</v>
      </c>
      <c r="AF13" s="379">
        <v>0</v>
      </c>
      <c r="AG13" s="379">
        <v>0</v>
      </c>
      <c r="AH13" s="379">
        <v>15</v>
      </c>
      <c r="AI13" s="379">
        <v>0</v>
      </c>
      <c r="AJ13" s="379">
        <v>0</v>
      </c>
      <c r="AK13" s="379">
        <v>0</v>
      </c>
      <c r="AL13" s="379">
        <v>0</v>
      </c>
      <c r="AM13" s="379">
        <v>2</v>
      </c>
      <c r="AN13" s="379">
        <v>0</v>
      </c>
    </row>
    <row r="14" spans="1:40" x14ac:dyDescent="0.3">
      <c r="A14" s="379" t="s">
        <v>252</v>
      </c>
      <c r="B14" s="404">
        <v>11</v>
      </c>
      <c r="C14" s="379">
        <v>6</v>
      </c>
      <c r="D14" s="379">
        <v>2</v>
      </c>
      <c r="E14" s="379">
        <v>2</v>
      </c>
      <c r="F14" s="379">
        <v>12397.5</v>
      </c>
      <c r="G14" s="379">
        <v>0</v>
      </c>
      <c r="H14" s="379">
        <v>1792</v>
      </c>
      <c r="I14" s="379">
        <v>0</v>
      </c>
      <c r="J14" s="379">
        <v>0</v>
      </c>
      <c r="K14" s="379">
        <v>7645.63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320</v>
      </c>
      <c r="AD14" s="379">
        <v>0</v>
      </c>
      <c r="AE14" s="379">
        <v>142.5</v>
      </c>
      <c r="AF14" s="379">
        <v>0</v>
      </c>
      <c r="AG14" s="379">
        <v>0</v>
      </c>
      <c r="AH14" s="379">
        <v>2193.38</v>
      </c>
      <c r="AI14" s="379">
        <v>0</v>
      </c>
      <c r="AJ14" s="379">
        <v>0</v>
      </c>
      <c r="AK14" s="379">
        <v>0</v>
      </c>
      <c r="AL14" s="379">
        <v>0</v>
      </c>
      <c r="AM14" s="379">
        <v>304</v>
      </c>
      <c r="AN14" s="379">
        <v>0</v>
      </c>
    </row>
    <row r="15" spans="1:40" x14ac:dyDescent="0.3">
      <c r="A15" s="379" t="s">
        <v>253</v>
      </c>
      <c r="B15" s="404">
        <v>12</v>
      </c>
      <c r="C15" s="379">
        <v>6</v>
      </c>
      <c r="D15" s="379">
        <v>2</v>
      </c>
      <c r="E15" s="379">
        <v>4</v>
      </c>
      <c r="F15" s="379">
        <v>391</v>
      </c>
      <c r="G15" s="379">
        <v>0</v>
      </c>
      <c r="H15" s="379">
        <v>136</v>
      </c>
      <c r="I15" s="379">
        <v>0</v>
      </c>
      <c r="J15" s="379">
        <v>0</v>
      </c>
      <c r="K15" s="379">
        <v>173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82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</row>
    <row r="16" spans="1:40" x14ac:dyDescent="0.3">
      <c r="A16" s="379" t="s">
        <v>241</v>
      </c>
      <c r="B16" s="404">
        <v>2014</v>
      </c>
      <c r="C16" s="379">
        <v>6</v>
      </c>
      <c r="D16" s="379">
        <v>2</v>
      </c>
      <c r="E16" s="379">
        <v>6</v>
      </c>
      <c r="F16" s="379">
        <v>2991438</v>
      </c>
      <c r="G16" s="379">
        <v>0</v>
      </c>
      <c r="H16" s="379">
        <v>985619</v>
      </c>
      <c r="I16" s="379">
        <v>0</v>
      </c>
      <c r="J16" s="379">
        <v>0</v>
      </c>
      <c r="K16" s="379">
        <v>1621119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25417</v>
      </c>
      <c r="AD16" s="379">
        <v>0</v>
      </c>
      <c r="AE16" s="379">
        <v>23564</v>
      </c>
      <c r="AF16" s="379">
        <v>0</v>
      </c>
      <c r="AG16" s="379">
        <v>0</v>
      </c>
      <c r="AH16" s="379">
        <v>293344</v>
      </c>
      <c r="AI16" s="379">
        <v>0</v>
      </c>
      <c r="AJ16" s="379">
        <v>0</v>
      </c>
      <c r="AK16" s="379">
        <v>0</v>
      </c>
      <c r="AL16" s="379">
        <v>0</v>
      </c>
      <c r="AM16" s="379">
        <v>42375</v>
      </c>
      <c r="AN16" s="379">
        <v>0</v>
      </c>
    </row>
    <row r="17" spans="3:40" x14ac:dyDescent="0.3">
      <c r="C17" s="379">
        <v>6</v>
      </c>
      <c r="D17" s="379">
        <v>2</v>
      </c>
      <c r="E17" s="379">
        <v>9</v>
      </c>
      <c r="F17" s="379">
        <v>193500</v>
      </c>
      <c r="G17" s="379">
        <v>0</v>
      </c>
      <c r="H17" s="379">
        <v>8500</v>
      </c>
      <c r="I17" s="379">
        <v>0</v>
      </c>
      <c r="J17" s="379">
        <v>0</v>
      </c>
      <c r="K17" s="379">
        <v>158500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3000</v>
      </c>
      <c r="AF17" s="379">
        <v>0</v>
      </c>
      <c r="AG17" s="379">
        <v>0</v>
      </c>
      <c r="AH17" s="379">
        <v>23500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</row>
    <row r="18" spans="3:40" x14ac:dyDescent="0.3">
      <c r="C18" s="379">
        <v>6</v>
      </c>
      <c r="D18" s="379">
        <v>2</v>
      </c>
      <c r="E18" s="379">
        <v>10</v>
      </c>
      <c r="F18" s="379">
        <v>760</v>
      </c>
      <c r="G18" s="379">
        <v>0</v>
      </c>
      <c r="H18" s="379">
        <v>0</v>
      </c>
      <c r="I18" s="379">
        <v>0</v>
      </c>
      <c r="J18" s="379">
        <v>0</v>
      </c>
      <c r="K18" s="379">
        <v>760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0</v>
      </c>
      <c r="AF18" s="379">
        <v>0</v>
      </c>
      <c r="AG18" s="379">
        <v>0</v>
      </c>
      <c r="AH18" s="379">
        <v>0</v>
      </c>
      <c r="AI18" s="379">
        <v>0</v>
      </c>
      <c r="AJ18" s="379">
        <v>0</v>
      </c>
      <c r="AK18" s="379">
        <v>0</v>
      </c>
      <c r="AL18" s="379">
        <v>0</v>
      </c>
      <c r="AM18" s="379">
        <v>0</v>
      </c>
      <c r="AN18" s="379">
        <v>0</v>
      </c>
    </row>
    <row r="19" spans="3:40" x14ac:dyDescent="0.3">
      <c r="C19" s="379">
        <v>6</v>
      </c>
      <c r="D19" s="379">
        <v>2</v>
      </c>
      <c r="E19" s="379">
        <v>11</v>
      </c>
      <c r="F19" s="379">
        <v>9964.25</v>
      </c>
      <c r="G19" s="379">
        <v>0</v>
      </c>
      <c r="H19" s="379">
        <v>4130.916666666667</v>
      </c>
      <c r="I19" s="379">
        <v>0</v>
      </c>
      <c r="J19" s="379">
        <v>0</v>
      </c>
      <c r="K19" s="379">
        <v>5833.333333333333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0</v>
      </c>
      <c r="AJ19" s="379">
        <v>0</v>
      </c>
      <c r="AK19" s="379">
        <v>0</v>
      </c>
      <c r="AL19" s="379">
        <v>0</v>
      </c>
      <c r="AM19" s="379">
        <v>0</v>
      </c>
      <c r="AN19" s="379">
        <v>0</v>
      </c>
    </row>
    <row r="20" spans="3:40" x14ac:dyDescent="0.3">
      <c r="C20" s="379">
        <v>6</v>
      </c>
      <c r="D20" s="379">
        <v>3</v>
      </c>
      <c r="E20" s="379">
        <v>1</v>
      </c>
      <c r="F20" s="379">
        <v>91.2</v>
      </c>
      <c r="G20" s="379">
        <v>0</v>
      </c>
      <c r="H20" s="379">
        <v>12</v>
      </c>
      <c r="I20" s="379">
        <v>0</v>
      </c>
      <c r="J20" s="379">
        <v>0</v>
      </c>
      <c r="K20" s="379">
        <v>59.2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2</v>
      </c>
      <c r="AD20" s="379">
        <v>0</v>
      </c>
      <c r="AE20" s="379">
        <v>1</v>
      </c>
      <c r="AF20" s="379">
        <v>0</v>
      </c>
      <c r="AG20" s="379">
        <v>0</v>
      </c>
      <c r="AH20" s="379">
        <v>15</v>
      </c>
      <c r="AI20" s="379">
        <v>0</v>
      </c>
      <c r="AJ20" s="379">
        <v>0</v>
      </c>
      <c r="AK20" s="379">
        <v>0</v>
      </c>
      <c r="AL20" s="379">
        <v>0</v>
      </c>
      <c r="AM20" s="379">
        <v>2</v>
      </c>
      <c r="AN20" s="379">
        <v>0</v>
      </c>
    </row>
    <row r="21" spans="3:40" x14ac:dyDescent="0.3">
      <c r="C21" s="379">
        <v>6</v>
      </c>
      <c r="D21" s="379">
        <v>3</v>
      </c>
      <c r="E21" s="379">
        <v>2</v>
      </c>
      <c r="F21" s="379">
        <v>13189</v>
      </c>
      <c r="G21" s="379">
        <v>0</v>
      </c>
      <c r="H21" s="379">
        <v>1972</v>
      </c>
      <c r="I21" s="379">
        <v>0</v>
      </c>
      <c r="J21" s="379">
        <v>0</v>
      </c>
      <c r="K21" s="379">
        <v>8161.5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336</v>
      </c>
      <c r="AD21" s="379">
        <v>0</v>
      </c>
      <c r="AE21" s="379">
        <v>157.5</v>
      </c>
      <c r="AF21" s="379">
        <v>0</v>
      </c>
      <c r="AG21" s="379">
        <v>0</v>
      </c>
      <c r="AH21" s="379">
        <v>2242</v>
      </c>
      <c r="AI21" s="379">
        <v>0</v>
      </c>
      <c r="AJ21" s="379">
        <v>0</v>
      </c>
      <c r="AK21" s="379">
        <v>0</v>
      </c>
      <c r="AL21" s="379">
        <v>0</v>
      </c>
      <c r="AM21" s="379">
        <v>320</v>
      </c>
      <c r="AN21" s="379">
        <v>0</v>
      </c>
    </row>
    <row r="22" spans="3:40" x14ac:dyDescent="0.3">
      <c r="C22" s="379">
        <v>6</v>
      </c>
      <c r="D22" s="379">
        <v>3</v>
      </c>
      <c r="E22" s="379">
        <v>4</v>
      </c>
      <c r="F22" s="379">
        <v>503</v>
      </c>
      <c r="G22" s="379">
        <v>0</v>
      </c>
      <c r="H22" s="379">
        <v>136</v>
      </c>
      <c r="I22" s="379">
        <v>0</v>
      </c>
      <c r="J22" s="379">
        <v>0</v>
      </c>
      <c r="K22" s="379">
        <v>302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0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0</v>
      </c>
      <c r="AG22" s="379">
        <v>0</v>
      </c>
      <c r="AH22" s="379">
        <v>65</v>
      </c>
      <c r="AI22" s="379">
        <v>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</row>
    <row r="23" spans="3:40" x14ac:dyDescent="0.3">
      <c r="C23" s="379">
        <v>6</v>
      </c>
      <c r="D23" s="379">
        <v>3</v>
      </c>
      <c r="E23" s="379">
        <v>6</v>
      </c>
      <c r="F23" s="379">
        <v>3114626</v>
      </c>
      <c r="G23" s="379">
        <v>0</v>
      </c>
      <c r="H23" s="379">
        <v>1139727</v>
      </c>
      <c r="I23" s="379">
        <v>0</v>
      </c>
      <c r="J23" s="379">
        <v>0</v>
      </c>
      <c r="K23" s="379">
        <v>1607316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0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25222</v>
      </c>
      <c r="AD23" s="379">
        <v>0</v>
      </c>
      <c r="AE23" s="379">
        <v>20377</v>
      </c>
      <c r="AF23" s="379">
        <v>0</v>
      </c>
      <c r="AG23" s="379">
        <v>0</v>
      </c>
      <c r="AH23" s="379">
        <v>264522</v>
      </c>
      <c r="AI23" s="379">
        <v>0</v>
      </c>
      <c r="AJ23" s="379">
        <v>0</v>
      </c>
      <c r="AK23" s="379">
        <v>0</v>
      </c>
      <c r="AL23" s="379">
        <v>0</v>
      </c>
      <c r="AM23" s="379">
        <v>57462</v>
      </c>
      <c r="AN23" s="379">
        <v>0</v>
      </c>
    </row>
    <row r="24" spans="3:40" x14ac:dyDescent="0.3">
      <c r="C24" s="379">
        <v>6</v>
      </c>
      <c r="D24" s="379">
        <v>3</v>
      </c>
      <c r="E24" s="379">
        <v>9</v>
      </c>
      <c r="F24" s="379">
        <v>233745</v>
      </c>
      <c r="G24" s="379">
        <v>0</v>
      </c>
      <c r="H24" s="379">
        <v>151605</v>
      </c>
      <c r="I24" s="379">
        <v>0</v>
      </c>
      <c r="J24" s="379">
        <v>0</v>
      </c>
      <c r="K24" s="379">
        <v>67140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15000</v>
      </c>
      <c r="AN24" s="379">
        <v>0</v>
      </c>
    </row>
    <row r="25" spans="3:40" x14ac:dyDescent="0.3">
      <c r="C25" s="379">
        <v>6</v>
      </c>
      <c r="D25" s="379">
        <v>3</v>
      </c>
      <c r="E25" s="379">
        <v>10</v>
      </c>
      <c r="F25" s="379">
        <v>7949</v>
      </c>
      <c r="G25" s="379">
        <v>0</v>
      </c>
      <c r="H25" s="379">
        <v>0</v>
      </c>
      <c r="I25" s="379">
        <v>0</v>
      </c>
      <c r="J25" s="379">
        <v>0</v>
      </c>
      <c r="K25" s="379">
        <v>7949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0</v>
      </c>
      <c r="AE25" s="379">
        <v>0</v>
      </c>
      <c r="AF25" s="379">
        <v>0</v>
      </c>
      <c r="AG25" s="379">
        <v>0</v>
      </c>
      <c r="AH25" s="379">
        <v>0</v>
      </c>
      <c r="AI25" s="379">
        <v>0</v>
      </c>
      <c r="AJ25" s="379">
        <v>0</v>
      </c>
      <c r="AK25" s="379">
        <v>0</v>
      </c>
      <c r="AL25" s="379">
        <v>0</v>
      </c>
      <c r="AM25" s="379">
        <v>0</v>
      </c>
      <c r="AN25" s="379">
        <v>0</v>
      </c>
    </row>
    <row r="26" spans="3:40" x14ac:dyDescent="0.3">
      <c r="C26" s="379">
        <v>6</v>
      </c>
      <c r="D26" s="379">
        <v>3</v>
      </c>
      <c r="E26" s="379">
        <v>11</v>
      </c>
      <c r="F26" s="379">
        <v>9964.25</v>
      </c>
      <c r="G26" s="379">
        <v>0</v>
      </c>
      <c r="H26" s="379">
        <v>4130.916666666667</v>
      </c>
      <c r="I26" s="379">
        <v>0</v>
      </c>
      <c r="J26" s="379">
        <v>0</v>
      </c>
      <c r="K26" s="379">
        <v>5833.333333333333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0</v>
      </c>
      <c r="AF26" s="379">
        <v>0</v>
      </c>
      <c r="AG26" s="379">
        <v>0</v>
      </c>
      <c r="AH26" s="379">
        <v>0</v>
      </c>
      <c r="AI26" s="379">
        <v>0</v>
      </c>
      <c r="AJ26" s="379">
        <v>0</v>
      </c>
      <c r="AK26" s="379">
        <v>0</v>
      </c>
      <c r="AL26" s="379">
        <v>0</v>
      </c>
      <c r="AM26" s="379">
        <v>0</v>
      </c>
      <c r="AN26" s="379">
        <v>0</v>
      </c>
    </row>
    <row r="27" spans="3:40" x14ac:dyDescent="0.3">
      <c r="C27" s="379">
        <v>6</v>
      </c>
      <c r="D27" s="379">
        <v>4</v>
      </c>
      <c r="E27" s="379">
        <v>1</v>
      </c>
      <c r="F27" s="379">
        <v>90.7</v>
      </c>
      <c r="G27" s="379">
        <v>0</v>
      </c>
      <c r="H27" s="379">
        <v>12</v>
      </c>
      <c r="I27" s="379">
        <v>0</v>
      </c>
      <c r="J27" s="379">
        <v>0</v>
      </c>
      <c r="K27" s="379">
        <v>58.7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0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2</v>
      </c>
      <c r="AD27" s="379">
        <v>0</v>
      </c>
      <c r="AE27" s="379">
        <v>1</v>
      </c>
      <c r="AF27" s="379">
        <v>0</v>
      </c>
      <c r="AG27" s="379">
        <v>0</v>
      </c>
      <c r="AH27" s="379">
        <v>15</v>
      </c>
      <c r="AI27" s="379">
        <v>0</v>
      </c>
      <c r="AJ27" s="379">
        <v>0</v>
      </c>
      <c r="AK27" s="379">
        <v>0</v>
      </c>
      <c r="AL27" s="379">
        <v>0</v>
      </c>
      <c r="AM27" s="379">
        <v>2</v>
      </c>
      <c r="AN27" s="379">
        <v>0</v>
      </c>
    </row>
    <row r="28" spans="3:40" x14ac:dyDescent="0.3">
      <c r="C28" s="379">
        <v>6</v>
      </c>
      <c r="D28" s="379">
        <v>4</v>
      </c>
      <c r="E28" s="379">
        <v>2</v>
      </c>
      <c r="F28" s="379">
        <v>13863.75</v>
      </c>
      <c r="G28" s="379">
        <v>0</v>
      </c>
      <c r="H28" s="379">
        <v>2040</v>
      </c>
      <c r="I28" s="379">
        <v>0</v>
      </c>
      <c r="J28" s="379">
        <v>0</v>
      </c>
      <c r="K28" s="379">
        <v>8466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352</v>
      </c>
      <c r="AD28" s="379">
        <v>0</v>
      </c>
      <c r="AE28" s="379">
        <v>165</v>
      </c>
      <c r="AF28" s="379">
        <v>0</v>
      </c>
      <c r="AG28" s="379">
        <v>0</v>
      </c>
      <c r="AH28" s="379">
        <v>2496.75</v>
      </c>
      <c r="AI28" s="379">
        <v>0</v>
      </c>
      <c r="AJ28" s="379">
        <v>0</v>
      </c>
      <c r="AK28" s="379">
        <v>0</v>
      </c>
      <c r="AL28" s="379">
        <v>0</v>
      </c>
      <c r="AM28" s="379">
        <v>344</v>
      </c>
      <c r="AN28" s="379">
        <v>0</v>
      </c>
    </row>
    <row r="29" spans="3:40" x14ac:dyDescent="0.3">
      <c r="C29" s="379">
        <v>6</v>
      </c>
      <c r="D29" s="379">
        <v>4</v>
      </c>
      <c r="E29" s="379">
        <v>4</v>
      </c>
      <c r="F29" s="379">
        <v>363</v>
      </c>
      <c r="G29" s="379">
        <v>0</v>
      </c>
      <c r="H29" s="379">
        <v>136</v>
      </c>
      <c r="I29" s="379">
        <v>0</v>
      </c>
      <c r="J29" s="379">
        <v>0</v>
      </c>
      <c r="K29" s="379">
        <v>182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0</v>
      </c>
      <c r="AF29" s="379">
        <v>0</v>
      </c>
      <c r="AG29" s="379">
        <v>0</v>
      </c>
      <c r="AH29" s="379">
        <v>45</v>
      </c>
      <c r="AI29" s="379">
        <v>0</v>
      </c>
      <c r="AJ29" s="379">
        <v>0</v>
      </c>
      <c r="AK29" s="379">
        <v>0</v>
      </c>
      <c r="AL29" s="379">
        <v>0</v>
      </c>
      <c r="AM29" s="379">
        <v>0</v>
      </c>
      <c r="AN29" s="379">
        <v>0</v>
      </c>
    </row>
    <row r="30" spans="3:40" x14ac:dyDescent="0.3">
      <c r="C30" s="379">
        <v>6</v>
      </c>
      <c r="D30" s="379">
        <v>4</v>
      </c>
      <c r="E30" s="379">
        <v>6</v>
      </c>
      <c r="F30" s="379">
        <v>3004986</v>
      </c>
      <c r="G30" s="379">
        <v>0</v>
      </c>
      <c r="H30" s="379">
        <v>1037058</v>
      </c>
      <c r="I30" s="379">
        <v>0</v>
      </c>
      <c r="J30" s="379">
        <v>0</v>
      </c>
      <c r="K30" s="379">
        <v>1605423</v>
      </c>
      <c r="L30" s="379">
        <v>0</v>
      </c>
      <c r="M30" s="379">
        <v>0</v>
      </c>
      <c r="N30" s="379">
        <v>0</v>
      </c>
      <c r="O30" s="379">
        <v>0</v>
      </c>
      <c r="P30" s="379">
        <v>0</v>
      </c>
      <c r="Q30" s="379">
        <v>0</v>
      </c>
      <c r="R30" s="379">
        <v>0</v>
      </c>
      <c r="S30" s="379">
        <v>0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25446</v>
      </c>
      <c r="AD30" s="379">
        <v>0</v>
      </c>
      <c r="AE30" s="379">
        <v>21206</v>
      </c>
      <c r="AF30" s="379">
        <v>0</v>
      </c>
      <c r="AG30" s="379">
        <v>0</v>
      </c>
      <c r="AH30" s="379">
        <v>273145</v>
      </c>
      <c r="AI30" s="379">
        <v>0</v>
      </c>
      <c r="AJ30" s="379">
        <v>0</v>
      </c>
      <c r="AK30" s="379">
        <v>0</v>
      </c>
      <c r="AL30" s="379">
        <v>0</v>
      </c>
      <c r="AM30" s="379">
        <v>42708</v>
      </c>
      <c r="AN30" s="379">
        <v>0</v>
      </c>
    </row>
    <row r="31" spans="3:40" x14ac:dyDescent="0.3">
      <c r="C31" s="379">
        <v>6</v>
      </c>
      <c r="D31" s="379">
        <v>4</v>
      </c>
      <c r="E31" s="379">
        <v>9</v>
      </c>
      <c r="F31" s="379">
        <v>35767</v>
      </c>
      <c r="G31" s="379">
        <v>0</v>
      </c>
      <c r="H31" s="379">
        <v>35767</v>
      </c>
      <c r="I31" s="379">
        <v>0</v>
      </c>
      <c r="J31" s="379">
        <v>0</v>
      </c>
      <c r="K31" s="379">
        <v>0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0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0</v>
      </c>
      <c r="AE31" s="379">
        <v>0</v>
      </c>
      <c r="AF31" s="379">
        <v>0</v>
      </c>
      <c r="AG31" s="379">
        <v>0</v>
      </c>
      <c r="AH31" s="379">
        <v>0</v>
      </c>
      <c r="AI31" s="379">
        <v>0</v>
      </c>
      <c r="AJ31" s="379">
        <v>0</v>
      </c>
      <c r="AK31" s="379">
        <v>0</v>
      </c>
      <c r="AL31" s="379">
        <v>0</v>
      </c>
      <c r="AM31" s="379">
        <v>0</v>
      </c>
      <c r="AN31" s="379">
        <v>0</v>
      </c>
    </row>
    <row r="32" spans="3:40" x14ac:dyDescent="0.3">
      <c r="C32" s="379">
        <v>6</v>
      </c>
      <c r="D32" s="379">
        <v>4</v>
      </c>
      <c r="E32" s="379">
        <v>10</v>
      </c>
      <c r="F32" s="379">
        <v>3400</v>
      </c>
      <c r="G32" s="379">
        <v>0</v>
      </c>
      <c r="H32" s="379">
        <v>0</v>
      </c>
      <c r="I32" s="379">
        <v>0</v>
      </c>
      <c r="J32" s="379">
        <v>0</v>
      </c>
      <c r="K32" s="379">
        <v>3400</v>
      </c>
      <c r="L32" s="379">
        <v>0</v>
      </c>
      <c r="M32" s="379">
        <v>0</v>
      </c>
      <c r="N32" s="379">
        <v>0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0</v>
      </c>
      <c r="AE32" s="379">
        <v>0</v>
      </c>
      <c r="AF32" s="379">
        <v>0</v>
      </c>
      <c r="AG32" s="379">
        <v>0</v>
      </c>
      <c r="AH32" s="379">
        <v>0</v>
      </c>
      <c r="AI32" s="379">
        <v>0</v>
      </c>
      <c r="AJ32" s="379">
        <v>0</v>
      </c>
      <c r="AK32" s="379">
        <v>0</v>
      </c>
      <c r="AL32" s="379">
        <v>0</v>
      </c>
      <c r="AM32" s="379">
        <v>0</v>
      </c>
      <c r="AN32" s="379">
        <v>0</v>
      </c>
    </row>
    <row r="33" spans="3:40" x14ac:dyDescent="0.3">
      <c r="C33" s="379">
        <v>6</v>
      </c>
      <c r="D33" s="379">
        <v>4</v>
      </c>
      <c r="E33" s="379">
        <v>11</v>
      </c>
      <c r="F33" s="379">
        <v>9964.25</v>
      </c>
      <c r="G33" s="379">
        <v>0</v>
      </c>
      <c r="H33" s="379">
        <v>4130.916666666667</v>
      </c>
      <c r="I33" s="379">
        <v>0</v>
      </c>
      <c r="J33" s="379">
        <v>0</v>
      </c>
      <c r="K33" s="379">
        <v>5833.333333333333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</row>
    <row r="34" spans="3:40" x14ac:dyDescent="0.3">
      <c r="C34" s="379">
        <v>6</v>
      </c>
      <c r="D34" s="379">
        <v>5</v>
      </c>
      <c r="E34" s="379">
        <v>1</v>
      </c>
      <c r="F34" s="379">
        <v>90.2</v>
      </c>
      <c r="G34" s="379">
        <v>0</v>
      </c>
      <c r="H34" s="379">
        <v>13</v>
      </c>
      <c r="I34" s="379">
        <v>0</v>
      </c>
      <c r="J34" s="379">
        <v>0</v>
      </c>
      <c r="K34" s="379">
        <v>56.2</v>
      </c>
      <c r="L34" s="379">
        <v>0</v>
      </c>
      <c r="M34" s="379">
        <v>0</v>
      </c>
      <c r="N34" s="379">
        <v>0</v>
      </c>
      <c r="O34" s="379">
        <v>0</v>
      </c>
      <c r="P34" s="379">
        <v>0</v>
      </c>
      <c r="Q34" s="379">
        <v>0</v>
      </c>
      <c r="R34" s="379">
        <v>0</v>
      </c>
      <c r="S34" s="379">
        <v>0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2</v>
      </c>
      <c r="AD34" s="379">
        <v>0</v>
      </c>
      <c r="AE34" s="379">
        <v>1</v>
      </c>
      <c r="AF34" s="379">
        <v>0</v>
      </c>
      <c r="AG34" s="379">
        <v>0</v>
      </c>
      <c r="AH34" s="379">
        <v>16</v>
      </c>
      <c r="AI34" s="379">
        <v>0</v>
      </c>
      <c r="AJ34" s="379">
        <v>0</v>
      </c>
      <c r="AK34" s="379">
        <v>0</v>
      </c>
      <c r="AL34" s="379">
        <v>0</v>
      </c>
      <c r="AM34" s="379">
        <v>2</v>
      </c>
      <c r="AN34" s="379">
        <v>0</v>
      </c>
    </row>
    <row r="35" spans="3:40" x14ac:dyDescent="0.3">
      <c r="C35" s="379">
        <v>6</v>
      </c>
      <c r="D35" s="379">
        <v>5</v>
      </c>
      <c r="E35" s="379">
        <v>2</v>
      </c>
      <c r="F35" s="379">
        <v>13786.5</v>
      </c>
      <c r="G35" s="379">
        <v>0</v>
      </c>
      <c r="H35" s="379">
        <v>2088</v>
      </c>
      <c r="I35" s="379">
        <v>0</v>
      </c>
      <c r="J35" s="379">
        <v>0</v>
      </c>
      <c r="K35" s="379">
        <v>8486</v>
      </c>
      <c r="L35" s="379">
        <v>0</v>
      </c>
      <c r="M35" s="379">
        <v>0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352</v>
      </c>
      <c r="AD35" s="379">
        <v>0</v>
      </c>
      <c r="AE35" s="379">
        <v>165</v>
      </c>
      <c r="AF35" s="379">
        <v>0</v>
      </c>
      <c r="AG35" s="379">
        <v>0</v>
      </c>
      <c r="AH35" s="379">
        <v>2375.5</v>
      </c>
      <c r="AI35" s="379">
        <v>0</v>
      </c>
      <c r="AJ35" s="379">
        <v>0</v>
      </c>
      <c r="AK35" s="379">
        <v>0</v>
      </c>
      <c r="AL35" s="379">
        <v>0</v>
      </c>
      <c r="AM35" s="379">
        <v>320</v>
      </c>
      <c r="AN35" s="379">
        <v>0</v>
      </c>
    </row>
    <row r="36" spans="3:40" x14ac:dyDescent="0.3">
      <c r="C36" s="379">
        <v>6</v>
      </c>
      <c r="D36" s="379">
        <v>5</v>
      </c>
      <c r="E36" s="379">
        <v>4</v>
      </c>
      <c r="F36" s="379">
        <v>458</v>
      </c>
      <c r="G36" s="379">
        <v>0</v>
      </c>
      <c r="H36" s="379">
        <v>136</v>
      </c>
      <c r="I36" s="379">
        <v>0</v>
      </c>
      <c r="J36" s="379">
        <v>0</v>
      </c>
      <c r="K36" s="379">
        <v>226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96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</row>
    <row r="37" spans="3:40" x14ac:dyDescent="0.3">
      <c r="C37" s="379">
        <v>6</v>
      </c>
      <c r="D37" s="379">
        <v>5</v>
      </c>
      <c r="E37" s="379">
        <v>6</v>
      </c>
      <c r="F37" s="379">
        <v>3119079</v>
      </c>
      <c r="G37" s="379">
        <v>0</v>
      </c>
      <c r="H37" s="379">
        <v>1070596</v>
      </c>
      <c r="I37" s="379">
        <v>0</v>
      </c>
      <c r="J37" s="379">
        <v>0</v>
      </c>
      <c r="K37" s="379">
        <v>1650957</v>
      </c>
      <c r="L37" s="379">
        <v>0</v>
      </c>
      <c r="M37" s="379">
        <v>0</v>
      </c>
      <c r="N37" s="379">
        <v>0</v>
      </c>
      <c r="O37" s="379">
        <v>0</v>
      </c>
      <c r="P37" s="379">
        <v>0</v>
      </c>
      <c r="Q37" s="379">
        <v>0</v>
      </c>
      <c r="R37" s="379">
        <v>0</v>
      </c>
      <c r="S37" s="379">
        <v>0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25670</v>
      </c>
      <c r="AD37" s="379">
        <v>0</v>
      </c>
      <c r="AE37" s="379">
        <v>21930</v>
      </c>
      <c r="AF37" s="379">
        <v>0</v>
      </c>
      <c r="AG37" s="379">
        <v>0</v>
      </c>
      <c r="AH37" s="379">
        <v>306740</v>
      </c>
      <c r="AI37" s="379">
        <v>0</v>
      </c>
      <c r="AJ37" s="379">
        <v>0</v>
      </c>
      <c r="AK37" s="379">
        <v>0</v>
      </c>
      <c r="AL37" s="379">
        <v>0</v>
      </c>
      <c r="AM37" s="379">
        <v>43186</v>
      </c>
      <c r="AN37" s="379">
        <v>0</v>
      </c>
    </row>
    <row r="38" spans="3:40" x14ac:dyDescent="0.3">
      <c r="C38" s="379">
        <v>6</v>
      </c>
      <c r="D38" s="379">
        <v>5</v>
      </c>
      <c r="E38" s="379">
        <v>9</v>
      </c>
      <c r="F38" s="379">
        <v>43500</v>
      </c>
      <c r="G38" s="379">
        <v>0</v>
      </c>
      <c r="H38" s="379">
        <v>43500</v>
      </c>
      <c r="I38" s="379">
        <v>0</v>
      </c>
      <c r="J38" s="379">
        <v>0</v>
      </c>
      <c r="K38" s="379">
        <v>0</v>
      </c>
      <c r="L38" s="379">
        <v>0</v>
      </c>
      <c r="M38" s="379">
        <v>0</v>
      </c>
      <c r="N38" s="379">
        <v>0</v>
      </c>
      <c r="O38" s="379">
        <v>0</v>
      </c>
      <c r="P38" s="379">
        <v>0</v>
      </c>
      <c r="Q38" s="379">
        <v>0</v>
      </c>
      <c r="R38" s="379">
        <v>0</v>
      </c>
      <c r="S38" s="379">
        <v>0</v>
      </c>
      <c r="T38" s="379">
        <v>0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0</v>
      </c>
      <c r="AD38" s="379">
        <v>0</v>
      </c>
      <c r="AE38" s="379">
        <v>0</v>
      </c>
      <c r="AF38" s="379">
        <v>0</v>
      </c>
      <c r="AG38" s="379">
        <v>0</v>
      </c>
      <c r="AH38" s="379">
        <v>0</v>
      </c>
      <c r="AI38" s="379">
        <v>0</v>
      </c>
      <c r="AJ38" s="379">
        <v>0</v>
      </c>
      <c r="AK38" s="379">
        <v>0</v>
      </c>
      <c r="AL38" s="379">
        <v>0</v>
      </c>
      <c r="AM38" s="379">
        <v>0</v>
      </c>
      <c r="AN38" s="379">
        <v>0</v>
      </c>
    </row>
    <row r="39" spans="3:40" x14ac:dyDescent="0.3">
      <c r="C39" s="379">
        <v>6</v>
      </c>
      <c r="D39" s="379">
        <v>5</v>
      </c>
      <c r="E39" s="379">
        <v>10</v>
      </c>
      <c r="F39" s="379">
        <v>10848</v>
      </c>
      <c r="G39" s="379">
        <v>0</v>
      </c>
      <c r="H39" s="379">
        <v>1900</v>
      </c>
      <c r="I39" s="379">
        <v>0</v>
      </c>
      <c r="J39" s="379">
        <v>0</v>
      </c>
      <c r="K39" s="379">
        <v>8948</v>
      </c>
      <c r="L39" s="379">
        <v>0</v>
      </c>
      <c r="M39" s="379">
        <v>0</v>
      </c>
      <c r="N39" s="379">
        <v>0</v>
      </c>
      <c r="O39" s="379">
        <v>0</v>
      </c>
      <c r="P39" s="379">
        <v>0</v>
      </c>
      <c r="Q39" s="379">
        <v>0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379">
        <v>0</v>
      </c>
      <c r="AA39" s="379">
        <v>0</v>
      </c>
      <c r="AB39" s="379">
        <v>0</v>
      </c>
      <c r="AC39" s="379">
        <v>0</v>
      </c>
      <c r="AD39" s="379">
        <v>0</v>
      </c>
      <c r="AE39" s="379">
        <v>0</v>
      </c>
      <c r="AF39" s="379">
        <v>0</v>
      </c>
      <c r="AG39" s="379">
        <v>0</v>
      </c>
      <c r="AH39" s="379">
        <v>0</v>
      </c>
      <c r="AI39" s="379">
        <v>0</v>
      </c>
      <c r="AJ39" s="379">
        <v>0</v>
      </c>
      <c r="AK39" s="379">
        <v>0</v>
      </c>
      <c r="AL39" s="379">
        <v>0</v>
      </c>
      <c r="AM39" s="379">
        <v>0</v>
      </c>
      <c r="AN39" s="379">
        <v>0</v>
      </c>
    </row>
    <row r="40" spans="3:40" x14ac:dyDescent="0.3">
      <c r="C40" s="379">
        <v>6</v>
      </c>
      <c r="D40" s="379">
        <v>5</v>
      </c>
      <c r="E40" s="379">
        <v>11</v>
      </c>
      <c r="F40" s="379">
        <v>9964.25</v>
      </c>
      <c r="G40" s="379">
        <v>0</v>
      </c>
      <c r="H40" s="379">
        <v>4130.916666666667</v>
      </c>
      <c r="I40" s="379">
        <v>0</v>
      </c>
      <c r="J40" s="379">
        <v>0</v>
      </c>
      <c r="K40" s="379">
        <v>5833.333333333333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379">
        <v>0</v>
      </c>
      <c r="S40" s="379">
        <v>0</v>
      </c>
      <c r="T40" s="379">
        <v>0</v>
      </c>
      <c r="U40" s="379">
        <v>0</v>
      </c>
      <c r="V40" s="379">
        <v>0</v>
      </c>
      <c r="W40" s="379">
        <v>0</v>
      </c>
      <c r="X40" s="379">
        <v>0</v>
      </c>
      <c r="Y40" s="379">
        <v>0</v>
      </c>
      <c r="Z40" s="379">
        <v>0</v>
      </c>
      <c r="AA40" s="379">
        <v>0</v>
      </c>
      <c r="AB40" s="379">
        <v>0</v>
      </c>
      <c r="AC40" s="379">
        <v>0</v>
      </c>
      <c r="AD40" s="379">
        <v>0</v>
      </c>
      <c r="AE40" s="379">
        <v>0</v>
      </c>
      <c r="AF40" s="379">
        <v>0</v>
      </c>
      <c r="AG40" s="379">
        <v>0</v>
      </c>
      <c r="AH40" s="379">
        <v>0</v>
      </c>
      <c r="AI40" s="379">
        <v>0</v>
      </c>
      <c r="AJ40" s="379">
        <v>0</v>
      </c>
      <c r="AK40" s="379">
        <v>0</v>
      </c>
      <c r="AL40" s="379">
        <v>0</v>
      </c>
      <c r="AM40" s="379">
        <v>0</v>
      </c>
      <c r="AN40" s="379">
        <v>0</v>
      </c>
    </row>
    <row r="41" spans="3:40" x14ac:dyDescent="0.3">
      <c r="C41" s="379">
        <v>6</v>
      </c>
      <c r="D41" s="379">
        <v>6</v>
      </c>
      <c r="E41" s="379">
        <v>1</v>
      </c>
      <c r="F41" s="379">
        <v>87.2</v>
      </c>
      <c r="G41" s="379">
        <v>0</v>
      </c>
      <c r="H41" s="379">
        <v>13</v>
      </c>
      <c r="I41" s="379">
        <v>0</v>
      </c>
      <c r="J41" s="379">
        <v>0</v>
      </c>
      <c r="K41" s="379">
        <v>55.2</v>
      </c>
      <c r="L41" s="379">
        <v>0</v>
      </c>
      <c r="M41" s="379">
        <v>0</v>
      </c>
      <c r="N41" s="379">
        <v>0</v>
      </c>
      <c r="O41" s="379">
        <v>0</v>
      </c>
      <c r="P41" s="379">
        <v>0</v>
      </c>
      <c r="Q41" s="379">
        <v>0</v>
      </c>
      <c r="R41" s="379">
        <v>0</v>
      </c>
      <c r="S41" s="379">
        <v>0</v>
      </c>
      <c r="T41" s="379">
        <v>0</v>
      </c>
      <c r="U41" s="379">
        <v>0</v>
      </c>
      <c r="V41" s="379">
        <v>0</v>
      </c>
      <c r="W41" s="379">
        <v>0</v>
      </c>
      <c r="X41" s="379">
        <v>0</v>
      </c>
      <c r="Y41" s="379">
        <v>0</v>
      </c>
      <c r="Z41" s="379">
        <v>0</v>
      </c>
      <c r="AA41" s="379">
        <v>0</v>
      </c>
      <c r="AB41" s="379">
        <v>0</v>
      </c>
      <c r="AC41" s="379">
        <v>2</v>
      </c>
      <c r="AD41" s="379">
        <v>0</v>
      </c>
      <c r="AE41" s="379">
        <v>1</v>
      </c>
      <c r="AF41" s="379">
        <v>0</v>
      </c>
      <c r="AG41" s="379">
        <v>0</v>
      </c>
      <c r="AH41" s="379">
        <v>14</v>
      </c>
      <c r="AI41" s="379">
        <v>0</v>
      </c>
      <c r="AJ41" s="379">
        <v>0</v>
      </c>
      <c r="AK41" s="379">
        <v>0</v>
      </c>
      <c r="AL41" s="379">
        <v>0</v>
      </c>
      <c r="AM41" s="379">
        <v>2</v>
      </c>
      <c r="AN41" s="379">
        <v>0</v>
      </c>
    </row>
    <row r="42" spans="3:40" x14ac:dyDescent="0.3">
      <c r="C42" s="379">
        <v>6</v>
      </c>
      <c r="D42" s="379">
        <v>6</v>
      </c>
      <c r="E42" s="379">
        <v>2</v>
      </c>
      <c r="F42" s="379">
        <v>12637.5</v>
      </c>
      <c r="G42" s="379">
        <v>0</v>
      </c>
      <c r="H42" s="379">
        <v>2072</v>
      </c>
      <c r="I42" s="379">
        <v>0</v>
      </c>
      <c r="J42" s="379">
        <v>0</v>
      </c>
      <c r="K42" s="379">
        <v>7860.25</v>
      </c>
      <c r="L42" s="379">
        <v>0</v>
      </c>
      <c r="M42" s="379">
        <v>0</v>
      </c>
      <c r="N42" s="379">
        <v>0</v>
      </c>
      <c r="O42" s="379">
        <v>0</v>
      </c>
      <c r="P42" s="379">
        <v>0</v>
      </c>
      <c r="Q42" s="379">
        <v>0</v>
      </c>
      <c r="R42" s="379">
        <v>0</v>
      </c>
      <c r="S42" s="379">
        <v>0</v>
      </c>
      <c r="T42" s="379">
        <v>0</v>
      </c>
      <c r="U42" s="379">
        <v>0</v>
      </c>
      <c r="V42" s="379">
        <v>0</v>
      </c>
      <c r="W42" s="379">
        <v>0</v>
      </c>
      <c r="X42" s="379">
        <v>0</v>
      </c>
      <c r="Y42" s="379">
        <v>0</v>
      </c>
      <c r="Z42" s="379">
        <v>0</v>
      </c>
      <c r="AA42" s="379">
        <v>0</v>
      </c>
      <c r="AB42" s="379">
        <v>0</v>
      </c>
      <c r="AC42" s="379">
        <v>336</v>
      </c>
      <c r="AD42" s="379">
        <v>0</v>
      </c>
      <c r="AE42" s="379">
        <v>157.5</v>
      </c>
      <c r="AF42" s="379">
        <v>0</v>
      </c>
      <c r="AG42" s="379">
        <v>0</v>
      </c>
      <c r="AH42" s="379">
        <v>1875.75</v>
      </c>
      <c r="AI42" s="379">
        <v>0</v>
      </c>
      <c r="AJ42" s="379">
        <v>0</v>
      </c>
      <c r="AK42" s="379">
        <v>0</v>
      </c>
      <c r="AL42" s="379">
        <v>0</v>
      </c>
      <c r="AM42" s="379">
        <v>336</v>
      </c>
      <c r="AN42" s="379">
        <v>0</v>
      </c>
    </row>
    <row r="43" spans="3:40" x14ac:dyDescent="0.3">
      <c r="C43" s="379">
        <v>6</v>
      </c>
      <c r="D43" s="379">
        <v>6</v>
      </c>
      <c r="E43" s="379">
        <v>4</v>
      </c>
      <c r="F43" s="379">
        <v>541</v>
      </c>
      <c r="G43" s="379">
        <v>0</v>
      </c>
      <c r="H43" s="379">
        <v>132</v>
      </c>
      <c r="I43" s="379">
        <v>0</v>
      </c>
      <c r="J43" s="379">
        <v>0</v>
      </c>
      <c r="K43" s="379">
        <v>299</v>
      </c>
      <c r="L43" s="379">
        <v>0</v>
      </c>
      <c r="M43" s="379">
        <v>0</v>
      </c>
      <c r="N43" s="379">
        <v>0</v>
      </c>
      <c r="O43" s="379">
        <v>0</v>
      </c>
      <c r="P43" s="379">
        <v>0</v>
      </c>
      <c r="Q43" s="379">
        <v>0</v>
      </c>
      <c r="R43" s="379">
        <v>0</v>
      </c>
      <c r="S43" s="379">
        <v>0</v>
      </c>
      <c r="T43" s="379">
        <v>0</v>
      </c>
      <c r="U43" s="379">
        <v>0</v>
      </c>
      <c r="V43" s="379">
        <v>0</v>
      </c>
      <c r="W43" s="379">
        <v>0</v>
      </c>
      <c r="X43" s="379">
        <v>0</v>
      </c>
      <c r="Y43" s="379">
        <v>0</v>
      </c>
      <c r="Z43" s="379">
        <v>0</v>
      </c>
      <c r="AA43" s="379">
        <v>0</v>
      </c>
      <c r="AB43" s="379">
        <v>0</v>
      </c>
      <c r="AC43" s="379">
        <v>0</v>
      </c>
      <c r="AD43" s="379">
        <v>0</v>
      </c>
      <c r="AE43" s="379">
        <v>0</v>
      </c>
      <c r="AF43" s="379">
        <v>0</v>
      </c>
      <c r="AG43" s="379">
        <v>0</v>
      </c>
      <c r="AH43" s="379">
        <v>110</v>
      </c>
      <c r="AI43" s="379">
        <v>0</v>
      </c>
      <c r="AJ43" s="379">
        <v>0</v>
      </c>
      <c r="AK43" s="379">
        <v>0</v>
      </c>
      <c r="AL43" s="379">
        <v>0</v>
      </c>
      <c r="AM43" s="379">
        <v>0</v>
      </c>
      <c r="AN43" s="379">
        <v>0</v>
      </c>
    </row>
    <row r="44" spans="3:40" x14ac:dyDescent="0.3">
      <c r="C44" s="379">
        <v>6</v>
      </c>
      <c r="D44" s="379">
        <v>6</v>
      </c>
      <c r="E44" s="379">
        <v>6</v>
      </c>
      <c r="F44" s="379">
        <v>3060960</v>
      </c>
      <c r="G44" s="379">
        <v>0</v>
      </c>
      <c r="H44" s="379">
        <v>1079947</v>
      </c>
      <c r="I44" s="379">
        <v>0</v>
      </c>
      <c r="J44" s="379">
        <v>0</v>
      </c>
      <c r="K44" s="379">
        <v>1613207</v>
      </c>
      <c r="L44" s="379">
        <v>0</v>
      </c>
      <c r="M44" s="379">
        <v>0</v>
      </c>
      <c r="N44" s="379">
        <v>0</v>
      </c>
      <c r="O44" s="379">
        <v>0</v>
      </c>
      <c r="P44" s="379">
        <v>0</v>
      </c>
      <c r="Q44" s="379">
        <v>0</v>
      </c>
      <c r="R44" s="379">
        <v>0</v>
      </c>
      <c r="S44" s="379">
        <v>0</v>
      </c>
      <c r="T44" s="379">
        <v>0</v>
      </c>
      <c r="U44" s="379">
        <v>0</v>
      </c>
      <c r="V44" s="379">
        <v>0</v>
      </c>
      <c r="W44" s="379">
        <v>0</v>
      </c>
      <c r="X44" s="379">
        <v>0</v>
      </c>
      <c r="Y44" s="379">
        <v>0</v>
      </c>
      <c r="Z44" s="379">
        <v>0</v>
      </c>
      <c r="AA44" s="379">
        <v>0</v>
      </c>
      <c r="AB44" s="379">
        <v>0</v>
      </c>
      <c r="AC44" s="379">
        <v>25446</v>
      </c>
      <c r="AD44" s="379">
        <v>0</v>
      </c>
      <c r="AE44" s="379">
        <v>21298</v>
      </c>
      <c r="AF44" s="379">
        <v>0</v>
      </c>
      <c r="AG44" s="379">
        <v>0</v>
      </c>
      <c r="AH44" s="379">
        <v>278682</v>
      </c>
      <c r="AI44" s="379">
        <v>0</v>
      </c>
      <c r="AJ44" s="379">
        <v>0</v>
      </c>
      <c r="AK44" s="379">
        <v>0</v>
      </c>
      <c r="AL44" s="379">
        <v>0</v>
      </c>
      <c r="AM44" s="379">
        <v>42380</v>
      </c>
      <c r="AN44" s="379">
        <v>0</v>
      </c>
    </row>
    <row r="45" spans="3:40" x14ac:dyDescent="0.3">
      <c r="C45" s="379">
        <v>6</v>
      </c>
      <c r="D45" s="379">
        <v>6</v>
      </c>
      <c r="E45" s="379">
        <v>9</v>
      </c>
      <c r="F45" s="379">
        <v>76264</v>
      </c>
      <c r="G45" s="379">
        <v>0</v>
      </c>
      <c r="H45" s="379">
        <v>59264</v>
      </c>
      <c r="I45" s="379">
        <v>0</v>
      </c>
      <c r="J45" s="379">
        <v>0</v>
      </c>
      <c r="K45" s="379">
        <v>17000</v>
      </c>
      <c r="L45" s="379">
        <v>0</v>
      </c>
      <c r="M45" s="379">
        <v>0</v>
      </c>
      <c r="N45" s="379">
        <v>0</v>
      </c>
      <c r="O45" s="379">
        <v>0</v>
      </c>
      <c r="P45" s="379">
        <v>0</v>
      </c>
      <c r="Q45" s="379">
        <v>0</v>
      </c>
      <c r="R45" s="379">
        <v>0</v>
      </c>
      <c r="S45" s="379">
        <v>0</v>
      </c>
      <c r="T45" s="379">
        <v>0</v>
      </c>
      <c r="U45" s="379">
        <v>0</v>
      </c>
      <c r="V45" s="379">
        <v>0</v>
      </c>
      <c r="W45" s="379">
        <v>0</v>
      </c>
      <c r="X45" s="379">
        <v>0</v>
      </c>
      <c r="Y45" s="379">
        <v>0</v>
      </c>
      <c r="Z45" s="379">
        <v>0</v>
      </c>
      <c r="AA45" s="379">
        <v>0</v>
      </c>
      <c r="AB45" s="379">
        <v>0</v>
      </c>
      <c r="AC45" s="379">
        <v>0</v>
      </c>
      <c r="AD45" s="379">
        <v>0</v>
      </c>
      <c r="AE45" s="379">
        <v>0</v>
      </c>
      <c r="AF45" s="379">
        <v>0</v>
      </c>
      <c r="AG45" s="379">
        <v>0</v>
      </c>
      <c r="AH45" s="379">
        <v>0</v>
      </c>
      <c r="AI45" s="379">
        <v>0</v>
      </c>
      <c r="AJ45" s="379">
        <v>0</v>
      </c>
      <c r="AK45" s="379">
        <v>0</v>
      </c>
      <c r="AL45" s="379">
        <v>0</v>
      </c>
      <c r="AM45" s="379">
        <v>0</v>
      </c>
      <c r="AN45" s="379">
        <v>0</v>
      </c>
    </row>
    <row r="46" spans="3:40" x14ac:dyDescent="0.3">
      <c r="C46" s="379">
        <v>6</v>
      </c>
      <c r="D46" s="379">
        <v>6</v>
      </c>
      <c r="E46" s="379">
        <v>10</v>
      </c>
      <c r="F46" s="379">
        <v>2900</v>
      </c>
      <c r="G46" s="379">
        <v>0</v>
      </c>
      <c r="H46" s="379">
        <v>2900</v>
      </c>
      <c r="I46" s="379">
        <v>0</v>
      </c>
      <c r="J46" s="379">
        <v>0</v>
      </c>
      <c r="K46" s="379">
        <v>0</v>
      </c>
      <c r="L46" s="379">
        <v>0</v>
      </c>
      <c r="M46" s="379">
        <v>0</v>
      </c>
      <c r="N46" s="379">
        <v>0</v>
      </c>
      <c r="O46" s="379">
        <v>0</v>
      </c>
      <c r="P46" s="379">
        <v>0</v>
      </c>
      <c r="Q46" s="379">
        <v>0</v>
      </c>
      <c r="R46" s="379">
        <v>0</v>
      </c>
      <c r="S46" s="379">
        <v>0</v>
      </c>
      <c r="T46" s="379">
        <v>0</v>
      </c>
      <c r="U46" s="379">
        <v>0</v>
      </c>
      <c r="V46" s="379">
        <v>0</v>
      </c>
      <c r="W46" s="379">
        <v>0</v>
      </c>
      <c r="X46" s="379">
        <v>0</v>
      </c>
      <c r="Y46" s="379">
        <v>0</v>
      </c>
      <c r="Z46" s="379">
        <v>0</v>
      </c>
      <c r="AA46" s="379">
        <v>0</v>
      </c>
      <c r="AB46" s="379">
        <v>0</v>
      </c>
      <c r="AC46" s="379">
        <v>0</v>
      </c>
      <c r="AD46" s="379">
        <v>0</v>
      </c>
      <c r="AE46" s="379">
        <v>0</v>
      </c>
      <c r="AF46" s="379">
        <v>0</v>
      </c>
      <c r="AG46" s="379">
        <v>0</v>
      </c>
      <c r="AH46" s="379">
        <v>0</v>
      </c>
      <c r="AI46" s="379">
        <v>0</v>
      </c>
      <c r="AJ46" s="379">
        <v>0</v>
      </c>
      <c r="AK46" s="379">
        <v>0</v>
      </c>
      <c r="AL46" s="379">
        <v>0</v>
      </c>
      <c r="AM46" s="379">
        <v>0</v>
      </c>
      <c r="AN46" s="379">
        <v>0</v>
      </c>
    </row>
    <row r="47" spans="3:40" x14ac:dyDescent="0.3">
      <c r="C47" s="379">
        <v>6</v>
      </c>
      <c r="D47" s="379">
        <v>6</v>
      </c>
      <c r="E47" s="379">
        <v>11</v>
      </c>
      <c r="F47" s="379">
        <v>9964.25</v>
      </c>
      <c r="G47" s="379">
        <v>0</v>
      </c>
      <c r="H47" s="379">
        <v>4130.916666666667</v>
      </c>
      <c r="I47" s="379">
        <v>0</v>
      </c>
      <c r="J47" s="379">
        <v>0</v>
      </c>
      <c r="K47" s="379">
        <v>5833.333333333333</v>
      </c>
      <c r="L47" s="379">
        <v>0</v>
      </c>
      <c r="M47" s="379">
        <v>0</v>
      </c>
      <c r="N47" s="379">
        <v>0</v>
      </c>
      <c r="O47" s="379">
        <v>0</v>
      </c>
      <c r="P47" s="379">
        <v>0</v>
      </c>
      <c r="Q47" s="379">
        <v>0</v>
      </c>
      <c r="R47" s="379">
        <v>0</v>
      </c>
      <c r="S47" s="379">
        <v>0</v>
      </c>
      <c r="T47" s="379">
        <v>0</v>
      </c>
      <c r="U47" s="379">
        <v>0</v>
      </c>
      <c r="V47" s="379">
        <v>0</v>
      </c>
      <c r="W47" s="379">
        <v>0</v>
      </c>
      <c r="X47" s="379">
        <v>0</v>
      </c>
      <c r="Y47" s="379">
        <v>0</v>
      </c>
      <c r="Z47" s="379">
        <v>0</v>
      </c>
      <c r="AA47" s="379">
        <v>0</v>
      </c>
      <c r="AB47" s="379">
        <v>0</v>
      </c>
      <c r="AC47" s="379">
        <v>0</v>
      </c>
      <c r="AD47" s="379">
        <v>0</v>
      </c>
      <c r="AE47" s="379">
        <v>0</v>
      </c>
      <c r="AF47" s="379">
        <v>0</v>
      </c>
      <c r="AG47" s="379">
        <v>0</v>
      </c>
      <c r="AH47" s="379">
        <v>0</v>
      </c>
      <c r="AI47" s="379">
        <v>0</v>
      </c>
      <c r="AJ47" s="379">
        <v>0</v>
      </c>
      <c r="AK47" s="379">
        <v>0</v>
      </c>
      <c r="AL47" s="379">
        <v>0</v>
      </c>
      <c r="AM47" s="379">
        <v>0</v>
      </c>
      <c r="AN47" s="379">
        <v>0</v>
      </c>
    </row>
    <row r="48" spans="3:40" x14ac:dyDescent="0.3">
      <c r="C48" s="379">
        <v>6</v>
      </c>
      <c r="D48" s="379">
        <v>7</v>
      </c>
      <c r="E48" s="379">
        <v>1</v>
      </c>
      <c r="F48" s="379">
        <v>87.2</v>
      </c>
      <c r="G48" s="379">
        <v>0</v>
      </c>
      <c r="H48" s="379">
        <v>13</v>
      </c>
      <c r="I48" s="379">
        <v>0</v>
      </c>
      <c r="J48" s="379">
        <v>0</v>
      </c>
      <c r="K48" s="379">
        <v>55.2</v>
      </c>
      <c r="L48" s="379">
        <v>0</v>
      </c>
      <c r="M48" s="379">
        <v>0</v>
      </c>
      <c r="N48" s="379">
        <v>0</v>
      </c>
      <c r="O48" s="379">
        <v>0</v>
      </c>
      <c r="P48" s="379">
        <v>0</v>
      </c>
      <c r="Q48" s="379">
        <v>0</v>
      </c>
      <c r="R48" s="379">
        <v>0</v>
      </c>
      <c r="S48" s="379">
        <v>0</v>
      </c>
      <c r="T48" s="379">
        <v>0</v>
      </c>
      <c r="U48" s="379">
        <v>0</v>
      </c>
      <c r="V48" s="379">
        <v>0</v>
      </c>
      <c r="W48" s="379">
        <v>0</v>
      </c>
      <c r="X48" s="379">
        <v>0</v>
      </c>
      <c r="Y48" s="379">
        <v>0</v>
      </c>
      <c r="Z48" s="379">
        <v>0</v>
      </c>
      <c r="AA48" s="379">
        <v>0</v>
      </c>
      <c r="AB48" s="379">
        <v>0</v>
      </c>
      <c r="AC48" s="379">
        <v>2</v>
      </c>
      <c r="AD48" s="379">
        <v>0</v>
      </c>
      <c r="AE48" s="379">
        <v>1</v>
      </c>
      <c r="AF48" s="379">
        <v>0</v>
      </c>
      <c r="AG48" s="379">
        <v>0</v>
      </c>
      <c r="AH48" s="379">
        <v>14</v>
      </c>
      <c r="AI48" s="379">
        <v>0</v>
      </c>
      <c r="AJ48" s="379">
        <v>0</v>
      </c>
      <c r="AK48" s="379">
        <v>0</v>
      </c>
      <c r="AL48" s="379">
        <v>0</v>
      </c>
      <c r="AM48" s="379">
        <v>2</v>
      </c>
      <c r="AN48" s="379">
        <v>0</v>
      </c>
    </row>
    <row r="49" spans="3:40" x14ac:dyDescent="0.3">
      <c r="C49" s="379">
        <v>6</v>
      </c>
      <c r="D49" s="379">
        <v>7</v>
      </c>
      <c r="E49" s="379">
        <v>2</v>
      </c>
      <c r="F49" s="379">
        <v>11887.88</v>
      </c>
      <c r="G49" s="379">
        <v>0</v>
      </c>
      <c r="H49" s="379">
        <v>1976</v>
      </c>
      <c r="I49" s="379">
        <v>0</v>
      </c>
      <c r="J49" s="379">
        <v>0</v>
      </c>
      <c r="K49" s="379">
        <v>7294.13</v>
      </c>
      <c r="L49" s="379">
        <v>0</v>
      </c>
      <c r="M49" s="379">
        <v>0</v>
      </c>
      <c r="N49" s="379">
        <v>0</v>
      </c>
      <c r="O49" s="379">
        <v>0</v>
      </c>
      <c r="P49" s="379">
        <v>0</v>
      </c>
      <c r="Q49" s="379">
        <v>0</v>
      </c>
      <c r="R49" s="379">
        <v>0</v>
      </c>
      <c r="S49" s="379">
        <v>0</v>
      </c>
      <c r="T49" s="379">
        <v>0</v>
      </c>
      <c r="U49" s="379">
        <v>0</v>
      </c>
      <c r="V49" s="379">
        <v>0</v>
      </c>
      <c r="W49" s="379">
        <v>0</v>
      </c>
      <c r="X49" s="379">
        <v>0</v>
      </c>
      <c r="Y49" s="379">
        <v>0</v>
      </c>
      <c r="Z49" s="379">
        <v>0</v>
      </c>
      <c r="AA49" s="379">
        <v>0</v>
      </c>
      <c r="AB49" s="379">
        <v>0</v>
      </c>
      <c r="AC49" s="379">
        <v>264</v>
      </c>
      <c r="AD49" s="379">
        <v>0</v>
      </c>
      <c r="AE49" s="379">
        <v>172.5</v>
      </c>
      <c r="AF49" s="379">
        <v>0</v>
      </c>
      <c r="AG49" s="379">
        <v>0</v>
      </c>
      <c r="AH49" s="379">
        <v>1885.25</v>
      </c>
      <c r="AI49" s="379">
        <v>0</v>
      </c>
      <c r="AJ49" s="379">
        <v>0</v>
      </c>
      <c r="AK49" s="379">
        <v>0</v>
      </c>
      <c r="AL49" s="379">
        <v>0</v>
      </c>
      <c r="AM49" s="379">
        <v>296</v>
      </c>
      <c r="AN49" s="379">
        <v>0</v>
      </c>
    </row>
    <row r="50" spans="3:40" x14ac:dyDescent="0.3">
      <c r="C50" s="379">
        <v>6</v>
      </c>
      <c r="D50" s="379">
        <v>7</v>
      </c>
      <c r="E50" s="379">
        <v>4</v>
      </c>
      <c r="F50" s="379">
        <v>510</v>
      </c>
      <c r="G50" s="379">
        <v>0</v>
      </c>
      <c r="H50" s="379">
        <v>136</v>
      </c>
      <c r="I50" s="379">
        <v>0</v>
      </c>
      <c r="J50" s="379">
        <v>0</v>
      </c>
      <c r="K50" s="379">
        <v>244</v>
      </c>
      <c r="L50" s="379">
        <v>0</v>
      </c>
      <c r="M50" s="379">
        <v>0</v>
      </c>
      <c r="N50" s="379">
        <v>0</v>
      </c>
      <c r="O50" s="379">
        <v>0</v>
      </c>
      <c r="P50" s="379">
        <v>0</v>
      </c>
      <c r="Q50" s="379">
        <v>0</v>
      </c>
      <c r="R50" s="379">
        <v>0</v>
      </c>
      <c r="S50" s="379">
        <v>0</v>
      </c>
      <c r="T50" s="379">
        <v>0</v>
      </c>
      <c r="U50" s="379">
        <v>0</v>
      </c>
      <c r="V50" s="379">
        <v>0</v>
      </c>
      <c r="W50" s="379">
        <v>0</v>
      </c>
      <c r="X50" s="379">
        <v>0</v>
      </c>
      <c r="Y50" s="379">
        <v>0</v>
      </c>
      <c r="Z50" s="379">
        <v>0</v>
      </c>
      <c r="AA50" s="379">
        <v>0</v>
      </c>
      <c r="AB50" s="379">
        <v>0</v>
      </c>
      <c r="AC50" s="379">
        <v>0</v>
      </c>
      <c r="AD50" s="379">
        <v>0</v>
      </c>
      <c r="AE50" s="379">
        <v>0</v>
      </c>
      <c r="AF50" s="379">
        <v>0</v>
      </c>
      <c r="AG50" s="379">
        <v>0</v>
      </c>
      <c r="AH50" s="379">
        <v>130</v>
      </c>
      <c r="AI50" s="379">
        <v>0</v>
      </c>
      <c r="AJ50" s="379">
        <v>0</v>
      </c>
      <c r="AK50" s="379">
        <v>0</v>
      </c>
      <c r="AL50" s="379">
        <v>0</v>
      </c>
      <c r="AM50" s="379">
        <v>0</v>
      </c>
      <c r="AN50" s="379">
        <v>0</v>
      </c>
    </row>
    <row r="51" spans="3:40" x14ac:dyDescent="0.3">
      <c r="C51" s="379">
        <v>6</v>
      </c>
      <c r="D51" s="379">
        <v>7</v>
      </c>
      <c r="E51" s="379">
        <v>6</v>
      </c>
      <c r="F51" s="379">
        <v>4356994</v>
      </c>
      <c r="G51" s="379">
        <v>0</v>
      </c>
      <c r="H51" s="379">
        <v>1602105</v>
      </c>
      <c r="I51" s="379">
        <v>0</v>
      </c>
      <c r="J51" s="379">
        <v>0</v>
      </c>
      <c r="K51" s="379">
        <v>2250817</v>
      </c>
      <c r="L51" s="379">
        <v>0</v>
      </c>
      <c r="M51" s="379">
        <v>0</v>
      </c>
      <c r="N51" s="379">
        <v>0</v>
      </c>
      <c r="O51" s="379">
        <v>0</v>
      </c>
      <c r="P51" s="379">
        <v>0</v>
      </c>
      <c r="Q51" s="379">
        <v>0</v>
      </c>
      <c r="R51" s="379">
        <v>0</v>
      </c>
      <c r="S51" s="379">
        <v>0</v>
      </c>
      <c r="T51" s="379">
        <v>0</v>
      </c>
      <c r="U51" s="379">
        <v>0</v>
      </c>
      <c r="V51" s="379">
        <v>0</v>
      </c>
      <c r="W51" s="379">
        <v>0</v>
      </c>
      <c r="X51" s="379">
        <v>0</v>
      </c>
      <c r="Y51" s="379">
        <v>0</v>
      </c>
      <c r="Z51" s="379">
        <v>0</v>
      </c>
      <c r="AA51" s="379">
        <v>0</v>
      </c>
      <c r="AB51" s="379">
        <v>0</v>
      </c>
      <c r="AC51" s="379">
        <v>38842</v>
      </c>
      <c r="AD51" s="379">
        <v>0</v>
      </c>
      <c r="AE51" s="379">
        <v>31041</v>
      </c>
      <c r="AF51" s="379">
        <v>0</v>
      </c>
      <c r="AG51" s="379">
        <v>0</v>
      </c>
      <c r="AH51" s="379">
        <v>375201</v>
      </c>
      <c r="AI51" s="379">
        <v>0</v>
      </c>
      <c r="AJ51" s="379">
        <v>0</v>
      </c>
      <c r="AK51" s="379">
        <v>0</v>
      </c>
      <c r="AL51" s="379">
        <v>0</v>
      </c>
      <c r="AM51" s="379">
        <v>58988</v>
      </c>
      <c r="AN51" s="379">
        <v>0</v>
      </c>
    </row>
    <row r="52" spans="3:40" x14ac:dyDescent="0.3">
      <c r="C52" s="379">
        <v>6</v>
      </c>
      <c r="D52" s="379">
        <v>7</v>
      </c>
      <c r="E52" s="379">
        <v>9</v>
      </c>
      <c r="F52" s="379">
        <v>1265397</v>
      </c>
      <c r="G52" s="379">
        <v>0</v>
      </c>
      <c r="H52" s="379">
        <v>572457</v>
      </c>
      <c r="I52" s="379">
        <v>0</v>
      </c>
      <c r="J52" s="379">
        <v>0</v>
      </c>
      <c r="K52" s="379">
        <v>566240</v>
      </c>
      <c r="L52" s="379">
        <v>0</v>
      </c>
      <c r="M52" s="379">
        <v>0</v>
      </c>
      <c r="N52" s="379">
        <v>0</v>
      </c>
      <c r="O52" s="379">
        <v>0</v>
      </c>
      <c r="P52" s="379">
        <v>0</v>
      </c>
      <c r="Q52" s="379">
        <v>0</v>
      </c>
      <c r="R52" s="379">
        <v>0</v>
      </c>
      <c r="S52" s="379">
        <v>0</v>
      </c>
      <c r="T52" s="379">
        <v>0</v>
      </c>
      <c r="U52" s="379">
        <v>0</v>
      </c>
      <c r="V52" s="379">
        <v>0</v>
      </c>
      <c r="W52" s="379">
        <v>0</v>
      </c>
      <c r="X52" s="379">
        <v>0</v>
      </c>
      <c r="Y52" s="379">
        <v>0</v>
      </c>
      <c r="Z52" s="379">
        <v>0</v>
      </c>
      <c r="AA52" s="379">
        <v>0</v>
      </c>
      <c r="AB52" s="379">
        <v>0</v>
      </c>
      <c r="AC52" s="379">
        <v>9400</v>
      </c>
      <c r="AD52" s="379">
        <v>0</v>
      </c>
      <c r="AE52" s="379">
        <v>8125</v>
      </c>
      <c r="AF52" s="379">
        <v>0</v>
      </c>
      <c r="AG52" s="379">
        <v>0</v>
      </c>
      <c r="AH52" s="379">
        <v>93075</v>
      </c>
      <c r="AI52" s="379">
        <v>0</v>
      </c>
      <c r="AJ52" s="379">
        <v>0</v>
      </c>
      <c r="AK52" s="379">
        <v>0</v>
      </c>
      <c r="AL52" s="379">
        <v>0</v>
      </c>
      <c r="AM52" s="379">
        <v>16100</v>
      </c>
      <c r="AN52" s="379">
        <v>0</v>
      </c>
    </row>
    <row r="53" spans="3:40" x14ac:dyDescent="0.3">
      <c r="C53" s="379">
        <v>6</v>
      </c>
      <c r="D53" s="379">
        <v>7</v>
      </c>
      <c r="E53" s="379">
        <v>10</v>
      </c>
      <c r="F53" s="379">
        <v>7386</v>
      </c>
      <c r="G53" s="379">
        <v>0</v>
      </c>
      <c r="H53" s="379">
        <v>0</v>
      </c>
      <c r="I53" s="379">
        <v>0</v>
      </c>
      <c r="J53" s="379">
        <v>0</v>
      </c>
      <c r="K53" s="379">
        <v>7386</v>
      </c>
      <c r="L53" s="379">
        <v>0</v>
      </c>
      <c r="M53" s="379">
        <v>0</v>
      </c>
      <c r="N53" s="379">
        <v>0</v>
      </c>
      <c r="O53" s="379">
        <v>0</v>
      </c>
      <c r="P53" s="379">
        <v>0</v>
      </c>
      <c r="Q53" s="379">
        <v>0</v>
      </c>
      <c r="R53" s="379">
        <v>0</v>
      </c>
      <c r="S53" s="379">
        <v>0</v>
      </c>
      <c r="T53" s="379">
        <v>0</v>
      </c>
      <c r="U53" s="379">
        <v>0</v>
      </c>
      <c r="V53" s="379">
        <v>0</v>
      </c>
      <c r="W53" s="379">
        <v>0</v>
      </c>
      <c r="X53" s="379">
        <v>0</v>
      </c>
      <c r="Y53" s="379">
        <v>0</v>
      </c>
      <c r="Z53" s="379">
        <v>0</v>
      </c>
      <c r="AA53" s="379">
        <v>0</v>
      </c>
      <c r="AB53" s="379">
        <v>0</v>
      </c>
      <c r="AC53" s="379">
        <v>0</v>
      </c>
      <c r="AD53" s="379">
        <v>0</v>
      </c>
      <c r="AE53" s="379">
        <v>0</v>
      </c>
      <c r="AF53" s="379">
        <v>0</v>
      </c>
      <c r="AG53" s="379">
        <v>0</v>
      </c>
      <c r="AH53" s="379">
        <v>0</v>
      </c>
      <c r="AI53" s="379">
        <v>0</v>
      </c>
      <c r="AJ53" s="379">
        <v>0</v>
      </c>
      <c r="AK53" s="379">
        <v>0</v>
      </c>
      <c r="AL53" s="379">
        <v>0</v>
      </c>
      <c r="AM53" s="379">
        <v>0</v>
      </c>
      <c r="AN53" s="379">
        <v>0</v>
      </c>
    </row>
    <row r="54" spans="3:40" x14ac:dyDescent="0.3">
      <c r="C54" s="379">
        <v>6</v>
      </c>
      <c r="D54" s="379">
        <v>7</v>
      </c>
      <c r="E54" s="379">
        <v>11</v>
      </c>
      <c r="F54" s="379">
        <v>9964.25</v>
      </c>
      <c r="G54" s="379">
        <v>0</v>
      </c>
      <c r="H54" s="379">
        <v>4130.916666666667</v>
      </c>
      <c r="I54" s="379">
        <v>0</v>
      </c>
      <c r="J54" s="379">
        <v>0</v>
      </c>
      <c r="K54" s="379">
        <v>5833.333333333333</v>
      </c>
      <c r="L54" s="379">
        <v>0</v>
      </c>
      <c r="M54" s="379">
        <v>0</v>
      </c>
      <c r="N54" s="379">
        <v>0</v>
      </c>
      <c r="O54" s="379">
        <v>0</v>
      </c>
      <c r="P54" s="379">
        <v>0</v>
      </c>
      <c r="Q54" s="379">
        <v>0</v>
      </c>
      <c r="R54" s="379">
        <v>0</v>
      </c>
      <c r="S54" s="379">
        <v>0</v>
      </c>
      <c r="T54" s="379">
        <v>0</v>
      </c>
      <c r="U54" s="379">
        <v>0</v>
      </c>
      <c r="V54" s="379">
        <v>0</v>
      </c>
      <c r="W54" s="379">
        <v>0</v>
      </c>
      <c r="X54" s="379">
        <v>0</v>
      </c>
      <c r="Y54" s="379">
        <v>0</v>
      </c>
      <c r="Z54" s="379">
        <v>0</v>
      </c>
      <c r="AA54" s="379">
        <v>0</v>
      </c>
      <c r="AB54" s="379">
        <v>0</v>
      </c>
      <c r="AC54" s="379">
        <v>0</v>
      </c>
      <c r="AD54" s="379">
        <v>0</v>
      </c>
      <c r="AE54" s="379">
        <v>0</v>
      </c>
      <c r="AF54" s="379">
        <v>0</v>
      </c>
      <c r="AG54" s="379">
        <v>0</v>
      </c>
      <c r="AH54" s="379">
        <v>0</v>
      </c>
      <c r="AI54" s="379">
        <v>0</v>
      </c>
      <c r="AJ54" s="379">
        <v>0</v>
      </c>
      <c r="AK54" s="379">
        <v>0</v>
      </c>
      <c r="AL54" s="379">
        <v>0</v>
      </c>
      <c r="AM54" s="379">
        <v>0</v>
      </c>
      <c r="AN54" s="379">
        <v>0</v>
      </c>
    </row>
    <row r="55" spans="3:40" x14ac:dyDescent="0.3">
      <c r="C55" s="379">
        <v>6</v>
      </c>
      <c r="D55" s="379">
        <v>8</v>
      </c>
      <c r="E55" s="379">
        <v>1</v>
      </c>
      <c r="F55" s="379">
        <v>87.2</v>
      </c>
      <c r="G55" s="379">
        <v>0</v>
      </c>
      <c r="H55" s="379">
        <v>13</v>
      </c>
      <c r="I55" s="379">
        <v>0</v>
      </c>
      <c r="J55" s="379">
        <v>0</v>
      </c>
      <c r="K55" s="379">
        <v>55.2</v>
      </c>
      <c r="L55" s="379">
        <v>0</v>
      </c>
      <c r="M55" s="379">
        <v>0</v>
      </c>
      <c r="N55" s="379">
        <v>0</v>
      </c>
      <c r="O55" s="379">
        <v>0</v>
      </c>
      <c r="P55" s="379">
        <v>0</v>
      </c>
      <c r="Q55" s="379">
        <v>0</v>
      </c>
      <c r="R55" s="379">
        <v>0</v>
      </c>
      <c r="S55" s="379">
        <v>0</v>
      </c>
      <c r="T55" s="379">
        <v>0</v>
      </c>
      <c r="U55" s="379">
        <v>0</v>
      </c>
      <c r="V55" s="379">
        <v>0</v>
      </c>
      <c r="W55" s="379">
        <v>0</v>
      </c>
      <c r="X55" s="379">
        <v>0</v>
      </c>
      <c r="Y55" s="379">
        <v>0</v>
      </c>
      <c r="Z55" s="379">
        <v>0</v>
      </c>
      <c r="AA55" s="379">
        <v>0</v>
      </c>
      <c r="AB55" s="379">
        <v>0</v>
      </c>
      <c r="AC55" s="379">
        <v>2</v>
      </c>
      <c r="AD55" s="379">
        <v>0</v>
      </c>
      <c r="AE55" s="379">
        <v>1</v>
      </c>
      <c r="AF55" s="379">
        <v>0</v>
      </c>
      <c r="AG55" s="379">
        <v>0</v>
      </c>
      <c r="AH55" s="379">
        <v>14</v>
      </c>
      <c r="AI55" s="379">
        <v>0</v>
      </c>
      <c r="AJ55" s="379">
        <v>0</v>
      </c>
      <c r="AK55" s="379">
        <v>0</v>
      </c>
      <c r="AL55" s="379">
        <v>0</v>
      </c>
      <c r="AM55" s="379">
        <v>2</v>
      </c>
      <c r="AN55" s="379">
        <v>0</v>
      </c>
    </row>
    <row r="56" spans="3:40" x14ac:dyDescent="0.3">
      <c r="C56" s="379">
        <v>6</v>
      </c>
      <c r="D56" s="379">
        <v>8</v>
      </c>
      <c r="E56" s="379">
        <v>2</v>
      </c>
      <c r="F56" s="379">
        <v>10479.629999999999</v>
      </c>
      <c r="G56" s="379">
        <v>0</v>
      </c>
      <c r="H56" s="379">
        <v>1808</v>
      </c>
      <c r="I56" s="379">
        <v>0</v>
      </c>
      <c r="J56" s="379">
        <v>0</v>
      </c>
      <c r="K56" s="379">
        <v>6414.13</v>
      </c>
      <c r="L56" s="379">
        <v>0</v>
      </c>
      <c r="M56" s="379">
        <v>0</v>
      </c>
      <c r="N56" s="379">
        <v>0</v>
      </c>
      <c r="O56" s="379">
        <v>0</v>
      </c>
      <c r="P56" s="379">
        <v>0</v>
      </c>
      <c r="Q56" s="379">
        <v>0</v>
      </c>
      <c r="R56" s="379">
        <v>0</v>
      </c>
      <c r="S56" s="379">
        <v>0</v>
      </c>
      <c r="T56" s="379">
        <v>0</v>
      </c>
      <c r="U56" s="379">
        <v>0</v>
      </c>
      <c r="V56" s="379">
        <v>0</v>
      </c>
      <c r="W56" s="379">
        <v>0</v>
      </c>
      <c r="X56" s="379">
        <v>0</v>
      </c>
      <c r="Y56" s="379">
        <v>0</v>
      </c>
      <c r="Z56" s="379">
        <v>0</v>
      </c>
      <c r="AA56" s="379">
        <v>0</v>
      </c>
      <c r="AB56" s="379">
        <v>0</v>
      </c>
      <c r="AC56" s="379">
        <v>248</v>
      </c>
      <c r="AD56" s="379">
        <v>0</v>
      </c>
      <c r="AE56" s="379">
        <v>105</v>
      </c>
      <c r="AF56" s="379">
        <v>0</v>
      </c>
      <c r="AG56" s="379">
        <v>0</v>
      </c>
      <c r="AH56" s="379">
        <v>1616.5</v>
      </c>
      <c r="AI56" s="379">
        <v>0</v>
      </c>
      <c r="AJ56" s="379">
        <v>0</v>
      </c>
      <c r="AK56" s="379">
        <v>0</v>
      </c>
      <c r="AL56" s="379">
        <v>0</v>
      </c>
      <c r="AM56" s="379">
        <v>288</v>
      </c>
      <c r="AN56" s="379">
        <v>0</v>
      </c>
    </row>
    <row r="57" spans="3:40" x14ac:dyDescent="0.3">
      <c r="C57" s="379">
        <v>6</v>
      </c>
      <c r="D57" s="379">
        <v>8</v>
      </c>
      <c r="E57" s="379">
        <v>4</v>
      </c>
      <c r="F57" s="379">
        <v>458</v>
      </c>
      <c r="G57" s="379">
        <v>0</v>
      </c>
      <c r="H57" s="379">
        <v>136</v>
      </c>
      <c r="I57" s="379">
        <v>0</v>
      </c>
      <c r="J57" s="379">
        <v>0</v>
      </c>
      <c r="K57" s="379">
        <v>176</v>
      </c>
      <c r="L57" s="379">
        <v>0</v>
      </c>
      <c r="M57" s="379">
        <v>0</v>
      </c>
      <c r="N57" s="379">
        <v>0</v>
      </c>
      <c r="O57" s="379">
        <v>0</v>
      </c>
      <c r="P57" s="379">
        <v>0</v>
      </c>
      <c r="Q57" s="379">
        <v>0</v>
      </c>
      <c r="R57" s="379">
        <v>0</v>
      </c>
      <c r="S57" s="379">
        <v>0</v>
      </c>
      <c r="T57" s="379">
        <v>0</v>
      </c>
      <c r="U57" s="379">
        <v>0</v>
      </c>
      <c r="V57" s="379">
        <v>0</v>
      </c>
      <c r="W57" s="379">
        <v>0</v>
      </c>
      <c r="X57" s="379">
        <v>0</v>
      </c>
      <c r="Y57" s="379">
        <v>0</v>
      </c>
      <c r="Z57" s="379">
        <v>0</v>
      </c>
      <c r="AA57" s="379">
        <v>0</v>
      </c>
      <c r="AB57" s="379">
        <v>0</v>
      </c>
      <c r="AC57" s="379">
        <v>0</v>
      </c>
      <c r="AD57" s="379">
        <v>0</v>
      </c>
      <c r="AE57" s="379">
        <v>20</v>
      </c>
      <c r="AF57" s="379">
        <v>0</v>
      </c>
      <c r="AG57" s="379">
        <v>0</v>
      </c>
      <c r="AH57" s="379">
        <v>126</v>
      </c>
      <c r="AI57" s="379">
        <v>0</v>
      </c>
      <c r="AJ57" s="379">
        <v>0</v>
      </c>
      <c r="AK57" s="379">
        <v>0</v>
      </c>
      <c r="AL57" s="379">
        <v>0</v>
      </c>
      <c r="AM57" s="379">
        <v>0</v>
      </c>
      <c r="AN57" s="379">
        <v>0</v>
      </c>
    </row>
    <row r="58" spans="3:40" x14ac:dyDescent="0.3">
      <c r="C58" s="379">
        <v>6</v>
      </c>
      <c r="D58" s="379">
        <v>8</v>
      </c>
      <c r="E58" s="379">
        <v>6</v>
      </c>
      <c r="F58" s="379">
        <v>3026042</v>
      </c>
      <c r="G58" s="379">
        <v>0</v>
      </c>
      <c r="H58" s="379">
        <v>1086300</v>
      </c>
      <c r="I58" s="379">
        <v>0</v>
      </c>
      <c r="J58" s="379">
        <v>0</v>
      </c>
      <c r="K58" s="379">
        <v>1578981</v>
      </c>
      <c r="L58" s="379">
        <v>0</v>
      </c>
      <c r="M58" s="379">
        <v>0</v>
      </c>
      <c r="N58" s="379">
        <v>0</v>
      </c>
      <c r="O58" s="379">
        <v>0</v>
      </c>
      <c r="P58" s="379">
        <v>0</v>
      </c>
      <c r="Q58" s="379">
        <v>0</v>
      </c>
      <c r="R58" s="379">
        <v>0</v>
      </c>
      <c r="S58" s="379">
        <v>0</v>
      </c>
      <c r="T58" s="379">
        <v>0</v>
      </c>
      <c r="U58" s="379">
        <v>0</v>
      </c>
      <c r="V58" s="379">
        <v>0</v>
      </c>
      <c r="W58" s="379">
        <v>0</v>
      </c>
      <c r="X58" s="379">
        <v>0</v>
      </c>
      <c r="Y58" s="379">
        <v>0</v>
      </c>
      <c r="Z58" s="379">
        <v>0</v>
      </c>
      <c r="AA58" s="379">
        <v>0</v>
      </c>
      <c r="AB58" s="379">
        <v>0</v>
      </c>
      <c r="AC58" s="379">
        <v>28657</v>
      </c>
      <c r="AD58" s="379">
        <v>0</v>
      </c>
      <c r="AE58" s="379">
        <v>25193</v>
      </c>
      <c r="AF58" s="379">
        <v>0</v>
      </c>
      <c r="AG58" s="379">
        <v>0</v>
      </c>
      <c r="AH58" s="379">
        <v>264737</v>
      </c>
      <c r="AI58" s="379">
        <v>0</v>
      </c>
      <c r="AJ58" s="379">
        <v>0</v>
      </c>
      <c r="AK58" s="379">
        <v>0</v>
      </c>
      <c r="AL58" s="379">
        <v>0</v>
      </c>
      <c r="AM58" s="379">
        <v>42174</v>
      </c>
      <c r="AN58" s="379">
        <v>0</v>
      </c>
    </row>
    <row r="59" spans="3:40" x14ac:dyDescent="0.3">
      <c r="C59" s="379">
        <v>6</v>
      </c>
      <c r="D59" s="379">
        <v>8</v>
      </c>
      <c r="E59" s="379">
        <v>9</v>
      </c>
      <c r="F59" s="379">
        <v>52560</v>
      </c>
      <c r="G59" s="379">
        <v>0</v>
      </c>
      <c r="H59" s="379">
        <v>52560</v>
      </c>
      <c r="I59" s="379">
        <v>0</v>
      </c>
      <c r="J59" s="379">
        <v>0</v>
      </c>
      <c r="K59" s="379">
        <v>0</v>
      </c>
      <c r="L59" s="379">
        <v>0</v>
      </c>
      <c r="M59" s="379">
        <v>0</v>
      </c>
      <c r="N59" s="379">
        <v>0</v>
      </c>
      <c r="O59" s="379">
        <v>0</v>
      </c>
      <c r="P59" s="379">
        <v>0</v>
      </c>
      <c r="Q59" s="379">
        <v>0</v>
      </c>
      <c r="R59" s="379">
        <v>0</v>
      </c>
      <c r="S59" s="379">
        <v>0</v>
      </c>
      <c r="T59" s="379">
        <v>0</v>
      </c>
      <c r="U59" s="379">
        <v>0</v>
      </c>
      <c r="V59" s="379">
        <v>0</v>
      </c>
      <c r="W59" s="379">
        <v>0</v>
      </c>
      <c r="X59" s="379">
        <v>0</v>
      </c>
      <c r="Y59" s="379">
        <v>0</v>
      </c>
      <c r="Z59" s="379">
        <v>0</v>
      </c>
      <c r="AA59" s="379">
        <v>0</v>
      </c>
      <c r="AB59" s="379">
        <v>0</v>
      </c>
      <c r="AC59" s="379">
        <v>0</v>
      </c>
      <c r="AD59" s="379">
        <v>0</v>
      </c>
      <c r="AE59" s="379">
        <v>0</v>
      </c>
      <c r="AF59" s="379">
        <v>0</v>
      </c>
      <c r="AG59" s="379">
        <v>0</v>
      </c>
      <c r="AH59" s="379">
        <v>0</v>
      </c>
      <c r="AI59" s="379">
        <v>0</v>
      </c>
      <c r="AJ59" s="379">
        <v>0</v>
      </c>
      <c r="AK59" s="379">
        <v>0</v>
      </c>
      <c r="AL59" s="379">
        <v>0</v>
      </c>
      <c r="AM59" s="379">
        <v>0</v>
      </c>
      <c r="AN59" s="379">
        <v>0</v>
      </c>
    </row>
    <row r="60" spans="3:40" x14ac:dyDescent="0.3">
      <c r="C60" s="379">
        <v>6</v>
      </c>
      <c r="D60" s="379">
        <v>8</v>
      </c>
      <c r="E60" s="379">
        <v>11</v>
      </c>
      <c r="F60" s="379">
        <v>9964.25</v>
      </c>
      <c r="G60" s="379">
        <v>0</v>
      </c>
      <c r="H60" s="379">
        <v>4130.916666666667</v>
      </c>
      <c r="I60" s="379">
        <v>0</v>
      </c>
      <c r="J60" s="379">
        <v>0</v>
      </c>
      <c r="K60" s="379">
        <v>5833.333333333333</v>
      </c>
      <c r="L60" s="379">
        <v>0</v>
      </c>
      <c r="M60" s="379">
        <v>0</v>
      </c>
      <c r="N60" s="379">
        <v>0</v>
      </c>
      <c r="O60" s="379">
        <v>0</v>
      </c>
      <c r="P60" s="379">
        <v>0</v>
      </c>
      <c r="Q60" s="379">
        <v>0</v>
      </c>
      <c r="R60" s="379">
        <v>0</v>
      </c>
      <c r="S60" s="379">
        <v>0</v>
      </c>
      <c r="T60" s="379">
        <v>0</v>
      </c>
      <c r="U60" s="379">
        <v>0</v>
      </c>
      <c r="V60" s="379">
        <v>0</v>
      </c>
      <c r="W60" s="379">
        <v>0</v>
      </c>
      <c r="X60" s="379">
        <v>0</v>
      </c>
      <c r="Y60" s="379">
        <v>0</v>
      </c>
      <c r="Z60" s="379">
        <v>0</v>
      </c>
      <c r="AA60" s="379">
        <v>0</v>
      </c>
      <c r="AB60" s="379">
        <v>0</v>
      </c>
      <c r="AC60" s="379">
        <v>0</v>
      </c>
      <c r="AD60" s="379">
        <v>0</v>
      </c>
      <c r="AE60" s="379">
        <v>0</v>
      </c>
      <c r="AF60" s="379">
        <v>0</v>
      </c>
      <c r="AG60" s="379">
        <v>0</v>
      </c>
      <c r="AH60" s="379">
        <v>0</v>
      </c>
      <c r="AI60" s="379">
        <v>0</v>
      </c>
      <c r="AJ60" s="379">
        <v>0</v>
      </c>
      <c r="AK60" s="379">
        <v>0</v>
      </c>
      <c r="AL60" s="379">
        <v>0</v>
      </c>
      <c r="AM60" s="379">
        <v>0</v>
      </c>
      <c r="AN60" s="379">
        <v>0</v>
      </c>
    </row>
    <row r="61" spans="3:40" x14ac:dyDescent="0.3">
      <c r="C61" s="379">
        <v>6</v>
      </c>
      <c r="D61" s="379">
        <v>9</v>
      </c>
      <c r="E61" s="379">
        <v>1</v>
      </c>
      <c r="F61" s="379">
        <v>88.2</v>
      </c>
      <c r="G61" s="379">
        <v>0</v>
      </c>
      <c r="H61" s="379">
        <v>13</v>
      </c>
      <c r="I61" s="379">
        <v>0</v>
      </c>
      <c r="J61" s="379">
        <v>0</v>
      </c>
      <c r="K61" s="379">
        <v>56.2</v>
      </c>
      <c r="L61" s="379">
        <v>0</v>
      </c>
      <c r="M61" s="379">
        <v>0</v>
      </c>
      <c r="N61" s="379">
        <v>0</v>
      </c>
      <c r="O61" s="379">
        <v>0</v>
      </c>
      <c r="P61" s="379">
        <v>0</v>
      </c>
      <c r="Q61" s="379">
        <v>0</v>
      </c>
      <c r="R61" s="379">
        <v>0</v>
      </c>
      <c r="S61" s="379">
        <v>0</v>
      </c>
      <c r="T61" s="379">
        <v>0</v>
      </c>
      <c r="U61" s="379">
        <v>0</v>
      </c>
      <c r="V61" s="379">
        <v>0</v>
      </c>
      <c r="W61" s="379">
        <v>0</v>
      </c>
      <c r="X61" s="379">
        <v>0</v>
      </c>
      <c r="Y61" s="379">
        <v>0</v>
      </c>
      <c r="Z61" s="379">
        <v>0</v>
      </c>
      <c r="AA61" s="379">
        <v>0</v>
      </c>
      <c r="AB61" s="379">
        <v>0</v>
      </c>
      <c r="AC61" s="379">
        <v>2</v>
      </c>
      <c r="AD61" s="379">
        <v>0</v>
      </c>
      <c r="AE61" s="379">
        <v>1</v>
      </c>
      <c r="AF61" s="379">
        <v>0</v>
      </c>
      <c r="AG61" s="379">
        <v>0</v>
      </c>
      <c r="AH61" s="379">
        <v>14</v>
      </c>
      <c r="AI61" s="379">
        <v>0</v>
      </c>
      <c r="AJ61" s="379">
        <v>0</v>
      </c>
      <c r="AK61" s="379">
        <v>0</v>
      </c>
      <c r="AL61" s="379">
        <v>0</v>
      </c>
      <c r="AM61" s="379">
        <v>2</v>
      </c>
      <c r="AN61" s="379">
        <v>0</v>
      </c>
    </row>
    <row r="62" spans="3:40" x14ac:dyDescent="0.3">
      <c r="C62" s="379">
        <v>6</v>
      </c>
      <c r="D62" s="379">
        <v>9</v>
      </c>
      <c r="E62" s="379">
        <v>2</v>
      </c>
      <c r="F62" s="379">
        <v>12605.63</v>
      </c>
      <c r="G62" s="379">
        <v>0</v>
      </c>
      <c r="H62" s="379">
        <v>1992</v>
      </c>
      <c r="I62" s="379">
        <v>0</v>
      </c>
      <c r="J62" s="379">
        <v>0</v>
      </c>
      <c r="K62" s="379">
        <v>7905.88</v>
      </c>
      <c r="L62" s="379">
        <v>0</v>
      </c>
      <c r="M62" s="379">
        <v>0</v>
      </c>
      <c r="N62" s="379">
        <v>0</v>
      </c>
      <c r="O62" s="379">
        <v>0</v>
      </c>
      <c r="P62" s="379">
        <v>0</v>
      </c>
      <c r="Q62" s="379">
        <v>0</v>
      </c>
      <c r="R62" s="379">
        <v>0</v>
      </c>
      <c r="S62" s="379">
        <v>0</v>
      </c>
      <c r="T62" s="379">
        <v>0</v>
      </c>
      <c r="U62" s="379">
        <v>0</v>
      </c>
      <c r="V62" s="379">
        <v>0</v>
      </c>
      <c r="W62" s="379">
        <v>0</v>
      </c>
      <c r="X62" s="379">
        <v>0</v>
      </c>
      <c r="Y62" s="379">
        <v>0</v>
      </c>
      <c r="Z62" s="379">
        <v>0</v>
      </c>
      <c r="AA62" s="379">
        <v>0</v>
      </c>
      <c r="AB62" s="379">
        <v>0</v>
      </c>
      <c r="AC62" s="379">
        <v>288</v>
      </c>
      <c r="AD62" s="379">
        <v>0</v>
      </c>
      <c r="AE62" s="379">
        <v>150</v>
      </c>
      <c r="AF62" s="379">
        <v>0</v>
      </c>
      <c r="AG62" s="379">
        <v>0</v>
      </c>
      <c r="AH62" s="379">
        <v>1989.75</v>
      </c>
      <c r="AI62" s="379">
        <v>0</v>
      </c>
      <c r="AJ62" s="379">
        <v>0</v>
      </c>
      <c r="AK62" s="379">
        <v>0</v>
      </c>
      <c r="AL62" s="379">
        <v>0</v>
      </c>
      <c r="AM62" s="379">
        <v>280</v>
      </c>
      <c r="AN62" s="379">
        <v>0</v>
      </c>
    </row>
    <row r="63" spans="3:40" x14ac:dyDescent="0.3">
      <c r="C63" s="379">
        <v>6</v>
      </c>
      <c r="D63" s="379">
        <v>9</v>
      </c>
      <c r="E63" s="379">
        <v>4</v>
      </c>
      <c r="F63" s="379">
        <v>433</v>
      </c>
      <c r="G63" s="379">
        <v>0</v>
      </c>
      <c r="H63" s="379">
        <v>136</v>
      </c>
      <c r="I63" s="379">
        <v>0</v>
      </c>
      <c r="J63" s="379">
        <v>0</v>
      </c>
      <c r="K63" s="379">
        <v>183</v>
      </c>
      <c r="L63" s="379">
        <v>0</v>
      </c>
      <c r="M63" s="379">
        <v>0</v>
      </c>
      <c r="N63" s="379">
        <v>0</v>
      </c>
      <c r="O63" s="379">
        <v>0</v>
      </c>
      <c r="P63" s="379">
        <v>0</v>
      </c>
      <c r="Q63" s="379">
        <v>0</v>
      </c>
      <c r="R63" s="379">
        <v>0</v>
      </c>
      <c r="S63" s="379">
        <v>0</v>
      </c>
      <c r="T63" s="379">
        <v>0</v>
      </c>
      <c r="U63" s="379">
        <v>0</v>
      </c>
      <c r="V63" s="379">
        <v>0</v>
      </c>
      <c r="W63" s="379">
        <v>0</v>
      </c>
      <c r="X63" s="379">
        <v>0</v>
      </c>
      <c r="Y63" s="379">
        <v>0</v>
      </c>
      <c r="Z63" s="379">
        <v>0</v>
      </c>
      <c r="AA63" s="379">
        <v>0</v>
      </c>
      <c r="AB63" s="379">
        <v>0</v>
      </c>
      <c r="AC63" s="379">
        <v>0</v>
      </c>
      <c r="AD63" s="379">
        <v>0</v>
      </c>
      <c r="AE63" s="379">
        <v>15</v>
      </c>
      <c r="AF63" s="379">
        <v>0</v>
      </c>
      <c r="AG63" s="379">
        <v>0</v>
      </c>
      <c r="AH63" s="379">
        <v>99</v>
      </c>
      <c r="AI63" s="379">
        <v>0</v>
      </c>
      <c r="AJ63" s="379">
        <v>0</v>
      </c>
      <c r="AK63" s="379">
        <v>0</v>
      </c>
      <c r="AL63" s="379">
        <v>0</v>
      </c>
      <c r="AM63" s="379">
        <v>0</v>
      </c>
      <c r="AN63" s="379">
        <v>0</v>
      </c>
    </row>
    <row r="64" spans="3:40" x14ac:dyDescent="0.3">
      <c r="C64" s="379">
        <v>6</v>
      </c>
      <c r="D64" s="379">
        <v>9</v>
      </c>
      <c r="E64" s="379">
        <v>6</v>
      </c>
      <c r="F64" s="379">
        <v>3084374</v>
      </c>
      <c r="G64" s="379">
        <v>0</v>
      </c>
      <c r="H64" s="379">
        <v>1132956</v>
      </c>
      <c r="I64" s="379">
        <v>0</v>
      </c>
      <c r="J64" s="379">
        <v>0</v>
      </c>
      <c r="K64" s="379">
        <v>1585577</v>
      </c>
      <c r="L64" s="379">
        <v>0</v>
      </c>
      <c r="M64" s="379">
        <v>0</v>
      </c>
      <c r="N64" s="379">
        <v>0</v>
      </c>
      <c r="O64" s="379">
        <v>0</v>
      </c>
      <c r="P64" s="379">
        <v>0</v>
      </c>
      <c r="Q64" s="379">
        <v>0</v>
      </c>
      <c r="R64" s="379">
        <v>0</v>
      </c>
      <c r="S64" s="379">
        <v>0</v>
      </c>
      <c r="T64" s="379">
        <v>0</v>
      </c>
      <c r="U64" s="379">
        <v>0</v>
      </c>
      <c r="V64" s="379">
        <v>0</v>
      </c>
      <c r="W64" s="379">
        <v>0</v>
      </c>
      <c r="X64" s="379">
        <v>0</v>
      </c>
      <c r="Y64" s="379">
        <v>0</v>
      </c>
      <c r="Z64" s="379">
        <v>0</v>
      </c>
      <c r="AA64" s="379">
        <v>0</v>
      </c>
      <c r="AB64" s="379">
        <v>0</v>
      </c>
      <c r="AC64" s="379">
        <v>29694</v>
      </c>
      <c r="AD64" s="379">
        <v>0</v>
      </c>
      <c r="AE64" s="379">
        <v>23602</v>
      </c>
      <c r="AF64" s="379">
        <v>0</v>
      </c>
      <c r="AG64" s="379">
        <v>0</v>
      </c>
      <c r="AH64" s="379">
        <v>270046</v>
      </c>
      <c r="AI64" s="379">
        <v>0</v>
      </c>
      <c r="AJ64" s="379">
        <v>0</v>
      </c>
      <c r="AK64" s="379">
        <v>0</v>
      </c>
      <c r="AL64" s="379">
        <v>0</v>
      </c>
      <c r="AM64" s="379">
        <v>42499</v>
      </c>
      <c r="AN64" s="379">
        <v>0</v>
      </c>
    </row>
    <row r="65" spans="3:40" x14ac:dyDescent="0.3">
      <c r="C65" s="379">
        <v>6</v>
      </c>
      <c r="D65" s="379">
        <v>9</v>
      </c>
      <c r="E65" s="379">
        <v>9</v>
      </c>
      <c r="F65" s="379">
        <v>142058</v>
      </c>
      <c r="G65" s="379">
        <v>0</v>
      </c>
      <c r="H65" s="379">
        <v>107058</v>
      </c>
      <c r="I65" s="379">
        <v>0</v>
      </c>
      <c r="J65" s="379">
        <v>0</v>
      </c>
      <c r="K65" s="379">
        <v>15000</v>
      </c>
      <c r="L65" s="379">
        <v>0</v>
      </c>
      <c r="M65" s="379">
        <v>0</v>
      </c>
      <c r="N65" s="379">
        <v>0</v>
      </c>
      <c r="O65" s="379">
        <v>0</v>
      </c>
      <c r="P65" s="379">
        <v>0</v>
      </c>
      <c r="Q65" s="379">
        <v>0</v>
      </c>
      <c r="R65" s="379">
        <v>0</v>
      </c>
      <c r="S65" s="379">
        <v>0</v>
      </c>
      <c r="T65" s="379">
        <v>0</v>
      </c>
      <c r="U65" s="379">
        <v>0</v>
      </c>
      <c r="V65" s="379">
        <v>0</v>
      </c>
      <c r="W65" s="379">
        <v>0</v>
      </c>
      <c r="X65" s="379">
        <v>0</v>
      </c>
      <c r="Y65" s="379">
        <v>0</v>
      </c>
      <c r="Z65" s="379">
        <v>0</v>
      </c>
      <c r="AA65" s="379">
        <v>0</v>
      </c>
      <c r="AB65" s="379">
        <v>0</v>
      </c>
      <c r="AC65" s="379">
        <v>0</v>
      </c>
      <c r="AD65" s="379">
        <v>0</v>
      </c>
      <c r="AE65" s="379">
        <v>0</v>
      </c>
      <c r="AF65" s="379">
        <v>0</v>
      </c>
      <c r="AG65" s="379">
        <v>0</v>
      </c>
      <c r="AH65" s="379">
        <v>20000</v>
      </c>
      <c r="AI65" s="379">
        <v>0</v>
      </c>
      <c r="AJ65" s="379">
        <v>0</v>
      </c>
      <c r="AK65" s="379">
        <v>0</v>
      </c>
      <c r="AL65" s="379">
        <v>0</v>
      </c>
      <c r="AM65" s="379">
        <v>0</v>
      </c>
      <c r="AN65" s="379">
        <v>0</v>
      </c>
    </row>
    <row r="66" spans="3:40" x14ac:dyDescent="0.3">
      <c r="C66" s="379">
        <v>6</v>
      </c>
      <c r="D66" s="379">
        <v>9</v>
      </c>
      <c r="E66" s="379">
        <v>10</v>
      </c>
      <c r="F66" s="379">
        <v>1759</v>
      </c>
      <c r="G66" s="379">
        <v>0</v>
      </c>
      <c r="H66" s="379">
        <v>1000</v>
      </c>
      <c r="I66" s="379">
        <v>0</v>
      </c>
      <c r="J66" s="379">
        <v>0</v>
      </c>
      <c r="K66" s="379">
        <v>759</v>
      </c>
      <c r="L66" s="379">
        <v>0</v>
      </c>
      <c r="M66" s="379">
        <v>0</v>
      </c>
      <c r="N66" s="379">
        <v>0</v>
      </c>
      <c r="O66" s="379">
        <v>0</v>
      </c>
      <c r="P66" s="379">
        <v>0</v>
      </c>
      <c r="Q66" s="379">
        <v>0</v>
      </c>
      <c r="R66" s="379">
        <v>0</v>
      </c>
      <c r="S66" s="379">
        <v>0</v>
      </c>
      <c r="T66" s="379">
        <v>0</v>
      </c>
      <c r="U66" s="379">
        <v>0</v>
      </c>
      <c r="V66" s="379">
        <v>0</v>
      </c>
      <c r="W66" s="379">
        <v>0</v>
      </c>
      <c r="X66" s="379">
        <v>0</v>
      </c>
      <c r="Y66" s="379">
        <v>0</v>
      </c>
      <c r="Z66" s="379">
        <v>0</v>
      </c>
      <c r="AA66" s="379">
        <v>0</v>
      </c>
      <c r="AB66" s="379">
        <v>0</v>
      </c>
      <c r="AC66" s="379">
        <v>0</v>
      </c>
      <c r="AD66" s="379">
        <v>0</v>
      </c>
      <c r="AE66" s="379">
        <v>0</v>
      </c>
      <c r="AF66" s="379">
        <v>0</v>
      </c>
      <c r="AG66" s="379">
        <v>0</v>
      </c>
      <c r="AH66" s="379">
        <v>0</v>
      </c>
      <c r="AI66" s="379">
        <v>0</v>
      </c>
      <c r="AJ66" s="379">
        <v>0</v>
      </c>
      <c r="AK66" s="379">
        <v>0</v>
      </c>
      <c r="AL66" s="379">
        <v>0</v>
      </c>
      <c r="AM66" s="379">
        <v>0</v>
      </c>
      <c r="AN66" s="379">
        <v>0</v>
      </c>
    </row>
    <row r="67" spans="3:40" x14ac:dyDescent="0.3">
      <c r="C67" s="379">
        <v>6</v>
      </c>
      <c r="D67" s="379">
        <v>9</v>
      </c>
      <c r="E67" s="379">
        <v>11</v>
      </c>
      <c r="F67" s="379">
        <v>9964.25</v>
      </c>
      <c r="G67" s="379">
        <v>0</v>
      </c>
      <c r="H67" s="379">
        <v>4130.916666666667</v>
      </c>
      <c r="I67" s="379">
        <v>0</v>
      </c>
      <c r="J67" s="379">
        <v>0</v>
      </c>
      <c r="K67" s="379">
        <v>5833.333333333333</v>
      </c>
      <c r="L67" s="379">
        <v>0</v>
      </c>
      <c r="M67" s="379">
        <v>0</v>
      </c>
      <c r="N67" s="379">
        <v>0</v>
      </c>
      <c r="O67" s="379">
        <v>0</v>
      </c>
      <c r="P67" s="379">
        <v>0</v>
      </c>
      <c r="Q67" s="379">
        <v>0</v>
      </c>
      <c r="R67" s="379">
        <v>0</v>
      </c>
      <c r="S67" s="379">
        <v>0</v>
      </c>
      <c r="T67" s="379">
        <v>0</v>
      </c>
      <c r="U67" s="379">
        <v>0</v>
      </c>
      <c r="V67" s="379">
        <v>0</v>
      </c>
      <c r="W67" s="379">
        <v>0</v>
      </c>
      <c r="X67" s="379">
        <v>0</v>
      </c>
      <c r="Y67" s="379">
        <v>0</v>
      </c>
      <c r="Z67" s="379">
        <v>0</v>
      </c>
      <c r="AA67" s="379">
        <v>0</v>
      </c>
      <c r="AB67" s="379">
        <v>0</v>
      </c>
      <c r="AC67" s="379">
        <v>0</v>
      </c>
      <c r="AD67" s="379">
        <v>0</v>
      </c>
      <c r="AE67" s="379">
        <v>0</v>
      </c>
      <c r="AF67" s="379">
        <v>0</v>
      </c>
      <c r="AG67" s="379">
        <v>0</v>
      </c>
      <c r="AH67" s="379">
        <v>0</v>
      </c>
      <c r="AI67" s="379">
        <v>0</v>
      </c>
      <c r="AJ67" s="379">
        <v>0</v>
      </c>
      <c r="AK67" s="379">
        <v>0</v>
      </c>
      <c r="AL67" s="379">
        <v>0</v>
      </c>
      <c r="AM67" s="379">
        <v>0</v>
      </c>
      <c r="AN67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4484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1595352.22</v>
      </c>
      <c r="C3" s="352">
        <f t="shared" ref="C3:R3" si="0">SUBTOTAL(9,C6:C1048576)</f>
        <v>3</v>
      </c>
      <c r="D3" s="352">
        <f t="shared" si="0"/>
        <v>1254195.6599999999</v>
      </c>
      <c r="E3" s="352">
        <f t="shared" si="0"/>
        <v>1.6195388464171201</v>
      </c>
      <c r="F3" s="352">
        <f t="shared" si="0"/>
        <v>1441427.33</v>
      </c>
      <c r="G3" s="353">
        <f>IF(B3&lt;&gt;0,F3/B3,"")</f>
        <v>0.90351667295138127</v>
      </c>
      <c r="H3" s="354">
        <f t="shared" si="0"/>
        <v>2063.9</v>
      </c>
      <c r="I3" s="352">
        <f t="shared" si="0"/>
        <v>1</v>
      </c>
      <c r="J3" s="352">
        <f t="shared" si="0"/>
        <v>3395.5699999999997</v>
      </c>
      <c r="K3" s="352">
        <f t="shared" si="0"/>
        <v>1.6452202141576624</v>
      </c>
      <c r="L3" s="352">
        <f t="shared" si="0"/>
        <v>8717.98</v>
      </c>
      <c r="M3" s="355">
        <f>IF(H3&lt;&gt;0,L3/H3,"")</f>
        <v>4.2240321721013609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123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2"/>
      <c r="B5" s="783">
        <v>2012</v>
      </c>
      <c r="C5" s="784"/>
      <c r="D5" s="784">
        <v>2013</v>
      </c>
      <c r="E5" s="784"/>
      <c r="F5" s="784">
        <v>2014</v>
      </c>
      <c r="G5" s="785" t="s">
        <v>2</v>
      </c>
      <c r="H5" s="783">
        <v>2012</v>
      </c>
      <c r="I5" s="784"/>
      <c r="J5" s="784">
        <v>2013</v>
      </c>
      <c r="K5" s="784"/>
      <c r="L5" s="784">
        <v>2014</v>
      </c>
      <c r="M5" s="785" t="s">
        <v>2</v>
      </c>
      <c r="N5" s="783">
        <v>2012</v>
      </c>
      <c r="O5" s="784"/>
      <c r="P5" s="784">
        <v>2013</v>
      </c>
      <c r="Q5" s="784"/>
      <c r="R5" s="784">
        <v>2014</v>
      </c>
      <c r="S5" s="785" t="s">
        <v>2</v>
      </c>
    </row>
    <row r="6" spans="1:19" ht="14.4" customHeight="1" x14ac:dyDescent="0.3">
      <c r="A6" s="747" t="s">
        <v>4478</v>
      </c>
      <c r="B6" s="786">
        <v>1567351.22</v>
      </c>
      <c r="C6" s="733">
        <v>1</v>
      </c>
      <c r="D6" s="786">
        <v>1232210.6599999999</v>
      </c>
      <c r="E6" s="733">
        <v>0.78617392469315206</v>
      </c>
      <c r="F6" s="786">
        <v>1420992.33</v>
      </c>
      <c r="G6" s="738">
        <v>0.90662023410426162</v>
      </c>
      <c r="H6" s="786">
        <v>2063.9</v>
      </c>
      <c r="I6" s="733">
        <v>1</v>
      </c>
      <c r="J6" s="786">
        <v>3395.5699999999997</v>
      </c>
      <c r="K6" s="733">
        <v>1.6452202141576624</v>
      </c>
      <c r="L6" s="786">
        <v>8717.98</v>
      </c>
      <c r="M6" s="738">
        <v>4.2240321721013609</v>
      </c>
      <c r="N6" s="786"/>
      <c r="O6" s="733"/>
      <c r="P6" s="786"/>
      <c r="Q6" s="733"/>
      <c r="R6" s="786"/>
      <c r="S6" s="235"/>
    </row>
    <row r="7" spans="1:19" ht="14.4" customHeight="1" x14ac:dyDescent="0.3">
      <c r="A7" s="686" t="s">
        <v>4479</v>
      </c>
      <c r="B7" s="787">
        <v>1620</v>
      </c>
      <c r="C7" s="660">
        <v>1</v>
      </c>
      <c r="D7" s="787"/>
      <c r="E7" s="660"/>
      <c r="F7" s="787"/>
      <c r="G7" s="676"/>
      <c r="H7" s="787"/>
      <c r="I7" s="660"/>
      <c r="J7" s="787"/>
      <c r="K7" s="660"/>
      <c r="L7" s="787"/>
      <c r="M7" s="676"/>
      <c r="N7" s="787"/>
      <c r="O7" s="660"/>
      <c r="P7" s="787"/>
      <c r="Q7" s="660"/>
      <c r="R7" s="787"/>
      <c r="S7" s="699"/>
    </row>
    <row r="8" spans="1:19" ht="14.4" customHeight="1" thickBot="1" x14ac:dyDescent="0.35">
      <c r="A8" s="789" t="s">
        <v>4480</v>
      </c>
      <c r="B8" s="788">
        <v>26381</v>
      </c>
      <c r="C8" s="666">
        <v>1</v>
      </c>
      <c r="D8" s="788">
        <v>21985</v>
      </c>
      <c r="E8" s="666">
        <v>0.83336492172396803</v>
      </c>
      <c r="F8" s="788">
        <v>20435</v>
      </c>
      <c r="G8" s="677">
        <v>0.77461051514347445</v>
      </c>
      <c r="H8" s="788"/>
      <c r="I8" s="666"/>
      <c r="J8" s="788"/>
      <c r="K8" s="666"/>
      <c r="L8" s="788"/>
      <c r="M8" s="677"/>
      <c r="N8" s="788"/>
      <c r="O8" s="666"/>
      <c r="P8" s="788"/>
      <c r="Q8" s="666"/>
      <c r="R8" s="788"/>
      <c r="S8" s="700"/>
    </row>
    <row r="9" spans="1:19" ht="14.4" customHeight="1" x14ac:dyDescent="0.3">
      <c r="A9" s="790" t="s">
        <v>4481</v>
      </c>
    </row>
    <row r="10" spans="1:19" ht="14.4" customHeight="1" x14ac:dyDescent="0.3">
      <c r="A10" s="791" t="s">
        <v>4482</v>
      </c>
    </row>
    <row r="11" spans="1:19" ht="14.4" customHeight="1" x14ac:dyDescent="0.3">
      <c r="A11" s="790" t="s">
        <v>4483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4490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160</v>
      </c>
      <c r="B3" s="468">
        <f t="shared" ref="B3:G3" si="0">SUBTOTAL(9,B6:B1048576)</f>
        <v>8597</v>
      </c>
      <c r="C3" s="469">
        <f t="shared" si="0"/>
        <v>10006</v>
      </c>
      <c r="D3" s="469">
        <f t="shared" si="0"/>
        <v>10067</v>
      </c>
      <c r="E3" s="354">
        <f t="shared" si="0"/>
        <v>1595352.22</v>
      </c>
      <c r="F3" s="352">
        <f t="shared" si="0"/>
        <v>1254195.6599999999</v>
      </c>
      <c r="G3" s="470">
        <f t="shared" si="0"/>
        <v>1441427.33</v>
      </c>
    </row>
    <row r="4" spans="1:7" ht="14.4" customHeight="1" x14ac:dyDescent="0.3">
      <c r="A4" s="552" t="s">
        <v>168</v>
      </c>
      <c r="B4" s="553" t="s">
        <v>332</v>
      </c>
      <c r="C4" s="554"/>
      <c r="D4" s="554"/>
      <c r="E4" s="556" t="s">
        <v>124</v>
      </c>
      <c r="F4" s="557"/>
      <c r="G4" s="558"/>
    </row>
    <row r="5" spans="1:7" ht="14.4" customHeight="1" thickBot="1" x14ac:dyDescent="0.35">
      <c r="A5" s="782"/>
      <c r="B5" s="783">
        <v>2012</v>
      </c>
      <c r="C5" s="784">
        <v>2013</v>
      </c>
      <c r="D5" s="784">
        <v>2014</v>
      </c>
      <c r="E5" s="783">
        <v>2012</v>
      </c>
      <c r="F5" s="784">
        <v>2013</v>
      </c>
      <c r="G5" s="792">
        <v>2014</v>
      </c>
    </row>
    <row r="6" spans="1:7" ht="14.4" customHeight="1" x14ac:dyDescent="0.3">
      <c r="A6" s="747" t="s">
        <v>2835</v>
      </c>
      <c r="B6" s="229">
        <v>684</v>
      </c>
      <c r="C6" s="229">
        <v>1037</v>
      </c>
      <c r="D6" s="229">
        <v>1156</v>
      </c>
      <c r="E6" s="786">
        <v>63954</v>
      </c>
      <c r="F6" s="786">
        <v>106401</v>
      </c>
      <c r="G6" s="793">
        <v>116598</v>
      </c>
    </row>
    <row r="7" spans="1:7" ht="14.4" customHeight="1" x14ac:dyDescent="0.3">
      <c r="A7" s="686" t="s">
        <v>4485</v>
      </c>
      <c r="B7" s="663">
        <v>2315</v>
      </c>
      <c r="C7" s="663">
        <v>2467</v>
      </c>
      <c r="D7" s="663">
        <v>471</v>
      </c>
      <c r="E7" s="787">
        <v>651508.22</v>
      </c>
      <c r="F7" s="787">
        <v>462158.22</v>
      </c>
      <c r="G7" s="794">
        <v>255244</v>
      </c>
    </row>
    <row r="8" spans="1:7" ht="14.4" customHeight="1" x14ac:dyDescent="0.3">
      <c r="A8" s="686" t="s">
        <v>2842</v>
      </c>
      <c r="B8" s="663">
        <v>41</v>
      </c>
      <c r="C8" s="663">
        <v>79</v>
      </c>
      <c r="D8" s="663">
        <v>63</v>
      </c>
      <c r="E8" s="787">
        <v>7878</v>
      </c>
      <c r="F8" s="787">
        <v>14239</v>
      </c>
      <c r="G8" s="794">
        <v>9094</v>
      </c>
    </row>
    <row r="9" spans="1:7" ht="14.4" customHeight="1" x14ac:dyDescent="0.3">
      <c r="A9" s="686" t="s">
        <v>2845</v>
      </c>
      <c r="B9" s="663"/>
      <c r="C9" s="663"/>
      <c r="D9" s="663">
        <v>40</v>
      </c>
      <c r="E9" s="787"/>
      <c r="F9" s="787"/>
      <c r="G9" s="794">
        <v>7196</v>
      </c>
    </row>
    <row r="10" spans="1:7" ht="14.4" customHeight="1" x14ac:dyDescent="0.3">
      <c r="A10" s="686" t="s">
        <v>2843</v>
      </c>
      <c r="B10" s="663"/>
      <c r="C10" s="663">
        <v>50</v>
      </c>
      <c r="D10" s="663">
        <v>829</v>
      </c>
      <c r="E10" s="787"/>
      <c r="F10" s="787">
        <v>6326</v>
      </c>
      <c r="G10" s="794">
        <v>93323</v>
      </c>
    </row>
    <row r="11" spans="1:7" ht="14.4" customHeight="1" x14ac:dyDescent="0.3">
      <c r="A11" s="686" t="s">
        <v>2836</v>
      </c>
      <c r="B11" s="663">
        <v>1806</v>
      </c>
      <c r="C11" s="663">
        <v>1657</v>
      </c>
      <c r="D11" s="663">
        <v>1162</v>
      </c>
      <c r="E11" s="787">
        <v>334943</v>
      </c>
      <c r="F11" s="787">
        <v>174237</v>
      </c>
      <c r="G11" s="794">
        <v>152847</v>
      </c>
    </row>
    <row r="12" spans="1:7" ht="14.4" customHeight="1" x14ac:dyDescent="0.3">
      <c r="A12" s="686" t="s">
        <v>2837</v>
      </c>
      <c r="B12" s="663">
        <v>1626</v>
      </c>
      <c r="C12" s="663">
        <v>1874</v>
      </c>
      <c r="D12" s="663">
        <v>1725</v>
      </c>
      <c r="E12" s="787">
        <v>168308</v>
      </c>
      <c r="F12" s="787">
        <v>129365</v>
      </c>
      <c r="G12" s="794">
        <v>135351</v>
      </c>
    </row>
    <row r="13" spans="1:7" ht="14.4" customHeight="1" x14ac:dyDescent="0.3">
      <c r="A13" s="686" t="s">
        <v>4486</v>
      </c>
      <c r="B13" s="663">
        <v>1</v>
      </c>
      <c r="C13" s="663"/>
      <c r="D13" s="663"/>
      <c r="E13" s="787">
        <v>342</v>
      </c>
      <c r="F13" s="787"/>
      <c r="G13" s="794"/>
    </row>
    <row r="14" spans="1:7" ht="14.4" customHeight="1" x14ac:dyDescent="0.3">
      <c r="A14" s="686" t="s">
        <v>2838</v>
      </c>
      <c r="B14" s="663">
        <v>949</v>
      </c>
      <c r="C14" s="663">
        <v>1263</v>
      </c>
      <c r="D14" s="663">
        <v>1315</v>
      </c>
      <c r="E14" s="787">
        <v>209047</v>
      </c>
      <c r="F14" s="787">
        <v>202766</v>
      </c>
      <c r="G14" s="794">
        <v>287521</v>
      </c>
    </row>
    <row r="15" spans="1:7" ht="14.4" customHeight="1" x14ac:dyDescent="0.3">
      <c r="A15" s="686" t="s">
        <v>2839</v>
      </c>
      <c r="B15" s="663"/>
      <c r="C15" s="663">
        <v>60</v>
      </c>
      <c r="D15" s="663">
        <v>988</v>
      </c>
      <c r="E15" s="787"/>
      <c r="F15" s="787">
        <v>6677</v>
      </c>
      <c r="G15" s="794">
        <v>160135.33000000002</v>
      </c>
    </row>
    <row r="16" spans="1:7" ht="14.4" customHeight="1" x14ac:dyDescent="0.3">
      <c r="A16" s="686" t="s">
        <v>2844</v>
      </c>
      <c r="B16" s="663"/>
      <c r="C16" s="663">
        <v>7</v>
      </c>
      <c r="D16" s="663">
        <v>931</v>
      </c>
      <c r="E16" s="787"/>
      <c r="F16" s="787">
        <v>580</v>
      </c>
      <c r="G16" s="794">
        <v>86325</v>
      </c>
    </row>
    <row r="17" spans="1:7" ht="14.4" customHeight="1" x14ac:dyDescent="0.3">
      <c r="A17" s="686" t="s">
        <v>4487</v>
      </c>
      <c r="B17" s="663"/>
      <c r="C17" s="663">
        <v>1</v>
      </c>
      <c r="D17" s="663"/>
      <c r="E17" s="787"/>
      <c r="F17" s="787">
        <v>232</v>
      </c>
      <c r="G17" s="794"/>
    </row>
    <row r="18" spans="1:7" ht="14.4" customHeight="1" x14ac:dyDescent="0.3">
      <c r="A18" s="686" t="s">
        <v>2840</v>
      </c>
      <c r="B18" s="663"/>
      <c r="C18" s="663">
        <v>54</v>
      </c>
      <c r="D18" s="663">
        <v>24</v>
      </c>
      <c r="E18" s="787"/>
      <c r="F18" s="787">
        <v>10261</v>
      </c>
      <c r="G18" s="794">
        <v>4185</v>
      </c>
    </row>
    <row r="19" spans="1:7" ht="14.4" customHeight="1" x14ac:dyDescent="0.3">
      <c r="A19" s="686" t="s">
        <v>4488</v>
      </c>
      <c r="B19" s="663">
        <v>54</v>
      </c>
      <c r="C19" s="663">
        <v>57</v>
      </c>
      <c r="D19" s="663">
        <v>32</v>
      </c>
      <c r="E19" s="787">
        <v>11970</v>
      </c>
      <c r="F19" s="787">
        <v>12180</v>
      </c>
      <c r="G19" s="794">
        <v>6542</v>
      </c>
    </row>
    <row r="20" spans="1:7" ht="14.4" customHeight="1" x14ac:dyDescent="0.3">
      <c r="A20" s="686" t="s">
        <v>2841</v>
      </c>
      <c r="B20" s="663">
        <v>1121</v>
      </c>
      <c r="C20" s="663">
        <v>1400</v>
      </c>
      <c r="D20" s="663">
        <v>1329</v>
      </c>
      <c r="E20" s="787">
        <v>147402</v>
      </c>
      <c r="F20" s="787">
        <v>128773.44</v>
      </c>
      <c r="G20" s="794">
        <v>126696</v>
      </c>
    </row>
    <row r="21" spans="1:7" ht="14.4" customHeight="1" thickBot="1" x14ac:dyDescent="0.35">
      <c r="A21" s="789" t="s">
        <v>4489</v>
      </c>
      <c r="B21" s="669"/>
      <c r="C21" s="669"/>
      <c r="D21" s="669">
        <v>2</v>
      </c>
      <c r="E21" s="788"/>
      <c r="F21" s="788"/>
      <c r="G21" s="795">
        <v>370</v>
      </c>
    </row>
    <row r="22" spans="1:7" ht="14.4" customHeight="1" x14ac:dyDescent="0.3">
      <c r="A22" s="790" t="s">
        <v>4481</v>
      </c>
    </row>
    <row r="23" spans="1:7" ht="14.4" customHeight="1" x14ac:dyDescent="0.3">
      <c r="A23" s="791" t="s">
        <v>4482</v>
      </c>
    </row>
    <row r="24" spans="1:7" ht="14.4" customHeight="1" x14ac:dyDescent="0.3">
      <c r="A24" s="790" t="s">
        <v>4483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48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22.21875" style="254" customWidth="1"/>
    <col min="4" max="4" width="8" style="254" customWidth="1"/>
    <col min="5" max="5" width="50.88671875" style="254" bestFit="1" customWidth="1"/>
    <col min="6" max="7" width="11.109375" style="337" customWidth="1"/>
    <col min="8" max="9" width="9.33203125" style="254" hidden="1" customWidth="1"/>
    <col min="10" max="11" width="11.109375" style="337" customWidth="1"/>
    <col min="12" max="13" width="9.33203125" style="254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4555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55"/>
      <c r="C2" s="255"/>
      <c r="D2" s="467"/>
      <c r="E2" s="255"/>
      <c r="F2" s="358"/>
      <c r="G2" s="358"/>
      <c r="H2" s="255"/>
      <c r="I2" s="255"/>
      <c r="J2" s="358"/>
      <c r="K2" s="358"/>
      <c r="L2" s="255"/>
      <c r="M2" s="255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8610.7999999999993</v>
      </c>
      <c r="G3" s="212">
        <f t="shared" si="0"/>
        <v>1597416.12</v>
      </c>
      <c r="H3" s="78"/>
      <c r="I3" s="78"/>
      <c r="J3" s="212">
        <f t="shared" si="0"/>
        <v>10027.5</v>
      </c>
      <c r="K3" s="212">
        <f t="shared" si="0"/>
        <v>1257591.23</v>
      </c>
      <c r="L3" s="78"/>
      <c r="M3" s="78"/>
      <c r="N3" s="212">
        <f t="shared" si="0"/>
        <v>10122.200000000001</v>
      </c>
      <c r="O3" s="212">
        <f t="shared" si="0"/>
        <v>1450145.31</v>
      </c>
      <c r="P3" s="79">
        <f>IF(G3=0,0,O3/G3)</f>
        <v>0.90780685874135281</v>
      </c>
      <c r="Q3" s="213">
        <f>IF(N3=0,0,O3/N3)</f>
        <v>143.26384679219933</v>
      </c>
    </row>
    <row r="4" spans="1:17" ht="14.4" customHeight="1" x14ac:dyDescent="0.3">
      <c r="A4" s="560" t="s">
        <v>119</v>
      </c>
      <c r="B4" s="561" t="s">
        <v>120</v>
      </c>
      <c r="C4" s="562" t="s">
        <v>168</v>
      </c>
      <c r="D4" s="567" t="s">
        <v>90</v>
      </c>
      <c r="E4" s="563" t="s">
        <v>81</v>
      </c>
      <c r="F4" s="564">
        <v>2012</v>
      </c>
      <c r="G4" s="565"/>
      <c r="H4" s="210"/>
      <c r="I4" s="210"/>
      <c r="J4" s="564">
        <v>2013</v>
      </c>
      <c r="K4" s="565"/>
      <c r="L4" s="210"/>
      <c r="M4" s="210"/>
      <c r="N4" s="564">
        <v>2014</v>
      </c>
      <c r="O4" s="565"/>
      <c r="P4" s="566" t="s">
        <v>2</v>
      </c>
      <c r="Q4" s="559" t="s">
        <v>122</v>
      </c>
    </row>
    <row r="5" spans="1:17" ht="14.4" customHeight="1" thickBot="1" x14ac:dyDescent="0.35">
      <c r="A5" s="796"/>
      <c r="B5" s="797"/>
      <c r="C5" s="798"/>
      <c r="D5" s="799"/>
      <c r="E5" s="800"/>
      <c r="F5" s="801" t="s">
        <v>91</v>
      </c>
      <c r="G5" s="802" t="s">
        <v>14</v>
      </c>
      <c r="H5" s="803"/>
      <c r="I5" s="803"/>
      <c r="J5" s="801" t="s">
        <v>91</v>
      </c>
      <c r="K5" s="802" t="s">
        <v>14</v>
      </c>
      <c r="L5" s="803"/>
      <c r="M5" s="803"/>
      <c r="N5" s="801" t="s">
        <v>91</v>
      </c>
      <c r="O5" s="802" t="s">
        <v>14</v>
      </c>
      <c r="P5" s="804"/>
      <c r="Q5" s="805"/>
    </row>
    <row r="6" spans="1:17" ht="14.4" customHeight="1" x14ac:dyDescent="0.3">
      <c r="A6" s="732" t="s">
        <v>4491</v>
      </c>
      <c r="B6" s="733" t="s">
        <v>4492</v>
      </c>
      <c r="C6" s="733" t="s">
        <v>4485</v>
      </c>
      <c r="D6" s="733" t="s">
        <v>4493</v>
      </c>
      <c r="E6" s="733" t="s">
        <v>4494</v>
      </c>
      <c r="F6" s="229">
        <v>13.8</v>
      </c>
      <c r="G6" s="229">
        <v>2063.9</v>
      </c>
      <c r="H6" s="733">
        <v>1</v>
      </c>
      <c r="I6" s="733">
        <v>149.55797101449275</v>
      </c>
      <c r="J6" s="229">
        <v>21.400000000000002</v>
      </c>
      <c r="K6" s="229">
        <v>3379.7799999999997</v>
      </c>
      <c r="L6" s="733">
        <v>1.6375696496923298</v>
      </c>
      <c r="M6" s="733">
        <v>157.93364485981306</v>
      </c>
      <c r="N6" s="229">
        <v>37.199999999999996</v>
      </c>
      <c r="O6" s="229">
        <v>5875.14</v>
      </c>
      <c r="P6" s="738">
        <v>2.8466204757982463</v>
      </c>
      <c r="Q6" s="746">
        <v>157.93387096774197</v>
      </c>
    </row>
    <row r="7" spans="1:17" ht="14.4" customHeight="1" x14ac:dyDescent="0.3">
      <c r="A7" s="659" t="s">
        <v>4491</v>
      </c>
      <c r="B7" s="660" t="s">
        <v>4492</v>
      </c>
      <c r="C7" s="660" t="s">
        <v>2837</v>
      </c>
      <c r="D7" s="660" t="s">
        <v>4493</v>
      </c>
      <c r="E7" s="660" t="s">
        <v>4494</v>
      </c>
      <c r="F7" s="663"/>
      <c r="G7" s="663"/>
      <c r="H7" s="660"/>
      <c r="I7" s="660"/>
      <c r="J7" s="663">
        <v>0.1</v>
      </c>
      <c r="K7" s="663">
        <v>15.79</v>
      </c>
      <c r="L7" s="660"/>
      <c r="M7" s="660">
        <v>157.89999999999998</v>
      </c>
      <c r="N7" s="663"/>
      <c r="O7" s="663"/>
      <c r="P7" s="676"/>
      <c r="Q7" s="664"/>
    </row>
    <row r="8" spans="1:17" ht="14.4" customHeight="1" x14ac:dyDescent="0.3">
      <c r="A8" s="659" t="s">
        <v>4491</v>
      </c>
      <c r="B8" s="660" t="s">
        <v>4492</v>
      </c>
      <c r="C8" s="660" t="s">
        <v>2838</v>
      </c>
      <c r="D8" s="660" t="s">
        <v>4493</v>
      </c>
      <c r="E8" s="660" t="s">
        <v>4494</v>
      </c>
      <c r="F8" s="663"/>
      <c r="G8" s="663"/>
      <c r="H8" s="660"/>
      <c r="I8" s="660"/>
      <c r="J8" s="663"/>
      <c r="K8" s="663"/>
      <c r="L8" s="660"/>
      <c r="M8" s="660"/>
      <c r="N8" s="663">
        <v>2.4</v>
      </c>
      <c r="O8" s="663">
        <v>379.04</v>
      </c>
      <c r="P8" s="676"/>
      <c r="Q8" s="664">
        <v>157.93333333333334</v>
      </c>
    </row>
    <row r="9" spans="1:17" ht="14.4" customHeight="1" x14ac:dyDescent="0.3">
      <c r="A9" s="659" t="s">
        <v>4491</v>
      </c>
      <c r="B9" s="660" t="s">
        <v>4492</v>
      </c>
      <c r="C9" s="660" t="s">
        <v>2839</v>
      </c>
      <c r="D9" s="660" t="s">
        <v>4493</v>
      </c>
      <c r="E9" s="660" t="s">
        <v>4494</v>
      </c>
      <c r="F9" s="663"/>
      <c r="G9" s="663"/>
      <c r="H9" s="660"/>
      <c r="I9" s="660"/>
      <c r="J9" s="663"/>
      <c r="K9" s="663"/>
      <c r="L9" s="660"/>
      <c r="M9" s="660"/>
      <c r="N9" s="663">
        <v>15.6</v>
      </c>
      <c r="O9" s="663">
        <v>2463.8000000000002</v>
      </c>
      <c r="P9" s="676"/>
      <c r="Q9" s="664">
        <v>157.93589743589746</v>
      </c>
    </row>
    <row r="10" spans="1:17" ht="14.4" customHeight="1" x14ac:dyDescent="0.3">
      <c r="A10" s="659" t="s">
        <v>4491</v>
      </c>
      <c r="B10" s="660" t="s">
        <v>4495</v>
      </c>
      <c r="C10" s="660" t="s">
        <v>2835</v>
      </c>
      <c r="D10" s="660" t="s">
        <v>4496</v>
      </c>
      <c r="E10" s="660" t="s">
        <v>4497</v>
      </c>
      <c r="F10" s="663"/>
      <c r="G10" s="663"/>
      <c r="H10" s="660"/>
      <c r="I10" s="660"/>
      <c r="J10" s="663">
        <v>17</v>
      </c>
      <c r="K10" s="663">
        <v>1360</v>
      </c>
      <c r="L10" s="660"/>
      <c r="M10" s="660">
        <v>80</v>
      </c>
      <c r="N10" s="663">
        <v>6</v>
      </c>
      <c r="O10" s="663">
        <v>486</v>
      </c>
      <c r="P10" s="676"/>
      <c r="Q10" s="664">
        <v>81</v>
      </c>
    </row>
    <row r="11" spans="1:17" ht="14.4" customHeight="1" x14ac:dyDescent="0.3">
      <c r="A11" s="659" t="s">
        <v>4491</v>
      </c>
      <c r="B11" s="660" t="s">
        <v>4495</v>
      </c>
      <c r="C11" s="660" t="s">
        <v>2835</v>
      </c>
      <c r="D11" s="660" t="s">
        <v>4498</v>
      </c>
      <c r="E11" s="660" t="s">
        <v>4499</v>
      </c>
      <c r="F11" s="663">
        <v>372</v>
      </c>
      <c r="G11" s="663">
        <v>63612</v>
      </c>
      <c r="H11" s="660">
        <v>1</v>
      </c>
      <c r="I11" s="660">
        <v>171</v>
      </c>
      <c r="J11" s="663">
        <v>248</v>
      </c>
      <c r="K11" s="663">
        <v>28768</v>
      </c>
      <c r="L11" s="660">
        <v>0.45224171539961011</v>
      </c>
      <c r="M11" s="660">
        <v>116</v>
      </c>
      <c r="N11" s="663">
        <v>169</v>
      </c>
      <c r="O11" s="663">
        <v>19942</v>
      </c>
      <c r="P11" s="676">
        <v>0.31349430924982707</v>
      </c>
      <c r="Q11" s="664">
        <v>118</v>
      </c>
    </row>
    <row r="12" spans="1:17" ht="14.4" customHeight="1" x14ac:dyDescent="0.3">
      <c r="A12" s="659" t="s">
        <v>4491</v>
      </c>
      <c r="B12" s="660" t="s">
        <v>4495</v>
      </c>
      <c r="C12" s="660" t="s">
        <v>2835</v>
      </c>
      <c r="D12" s="660" t="s">
        <v>4500</v>
      </c>
      <c r="E12" s="660" t="s">
        <v>4501</v>
      </c>
      <c r="F12" s="663">
        <v>311</v>
      </c>
      <c r="G12" s="663">
        <v>0</v>
      </c>
      <c r="H12" s="660"/>
      <c r="I12" s="660">
        <v>0</v>
      </c>
      <c r="J12" s="663">
        <v>442</v>
      </c>
      <c r="K12" s="663">
        <v>0</v>
      </c>
      <c r="L12" s="660"/>
      <c r="M12" s="660">
        <v>0</v>
      </c>
      <c r="N12" s="663">
        <v>564</v>
      </c>
      <c r="O12" s="663">
        <v>0</v>
      </c>
      <c r="P12" s="676"/>
      <c r="Q12" s="664">
        <v>0</v>
      </c>
    </row>
    <row r="13" spans="1:17" ht="14.4" customHeight="1" x14ac:dyDescent="0.3">
      <c r="A13" s="659" t="s">
        <v>4491</v>
      </c>
      <c r="B13" s="660" t="s">
        <v>4495</v>
      </c>
      <c r="C13" s="660" t="s">
        <v>2835</v>
      </c>
      <c r="D13" s="660" t="s">
        <v>4502</v>
      </c>
      <c r="E13" s="660" t="s">
        <v>4503</v>
      </c>
      <c r="F13" s="663">
        <v>1</v>
      </c>
      <c r="G13" s="663">
        <v>342</v>
      </c>
      <c r="H13" s="660">
        <v>1</v>
      </c>
      <c r="I13" s="660">
        <v>342</v>
      </c>
      <c r="J13" s="663">
        <v>328</v>
      </c>
      <c r="K13" s="663">
        <v>76096</v>
      </c>
      <c r="L13" s="660">
        <v>222.50292397660817</v>
      </c>
      <c r="M13" s="660">
        <v>232</v>
      </c>
      <c r="N13" s="663">
        <v>413</v>
      </c>
      <c r="O13" s="663">
        <v>96170</v>
      </c>
      <c r="P13" s="676">
        <v>281.19883040935673</v>
      </c>
      <c r="Q13" s="664">
        <v>232.85714285714286</v>
      </c>
    </row>
    <row r="14" spans="1:17" ht="14.4" customHeight="1" x14ac:dyDescent="0.3">
      <c r="A14" s="659" t="s">
        <v>4491</v>
      </c>
      <c r="B14" s="660" t="s">
        <v>4495</v>
      </c>
      <c r="C14" s="660" t="s">
        <v>2835</v>
      </c>
      <c r="D14" s="660" t="s">
        <v>4504</v>
      </c>
      <c r="E14" s="660" t="s">
        <v>4505</v>
      </c>
      <c r="F14" s="663"/>
      <c r="G14" s="663"/>
      <c r="H14" s="660"/>
      <c r="I14" s="660"/>
      <c r="J14" s="663">
        <v>1</v>
      </c>
      <c r="K14" s="663">
        <v>0</v>
      </c>
      <c r="L14" s="660"/>
      <c r="M14" s="660">
        <v>0</v>
      </c>
      <c r="N14" s="663">
        <v>4</v>
      </c>
      <c r="O14" s="663">
        <v>0</v>
      </c>
      <c r="P14" s="676"/>
      <c r="Q14" s="664">
        <v>0</v>
      </c>
    </row>
    <row r="15" spans="1:17" ht="14.4" customHeight="1" x14ac:dyDescent="0.3">
      <c r="A15" s="659" t="s">
        <v>4491</v>
      </c>
      <c r="B15" s="660" t="s">
        <v>4495</v>
      </c>
      <c r="C15" s="660" t="s">
        <v>2835</v>
      </c>
      <c r="D15" s="660" t="s">
        <v>4506</v>
      </c>
      <c r="E15" s="660" t="s">
        <v>4507</v>
      </c>
      <c r="F15" s="663"/>
      <c r="G15" s="663"/>
      <c r="H15" s="660"/>
      <c r="I15" s="660"/>
      <c r="J15" s="663">
        <v>1</v>
      </c>
      <c r="K15" s="663">
        <v>177</v>
      </c>
      <c r="L15" s="660"/>
      <c r="M15" s="660">
        <v>177</v>
      </c>
      <c r="N15" s="663"/>
      <c r="O15" s="663"/>
      <c r="P15" s="676"/>
      <c r="Q15" s="664"/>
    </row>
    <row r="16" spans="1:17" ht="14.4" customHeight="1" x14ac:dyDescent="0.3">
      <c r="A16" s="659" t="s">
        <v>4491</v>
      </c>
      <c r="B16" s="660" t="s">
        <v>4495</v>
      </c>
      <c r="C16" s="660" t="s">
        <v>4485</v>
      </c>
      <c r="D16" s="660" t="s">
        <v>4496</v>
      </c>
      <c r="E16" s="660" t="s">
        <v>4497</v>
      </c>
      <c r="F16" s="663"/>
      <c r="G16" s="663"/>
      <c r="H16" s="660"/>
      <c r="I16" s="660"/>
      <c r="J16" s="663">
        <v>16</v>
      </c>
      <c r="K16" s="663">
        <v>1280</v>
      </c>
      <c r="L16" s="660"/>
      <c r="M16" s="660">
        <v>80</v>
      </c>
      <c r="N16" s="663">
        <v>17</v>
      </c>
      <c r="O16" s="663">
        <v>1372</v>
      </c>
      <c r="P16" s="676"/>
      <c r="Q16" s="664">
        <v>80.705882352941174</v>
      </c>
    </row>
    <row r="17" spans="1:17" ht="14.4" customHeight="1" x14ac:dyDescent="0.3">
      <c r="A17" s="659" t="s">
        <v>4491</v>
      </c>
      <c r="B17" s="660" t="s">
        <v>4495</v>
      </c>
      <c r="C17" s="660" t="s">
        <v>4485</v>
      </c>
      <c r="D17" s="660" t="s">
        <v>4508</v>
      </c>
      <c r="E17" s="660" t="s">
        <v>4509</v>
      </c>
      <c r="F17" s="663"/>
      <c r="G17" s="663"/>
      <c r="H17" s="660"/>
      <c r="I17" s="660"/>
      <c r="J17" s="663">
        <v>1</v>
      </c>
      <c r="K17" s="663">
        <v>5</v>
      </c>
      <c r="L17" s="660"/>
      <c r="M17" s="660">
        <v>5</v>
      </c>
      <c r="N17" s="663">
        <v>1</v>
      </c>
      <c r="O17" s="663">
        <v>5</v>
      </c>
      <c r="P17" s="676"/>
      <c r="Q17" s="664">
        <v>5</v>
      </c>
    </row>
    <row r="18" spans="1:17" ht="14.4" customHeight="1" x14ac:dyDescent="0.3">
      <c r="A18" s="659" t="s">
        <v>4491</v>
      </c>
      <c r="B18" s="660" t="s">
        <v>4495</v>
      </c>
      <c r="C18" s="660" t="s">
        <v>4485</v>
      </c>
      <c r="D18" s="660" t="s">
        <v>4510</v>
      </c>
      <c r="E18" s="660" t="s">
        <v>4511</v>
      </c>
      <c r="F18" s="663"/>
      <c r="G18" s="663"/>
      <c r="H18" s="660"/>
      <c r="I18" s="660"/>
      <c r="J18" s="663">
        <v>1</v>
      </c>
      <c r="K18" s="663">
        <v>5</v>
      </c>
      <c r="L18" s="660"/>
      <c r="M18" s="660">
        <v>5</v>
      </c>
      <c r="N18" s="663">
        <v>1</v>
      </c>
      <c r="O18" s="663">
        <v>5</v>
      </c>
      <c r="P18" s="676"/>
      <c r="Q18" s="664">
        <v>5</v>
      </c>
    </row>
    <row r="19" spans="1:17" ht="14.4" customHeight="1" x14ac:dyDescent="0.3">
      <c r="A19" s="659" t="s">
        <v>4491</v>
      </c>
      <c r="B19" s="660" t="s">
        <v>4495</v>
      </c>
      <c r="C19" s="660" t="s">
        <v>4485</v>
      </c>
      <c r="D19" s="660" t="s">
        <v>4512</v>
      </c>
      <c r="E19" s="660" t="s">
        <v>4513</v>
      </c>
      <c r="F19" s="663">
        <v>68</v>
      </c>
      <c r="G19" s="663">
        <v>239662.22</v>
      </c>
      <c r="H19" s="660">
        <v>1</v>
      </c>
      <c r="I19" s="660">
        <v>3524.4444117647058</v>
      </c>
      <c r="J19" s="663">
        <v>59</v>
      </c>
      <c r="K19" s="663">
        <v>207942.22</v>
      </c>
      <c r="L19" s="660">
        <v>0.867647057596312</v>
      </c>
      <c r="M19" s="660">
        <v>3524.4444067796612</v>
      </c>
      <c r="N19" s="663">
        <v>9</v>
      </c>
      <c r="O19" s="663">
        <v>31720</v>
      </c>
      <c r="P19" s="676">
        <v>0.132352942403688</v>
      </c>
      <c r="Q19" s="664">
        <v>3524.4444444444443</v>
      </c>
    </row>
    <row r="20" spans="1:17" ht="14.4" customHeight="1" x14ac:dyDescent="0.3">
      <c r="A20" s="659" t="s">
        <v>4491</v>
      </c>
      <c r="B20" s="660" t="s">
        <v>4495</v>
      </c>
      <c r="C20" s="660" t="s">
        <v>4485</v>
      </c>
      <c r="D20" s="660" t="s">
        <v>4514</v>
      </c>
      <c r="E20" s="660" t="s">
        <v>4515</v>
      </c>
      <c r="F20" s="663"/>
      <c r="G20" s="663"/>
      <c r="H20" s="660"/>
      <c r="I20" s="660"/>
      <c r="J20" s="663">
        <v>1</v>
      </c>
      <c r="K20" s="663">
        <v>108</v>
      </c>
      <c r="L20" s="660"/>
      <c r="M20" s="660">
        <v>108</v>
      </c>
      <c r="N20" s="663">
        <v>1</v>
      </c>
      <c r="O20" s="663">
        <v>109</v>
      </c>
      <c r="P20" s="676"/>
      <c r="Q20" s="664">
        <v>109</v>
      </c>
    </row>
    <row r="21" spans="1:17" ht="14.4" customHeight="1" x14ac:dyDescent="0.3">
      <c r="A21" s="659" t="s">
        <v>4491</v>
      </c>
      <c r="B21" s="660" t="s">
        <v>4495</v>
      </c>
      <c r="C21" s="660" t="s">
        <v>4485</v>
      </c>
      <c r="D21" s="660" t="s">
        <v>4516</v>
      </c>
      <c r="E21" s="660" t="s">
        <v>4517</v>
      </c>
      <c r="F21" s="663">
        <v>1</v>
      </c>
      <c r="G21" s="663">
        <v>120</v>
      </c>
      <c r="H21" s="660">
        <v>1</v>
      </c>
      <c r="I21" s="660">
        <v>120</v>
      </c>
      <c r="J21" s="663"/>
      <c r="K21" s="663"/>
      <c r="L21" s="660"/>
      <c r="M21" s="660"/>
      <c r="N21" s="663"/>
      <c r="O21" s="663"/>
      <c r="P21" s="676"/>
      <c r="Q21" s="664"/>
    </row>
    <row r="22" spans="1:17" ht="14.4" customHeight="1" x14ac:dyDescent="0.3">
      <c r="A22" s="659" t="s">
        <v>4491</v>
      </c>
      <c r="B22" s="660" t="s">
        <v>4495</v>
      </c>
      <c r="C22" s="660" t="s">
        <v>4485</v>
      </c>
      <c r="D22" s="660" t="s">
        <v>4498</v>
      </c>
      <c r="E22" s="660" t="s">
        <v>4499</v>
      </c>
      <c r="F22" s="663">
        <v>1053</v>
      </c>
      <c r="G22" s="663">
        <v>180063</v>
      </c>
      <c r="H22" s="660">
        <v>1</v>
      </c>
      <c r="I22" s="660">
        <v>171</v>
      </c>
      <c r="J22" s="663">
        <v>686</v>
      </c>
      <c r="K22" s="663">
        <v>79576</v>
      </c>
      <c r="L22" s="660">
        <v>0.44193421191471871</v>
      </c>
      <c r="M22" s="660">
        <v>116</v>
      </c>
      <c r="N22" s="663">
        <v>90</v>
      </c>
      <c r="O22" s="663">
        <v>10572</v>
      </c>
      <c r="P22" s="676">
        <v>5.8712783858982688E-2</v>
      </c>
      <c r="Q22" s="664">
        <v>117.46666666666667</v>
      </c>
    </row>
    <row r="23" spans="1:17" ht="14.4" customHeight="1" x14ac:dyDescent="0.3">
      <c r="A23" s="659" t="s">
        <v>4491</v>
      </c>
      <c r="B23" s="660" t="s">
        <v>4495</v>
      </c>
      <c r="C23" s="660" t="s">
        <v>4485</v>
      </c>
      <c r="D23" s="660" t="s">
        <v>4518</v>
      </c>
      <c r="E23" s="660" t="s">
        <v>4519</v>
      </c>
      <c r="F23" s="663">
        <v>84</v>
      </c>
      <c r="G23" s="663">
        <v>136080</v>
      </c>
      <c r="H23" s="660">
        <v>1</v>
      </c>
      <c r="I23" s="660">
        <v>1620</v>
      </c>
      <c r="J23" s="663">
        <v>55</v>
      </c>
      <c r="K23" s="663">
        <v>89375</v>
      </c>
      <c r="L23" s="660">
        <v>0.65678277483833036</v>
      </c>
      <c r="M23" s="660">
        <v>1625</v>
      </c>
      <c r="N23" s="663">
        <v>118</v>
      </c>
      <c r="O23" s="663">
        <v>192488</v>
      </c>
      <c r="P23" s="676">
        <v>1.4145208700764256</v>
      </c>
      <c r="Q23" s="664">
        <v>1631.2542372881355</v>
      </c>
    </row>
    <row r="24" spans="1:17" ht="14.4" customHeight="1" x14ac:dyDescent="0.3">
      <c r="A24" s="659" t="s">
        <v>4491</v>
      </c>
      <c r="B24" s="660" t="s">
        <v>4495</v>
      </c>
      <c r="C24" s="660" t="s">
        <v>4485</v>
      </c>
      <c r="D24" s="660" t="s">
        <v>4520</v>
      </c>
      <c r="E24" s="660" t="s">
        <v>4521</v>
      </c>
      <c r="F24" s="663">
        <v>2</v>
      </c>
      <c r="G24" s="663">
        <v>0</v>
      </c>
      <c r="H24" s="660"/>
      <c r="I24" s="660">
        <v>0</v>
      </c>
      <c r="J24" s="663"/>
      <c r="K24" s="663"/>
      <c r="L24" s="660"/>
      <c r="M24" s="660"/>
      <c r="N24" s="663"/>
      <c r="O24" s="663"/>
      <c r="P24" s="676"/>
      <c r="Q24" s="664"/>
    </row>
    <row r="25" spans="1:17" ht="14.4" customHeight="1" x14ac:dyDescent="0.3">
      <c r="A25" s="659" t="s">
        <v>4491</v>
      </c>
      <c r="B25" s="660" t="s">
        <v>4495</v>
      </c>
      <c r="C25" s="660" t="s">
        <v>4485</v>
      </c>
      <c r="D25" s="660" t="s">
        <v>4522</v>
      </c>
      <c r="E25" s="660" t="s">
        <v>4523</v>
      </c>
      <c r="F25" s="663"/>
      <c r="G25" s="663"/>
      <c r="H25" s="660"/>
      <c r="I25" s="660"/>
      <c r="J25" s="663">
        <v>27</v>
      </c>
      <c r="K25" s="663">
        <v>0</v>
      </c>
      <c r="L25" s="660"/>
      <c r="M25" s="660">
        <v>0</v>
      </c>
      <c r="N25" s="663">
        <v>25</v>
      </c>
      <c r="O25" s="663">
        <v>0</v>
      </c>
      <c r="P25" s="676"/>
      <c r="Q25" s="664">
        <v>0</v>
      </c>
    </row>
    <row r="26" spans="1:17" ht="14.4" customHeight="1" x14ac:dyDescent="0.3">
      <c r="A26" s="659" t="s">
        <v>4491</v>
      </c>
      <c r="B26" s="660" t="s">
        <v>4495</v>
      </c>
      <c r="C26" s="660" t="s">
        <v>4485</v>
      </c>
      <c r="D26" s="660" t="s">
        <v>4500</v>
      </c>
      <c r="E26" s="660" t="s">
        <v>4501</v>
      </c>
      <c r="F26" s="663">
        <v>782</v>
      </c>
      <c r="G26" s="663">
        <v>0</v>
      </c>
      <c r="H26" s="660"/>
      <c r="I26" s="660">
        <v>0</v>
      </c>
      <c r="J26" s="663">
        <v>659</v>
      </c>
      <c r="K26" s="663">
        <v>0</v>
      </c>
      <c r="L26" s="660"/>
      <c r="M26" s="660">
        <v>0</v>
      </c>
      <c r="N26" s="663">
        <v>12</v>
      </c>
      <c r="O26" s="663">
        <v>0</v>
      </c>
      <c r="P26" s="676"/>
      <c r="Q26" s="664">
        <v>0</v>
      </c>
    </row>
    <row r="27" spans="1:17" ht="14.4" customHeight="1" x14ac:dyDescent="0.3">
      <c r="A27" s="659" t="s">
        <v>4491</v>
      </c>
      <c r="B27" s="660" t="s">
        <v>4495</v>
      </c>
      <c r="C27" s="660" t="s">
        <v>4485</v>
      </c>
      <c r="D27" s="660" t="s">
        <v>4502</v>
      </c>
      <c r="E27" s="660" t="s">
        <v>4503</v>
      </c>
      <c r="F27" s="663">
        <v>135</v>
      </c>
      <c r="G27" s="663">
        <v>46170</v>
      </c>
      <c r="H27" s="660">
        <v>1</v>
      </c>
      <c r="I27" s="660">
        <v>342</v>
      </c>
      <c r="J27" s="663">
        <v>267</v>
      </c>
      <c r="K27" s="663">
        <v>61944</v>
      </c>
      <c r="L27" s="660">
        <v>1.3416504223521768</v>
      </c>
      <c r="M27" s="660">
        <v>232</v>
      </c>
      <c r="N27" s="663">
        <v>22</v>
      </c>
      <c r="O27" s="663">
        <v>5132</v>
      </c>
      <c r="P27" s="676">
        <v>0.11115442928308425</v>
      </c>
      <c r="Q27" s="664">
        <v>233.27272727272728</v>
      </c>
    </row>
    <row r="28" spans="1:17" ht="14.4" customHeight="1" x14ac:dyDescent="0.3">
      <c r="A28" s="659" t="s">
        <v>4491</v>
      </c>
      <c r="B28" s="660" t="s">
        <v>4495</v>
      </c>
      <c r="C28" s="660" t="s">
        <v>4485</v>
      </c>
      <c r="D28" s="660" t="s">
        <v>4524</v>
      </c>
      <c r="E28" s="660" t="s">
        <v>4525</v>
      </c>
      <c r="F28" s="663"/>
      <c r="G28" s="663"/>
      <c r="H28" s="660"/>
      <c r="I28" s="660"/>
      <c r="J28" s="663">
        <v>592</v>
      </c>
      <c r="K28" s="663">
        <v>2650</v>
      </c>
      <c r="L28" s="660"/>
      <c r="M28" s="660">
        <v>4.4763513513513518</v>
      </c>
      <c r="N28" s="663">
        <v>37</v>
      </c>
      <c r="O28" s="663">
        <v>3966</v>
      </c>
      <c r="P28" s="676"/>
      <c r="Q28" s="664">
        <v>107.18918918918919</v>
      </c>
    </row>
    <row r="29" spans="1:17" ht="14.4" customHeight="1" x14ac:dyDescent="0.3">
      <c r="A29" s="659" t="s">
        <v>4491</v>
      </c>
      <c r="B29" s="660" t="s">
        <v>4495</v>
      </c>
      <c r="C29" s="660" t="s">
        <v>4485</v>
      </c>
      <c r="D29" s="660" t="s">
        <v>4526</v>
      </c>
      <c r="E29" s="660" t="s">
        <v>4527</v>
      </c>
      <c r="F29" s="663">
        <v>84</v>
      </c>
      <c r="G29" s="663">
        <v>6300</v>
      </c>
      <c r="H29" s="660">
        <v>1</v>
      </c>
      <c r="I29" s="660">
        <v>75</v>
      </c>
      <c r="J29" s="663">
        <v>54</v>
      </c>
      <c r="K29" s="663">
        <v>4374</v>
      </c>
      <c r="L29" s="660">
        <v>0.69428571428571428</v>
      </c>
      <c r="M29" s="660">
        <v>81</v>
      </c>
      <c r="N29" s="663">
        <v>100</v>
      </c>
      <c r="O29" s="663">
        <v>8165</v>
      </c>
      <c r="P29" s="676">
        <v>1.2960317460317461</v>
      </c>
      <c r="Q29" s="664">
        <v>81.650000000000006</v>
      </c>
    </row>
    <row r="30" spans="1:17" ht="14.4" customHeight="1" x14ac:dyDescent="0.3">
      <c r="A30" s="659" t="s">
        <v>4491</v>
      </c>
      <c r="B30" s="660" t="s">
        <v>4495</v>
      </c>
      <c r="C30" s="660" t="s">
        <v>4485</v>
      </c>
      <c r="D30" s="660" t="s">
        <v>4528</v>
      </c>
      <c r="E30" s="660" t="s">
        <v>4529</v>
      </c>
      <c r="F30" s="663"/>
      <c r="G30" s="663"/>
      <c r="H30" s="660"/>
      <c r="I30" s="660"/>
      <c r="J30" s="663">
        <v>1</v>
      </c>
      <c r="K30" s="663">
        <v>668</v>
      </c>
      <c r="L30" s="660"/>
      <c r="M30" s="660">
        <v>668</v>
      </c>
      <c r="N30" s="663"/>
      <c r="O30" s="663"/>
      <c r="P30" s="676"/>
      <c r="Q30" s="664"/>
    </row>
    <row r="31" spans="1:17" ht="14.4" customHeight="1" x14ac:dyDescent="0.3">
      <c r="A31" s="659" t="s">
        <v>4491</v>
      </c>
      <c r="B31" s="660" t="s">
        <v>4495</v>
      </c>
      <c r="C31" s="660" t="s">
        <v>4485</v>
      </c>
      <c r="D31" s="660" t="s">
        <v>4530</v>
      </c>
      <c r="E31" s="660" t="s">
        <v>4531</v>
      </c>
      <c r="F31" s="663"/>
      <c r="G31" s="663"/>
      <c r="H31" s="660"/>
      <c r="I31" s="660"/>
      <c r="J31" s="663"/>
      <c r="K31" s="663"/>
      <c r="L31" s="660"/>
      <c r="M31" s="660"/>
      <c r="N31" s="663">
        <v>1</v>
      </c>
      <c r="O31" s="663">
        <v>435</v>
      </c>
      <c r="P31" s="676"/>
      <c r="Q31" s="664">
        <v>435</v>
      </c>
    </row>
    <row r="32" spans="1:17" ht="14.4" customHeight="1" x14ac:dyDescent="0.3">
      <c r="A32" s="659" t="s">
        <v>4491</v>
      </c>
      <c r="B32" s="660" t="s">
        <v>4495</v>
      </c>
      <c r="C32" s="660" t="s">
        <v>4485</v>
      </c>
      <c r="D32" s="660" t="s">
        <v>4532</v>
      </c>
      <c r="E32" s="660" t="s">
        <v>4533</v>
      </c>
      <c r="F32" s="663">
        <v>1</v>
      </c>
      <c r="G32" s="663">
        <v>9901</v>
      </c>
      <c r="H32" s="660">
        <v>1</v>
      </c>
      <c r="I32" s="660">
        <v>9901</v>
      </c>
      <c r="J32" s="663"/>
      <c r="K32" s="663"/>
      <c r="L32" s="660"/>
      <c r="M32" s="660"/>
      <c r="N32" s="663"/>
      <c r="O32" s="663"/>
      <c r="P32" s="676"/>
      <c r="Q32" s="664"/>
    </row>
    <row r="33" spans="1:17" ht="14.4" customHeight="1" x14ac:dyDescent="0.3">
      <c r="A33" s="659" t="s">
        <v>4491</v>
      </c>
      <c r="B33" s="660" t="s">
        <v>4495</v>
      </c>
      <c r="C33" s="660" t="s">
        <v>4485</v>
      </c>
      <c r="D33" s="660" t="s">
        <v>4506</v>
      </c>
      <c r="E33" s="660" t="s">
        <v>4507</v>
      </c>
      <c r="F33" s="663">
        <v>3</v>
      </c>
      <c r="G33" s="663">
        <v>528</v>
      </c>
      <c r="H33" s="660">
        <v>1</v>
      </c>
      <c r="I33" s="660">
        <v>176</v>
      </c>
      <c r="J33" s="663">
        <v>7</v>
      </c>
      <c r="K33" s="663">
        <v>1239</v>
      </c>
      <c r="L33" s="660">
        <v>2.3465909090909092</v>
      </c>
      <c r="M33" s="660">
        <v>177</v>
      </c>
      <c r="N33" s="663">
        <v>3</v>
      </c>
      <c r="O33" s="663">
        <v>534</v>
      </c>
      <c r="P33" s="676">
        <v>1.0113636363636365</v>
      </c>
      <c r="Q33" s="664">
        <v>178</v>
      </c>
    </row>
    <row r="34" spans="1:17" ht="14.4" customHeight="1" x14ac:dyDescent="0.3">
      <c r="A34" s="659" t="s">
        <v>4491</v>
      </c>
      <c r="B34" s="660" t="s">
        <v>4495</v>
      </c>
      <c r="C34" s="660" t="s">
        <v>4485</v>
      </c>
      <c r="D34" s="660" t="s">
        <v>4534</v>
      </c>
      <c r="E34" s="660" t="s">
        <v>4535</v>
      </c>
      <c r="F34" s="663">
        <v>1</v>
      </c>
      <c r="G34" s="663">
        <v>162</v>
      </c>
      <c r="H34" s="660">
        <v>1</v>
      </c>
      <c r="I34" s="660">
        <v>162</v>
      </c>
      <c r="J34" s="663"/>
      <c r="K34" s="663"/>
      <c r="L34" s="660"/>
      <c r="M34" s="660"/>
      <c r="N34" s="663"/>
      <c r="O34" s="663"/>
      <c r="P34" s="676"/>
      <c r="Q34" s="664"/>
    </row>
    <row r="35" spans="1:17" ht="14.4" customHeight="1" x14ac:dyDescent="0.3">
      <c r="A35" s="659" t="s">
        <v>4491</v>
      </c>
      <c r="B35" s="660" t="s">
        <v>4495</v>
      </c>
      <c r="C35" s="660" t="s">
        <v>4485</v>
      </c>
      <c r="D35" s="660" t="s">
        <v>4536</v>
      </c>
      <c r="E35" s="660" t="s">
        <v>4537</v>
      </c>
      <c r="F35" s="663">
        <v>3</v>
      </c>
      <c r="G35" s="663">
        <v>11097</v>
      </c>
      <c r="H35" s="660">
        <v>1</v>
      </c>
      <c r="I35" s="660">
        <v>3699</v>
      </c>
      <c r="J35" s="663">
        <v>3</v>
      </c>
      <c r="K35" s="663">
        <v>11166</v>
      </c>
      <c r="L35" s="660">
        <v>1.0062178967288455</v>
      </c>
      <c r="M35" s="660">
        <v>3722</v>
      </c>
      <c r="N35" s="663"/>
      <c r="O35" s="663"/>
      <c r="P35" s="676"/>
      <c r="Q35" s="664"/>
    </row>
    <row r="36" spans="1:17" ht="14.4" customHeight="1" x14ac:dyDescent="0.3">
      <c r="A36" s="659" t="s">
        <v>4491</v>
      </c>
      <c r="B36" s="660" t="s">
        <v>4495</v>
      </c>
      <c r="C36" s="660" t="s">
        <v>4485</v>
      </c>
      <c r="D36" s="660" t="s">
        <v>4538</v>
      </c>
      <c r="E36" s="660" t="s">
        <v>4539</v>
      </c>
      <c r="F36" s="663"/>
      <c r="G36" s="663"/>
      <c r="H36" s="660"/>
      <c r="I36" s="660"/>
      <c r="J36" s="663">
        <v>30</v>
      </c>
      <c r="K36" s="663">
        <v>0</v>
      </c>
      <c r="L36" s="660"/>
      <c r="M36" s="660">
        <v>0</v>
      </c>
      <c r="N36" s="663">
        <v>29</v>
      </c>
      <c r="O36" s="663">
        <v>0</v>
      </c>
      <c r="P36" s="676"/>
      <c r="Q36" s="664">
        <v>0</v>
      </c>
    </row>
    <row r="37" spans="1:17" ht="14.4" customHeight="1" x14ac:dyDescent="0.3">
      <c r="A37" s="659" t="s">
        <v>4491</v>
      </c>
      <c r="B37" s="660" t="s">
        <v>4495</v>
      </c>
      <c r="C37" s="660" t="s">
        <v>2842</v>
      </c>
      <c r="D37" s="660" t="s">
        <v>4496</v>
      </c>
      <c r="E37" s="660" t="s">
        <v>4497</v>
      </c>
      <c r="F37" s="663"/>
      <c r="G37" s="663"/>
      <c r="H37" s="660"/>
      <c r="I37" s="660"/>
      <c r="J37" s="663"/>
      <c r="K37" s="663"/>
      <c r="L37" s="660"/>
      <c r="M37" s="660"/>
      <c r="N37" s="663">
        <v>1</v>
      </c>
      <c r="O37" s="663">
        <v>80</v>
      </c>
      <c r="P37" s="676"/>
      <c r="Q37" s="664">
        <v>80</v>
      </c>
    </row>
    <row r="38" spans="1:17" ht="14.4" customHeight="1" x14ac:dyDescent="0.3">
      <c r="A38" s="659" t="s">
        <v>4491</v>
      </c>
      <c r="B38" s="660" t="s">
        <v>4495</v>
      </c>
      <c r="C38" s="660" t="s">
        <v>2842</v>
      </c>
      <c r="D38" s="660" t="s">
        <v>4498</v>
      </c>
      <c r="E38" s="660" t="s">
        <v>4499</v>
      </c>
      <c r="F38" s="663">
        <v>2</v>
      </c>
      <c r="G38" s="663">
        <v>342</v>
      </c>
      <c r="H38" s="660">
        <v>1</v>
      </c>
      <c r="I38" s="660">
        <v>171</v>
      </c>
      <c r="J38" s="663">
        <v>15</v>
      </c>
      <c r="K38" s="663">
        <v>1740</v>
      </c>
      <c r="L38" s="660">
        <v>5.0877192982456139</v>
      </c>
      <c r="M38" s="660">
        <v>116</v>
      </c>
      <c r="N38" s="663">
        <v>40</v>
      </c>
      <c r="O38" s="663">
        <v>4690</v>
      </c>
      <c r="P38" s="676">
        <v>13.713450292397662</v>
      </c>
      <c r="Q38" s="664">
        <v>117.25</v>
      </c>
    </row>
    <row r="39" spans="1:17" ht="14.4" customHeight="1" x14ac:dyDescent="0.3">
      <c r="A39" s="659" t="s">
        <v>4491</v>
      </c>
      <c r="B39" s="660" t="s">
        <v>4495</v>
      </c>
      <c r="C39" s="660" t="s">
        <v>2842</v>
      </c>
      <c r="D39" s="660" t="s">
        <v>4540</v>
      </c>
      <c r="E39" s="660" t="s">
        <v>4541</v>
      </c>
      <c r="F39" s="663">
        <v>1</v>
      </c>
      <c r="G39" s="663">
        <v>249</v>
      </c>
      <c r="H39" s="660">
        <v>1</v>
      </c>
      <c r="I39" s="660">
        <v>249</v>
      </c>
      <c r="J39" s="663">
        <v>1</v>
      </c>
      <c r="K39" s="663">
        <v>250</v>
      </c>
      <c r="L39" s="660">
        <v>1.0040160642570282</v>
      </c>
      <c r="M39" s="660">
        <v>250</v>
      </c>
      <c r="N39" s="663"/>
      <c r="O39" s="663"/>
      <c r="P39" s="676"/>
      <c r="Q39" s="664"/>
    </row>
    <row r="40" spans="1:17" ht="14.4" customHeight="1" x14ac:dyDescent="0.3">
      <c r="A40" s="659" t="s">
        <v>4491</v>
      </c>
      <c r="B40" s="660" t="s">
        <v>4495</v>
      </c>
      <c r="C40" s="660" t="s">
        <v>2842</v>
      </c>
      <c r="D40" s="660" t="s">
        <v>4502</v>
      </c>
      <c r="E40" s="660" t="s">
        <v>4503</v>
      </c>
      <c r="F40" s="663"/>
      <c r="G40" s="663"/>
      <c r="H40" s="660"/>
      <c r="I40" s="660"/>
      <c r="J40" s="663"/>
      <c r="K40" s="663"/>
      <c r="L40" s="660"/>
      <c r="M40" s="660"/>
      <c r="N40" s="663">
        <v>5</v>
      </c>
      <c r="O40" s="663">
        <v>1170</v>
      </c>
      <c r="P40" s="676"/>
      <c r="Q40" s="664">
        <v>234</v>
      </c>
    </row>
    <row r="41" spans="1:17" ht="14.4" customHeight="1" x14ac:dyDescent="0.3">
      <c r="A41" s="659" t="s">
        <v>4491</v>
      </c>
      <c r="B41" s="660" t="s">
        <v>4495</v>
      </c>
      <c r="C41" s="660" t="s">
        <v>2842</v>
      </c>
      <c r="D41" s="660" t="s">
        <v>4506</v>
      </c>
      <c r="E41" s="660" t="s">
        <v>4507</v>
      </c>
      <c r="F41" s="663"/>
      <c r="G41" s="663"/>
      <c r="H41" s="660"/>
      <c r="I41" s="660"/>
      <c r="J41" s="663">
        <v>1</v>
      </c>
      <c r="K41" s="663">
        <v>177</v>
      </c>
      <c r="L41" s="660"/>
      <c r="M41" s="660">
        <v>177</v>
      </c>
      <c r="N41" s="663"/>
      <c r="O41" s="663"/>
      <c r="P41" s="676"/>
      <c r="Q41" s="664"/>
    </row>
    <row r="42" spans="1:17" ht="14.4" customHeight="1" x14ac:dyDescent="0.3">
      <c r="A42" s="659" t="s">
        <v>4491</v>
      </c>
      <c r="B42" s="660" t="s">
        <v>4495</v>
      </c>
      <c r="C42" s="660" t="s">
        <v>2842</v>
      </c>
      <c r="D42" s="660" t="s">
        <v>4534</v>
      </c>
      <c r="E42" s="660" t="s">
        <v>4535</v>
      </c>
      <c r="F42" s="663">
        <v>12</v>
      </c>
      <c r="G42" s="663">
        <v>1944</v>
      </c>
      <c r="H42" s="660">
        <v>1</v>
      </c>
      <c r="I42" s="660">
        <v>162</v>
      </c>
      <c r="J42" s="663">
        <v>3</v>
      </c>
      <c r="K42" s="663">
        <v>489</v>
      </c>
      <c r="L42" s="660">
        <v>0.25154320987654322</v>
      </c>
      <c r="M42" s="660">
        <v>163</v>
      </c>
      <c r="N42" s="663"/>
      <c r="O42" s="663"/>
      <c r="P42" s="676"/>
      <c r="Q42" s="664"/>
    </row>
    <row r="43" spans="1:17" ht="14.4" customHeight="1" x14ac:dyDescent="0.3">
      <c r="A43" s="659" t="s">
        <v>4491</v>
      </c>
      <c r="B43" s="660" t="s">
        <v>4495</v>
      </c>
      <c r="C43" s="660" t="s">
        <v>2845</v>
      </c>
      <c r="D43" s="660" t="s">
        <v>4496</v>
      </c>
      <c r="E43" s="660" t="s">
        <v>4497</v>
      </c>
      <c r="F43" s="663"/>
      <c r="G43" s="663"/>
      <c r="H43" s="660"/>
      <c r="I43" s="660"/>
      <c r="J43" s="663"/>
      <c r="K43" s="663"/>
      <c r="L43" s="660"/>
      <c r="M43" s="660"/>
      <c r="N43" s="663">
        <v>2</v>
      </c>
      <c r="O43" s="663">
        <v>162</v>
      </c>
      <c r="P43" s="676"/>
      <c r="Q43" s="664">
        <v>81</v>
      </c>
    </row>
    <row r="44" spans="1:17" ht="14.4" customHeight="1" x14ac:dyDescent="0.3">
      <c r="A44" s="659" t="s">
        <v>4491</v>
      </c>
      <c r="B44" s="660" t="s">
        <v>4495</v>
      </c>
      <c r="C44" s="660" t="s">
        <v>2845</v>
      </c>
      <c r="D44" s="660" t="s">
        <v>4498</v>
      </c>
      <c r="E44" s="660" t="s">
        <v>4499</v>
      </c>
      <c r="F44" s="663"/>
      <c r="G44" s="663"/>
      <c r="H44" s="660"/>
      <c r="I44" s="660"/>
      <c r="J44" s="663"/>
      <c r="K44" s="663"/>
      <c r="L44" s="660"/>
      <c r="M44" s="660"/>
      <c r="N44" s="663">
        <v>14</v>
      </c>
      <c r="O44" s="663">
        <v>1652</v>
      </c>
      <c r="P44" s="676"/>
      <c r="Q44" s="664">
        <v>118</v>
      </c>
    </row>
    <row r="45" spans="1:17" ht="14.4" customHeight="1" x14ac:dyDescent="0.3">
      <c r="A45" s="659" t="s">
        <v>4491</v>
      </c>
      <c r="B45" s="660" t="s">
        <v>4495</v>
      </c>
      <c r="C45" s="660" t="s">
        <v>2845</v>
      </c>
      <c r="D45" s="660" t="s">
        <v>4500</v>
      </c>
      <c r="E45" s="660" t="s">
        <v>4501</v>
      </c>
      <c r="F45" s="663"/>
      <c r="G45" s="663"/>
      <c r="H45" s="660"/>
      <c r="I45" s="660"/>
      <c r="J45" s="663"/>
      <c r="K45" s="663"/>
      <c r="L45" s="660"/>
      <c r="M45" s="660"/>
      <c r="N45" s="663">
        <v>1</v>
      </c>
      <c r="O45" s="663">
        <v>0</v>
      </c>
      <c r="P45" s="676"/>
      <c r="Q45" s="664">
        <v>0</v>
      </c>
    </row>
    <row r="46" spans="1:17" ht="14.4" customHeight="1" x14ac:dyDescent="0.3">
      <c r="A46" s="659" t="s">
        <v>4491</v>
      </c>
      <c r="B46" s="660" t="s">
        <v>4495</v>
      </c>
      <c r="C46" s="660" t="s">
        <v>2845</v>
      </c>
      <c r="D46" s="660" t="s">
        <v>4502</v>
      </c>
      <c r="E46" s="660" t="s">
        <v>4503</v>
      </c>
      <c r="F46" s="663"/>
      <c r="G46" s="663"/>
      <c r="H46" s="660"/>
      <c r="I46" s="660"/>
      <c r="J46" s="663"/>
      <c r="K46" s="663"/>
      <c r="L46" s="660"/>
      <c r="M46" s="660"/>
      <c r="N46" s="663">
        <v>23</v>
      </c>
      <c r="O46" s="663">
        <v>5382</v>
      </c>
      <c r="P46" s="676"/>
      <c r="Q46" s="664">
        <v>234</v>
      </c>
    </row>
    <row r="47" spans="1:17" ht="14.4" customHeight="1" x14ac:dyDescent="0.3">
      <c r="A47" s="659" t="s">
        <v>4491</v>
      </c>
      <c r="B47" s="660" t="s">
        <v>4495</v>
      </c>
      <c r="C47" s="660" t="s">
        <v>2843</v>
      </c>
      <c r="D47" s="660" t="s">
        <v>4496</v>
      </c>
      <c r="E47" s="660" t="s">
        <v>4497</v>
      </c>
      <c r="F47" s="663"/>
      <c r="G47" s="663"/>
      <c r="H47" s="660"/>
      <c r="I47" s="660"/>
      <c r="J47" s="663">
        <v>2</v>
      </c>
      <c r="K47" s="663">
        <v>160</v>
      </c>
      <c r="L47" s="660"/>
      <c r="M47" s="660">
        <v>80</v>
      </c>
      <c r="N47" s="663">
        <v>6</v>
      </c>
      <c r="O47" s="663">
        <v>485</v>
      </c>
      <c r="P47" s="676"/>
      <c r="Q47" s="664">
        <v>80.833333333333329</v>
      </c>
    </row>
    <row r="48" spans="1:17" ht="14.4" customHeight="1" x14ac:dyDescent="0.3">
      <c r="A48" s="659" t="s">
        <v>4491</v>
      </c>
      <c r="B48" s="660" t="s">
        <v>4495</v>
      </c>
      <c r="C48" s="660" t="s">
        <v>2843</v>
      </c>
      <c r="D48" s="660" t="s">
        <v>4498</v>
      </c>
      <c r="E48" s="660" t="s">
        <v>4499</v>
      </c>
      <c r="F48" s="663"/>
      <c r="G48" s="663"/>
      <c r="H48" s="660"/>
      <c r="I48" s="660"/>
      <c r="J48" s="663">
        <v>28</v>
      </c>
      <c r="K48" s="663">
        <v>3248</v>
      </c>
      <c r="L48" s="660"/>
      <c r="M48" s="660">
        <v>116</v>
      </c>
      <c r="N48" s="663">
        <v>200</v>
      </c>
      <c r="O48" s="663">
        <v>23454</v>
      </c>
      <c r="P48" s="676"/>
      <c r="Q48" s="664">
        <v>117.27</v>
      </c>
    </row>
    <row r="49" spans="1:17" ht="14.4" customHeight="1" x14ac:dyDescent="0.3">
      <c r="A49" s="659" t="s">
        <v>4491</v>
      </c>
      <c r="B49" s="660" t="s">
        <v>4495</v>
      </c>
      <c r="C49" s="660" t="s">
        <v>2843</v>
      </c>
      <c r="D49" s="660" t="s">
        <v>4500</v>
      </c>
      <c r="E49" s="660" t="s">
        <v>4501</v>
      </c>
      <c r="F49" s="663"/>
      <c r="G49" s="663"/>
      <c r="H49" s="660"/>
      <c r="I49" s="660"/>
      <c r="J49" s="663">
        <v>7</v>
      </c>
      <c r="K49" s="663">
        <v>0</v>
      </c>
      <c r="L49" s="660"/>
      <c r="M49" s="660">
        <v>0</v>
      </c>
      <c r="N49" s="663">
        <v>321</v>
      </c>
      <c r="O49" s="663">
        <v>0</v>
      </c>
      <c r="P49" s="676"/>
      <c r="Q49" s="664">
        <v>0</v>
      </c>
    </row>
    <row r="50" spans="1:17" ht="14.4" customHeight="1" x14ac:dyDescent="0.3">
      <c r="A50" s="659" t="s">
        <v>4491</v>
      </c>
      <c r="B50" s="660" t="s">
        <v>4495</v>
      </c>
      <c r="C50" s="660" t="s">
        <v>2843</v>
      </c>
      <c r="D50" s="660" t="s">
        <v>4502</v>
      </c>
      <c r="E50" s="660" t="s">
        <v>4503</v>
      </c>
      <c r="F50" s="663"/>
      <c r="G50" s="663"/>
      <c r="H50" s="660"/>
      <c r="I50" s="660"/>
      <c r="J50" s="663">
        <v>11</v>
      </c>
      <c r="K50" s="663">
        <v>2552</v>
      </c>
      <c r="L50" s="660"/>
      <c r="M50" s="660">
        <v>232</v>
      </c>
      <c r="N50" s="663">
        <v>284</v>
      </c>
      <c r="O50" s="663">
        <v>66282</v>
      </c>
      <c r="P50" s="676"/>
      <c r="Q50" s="664">
        <v>233.38732394366198</v>
      </c>
    </row>
    <row r="51" spans="1:17" ht="14.4" customHeight="1" x14ac:dyDescent="0.3">
      <c r="A51" s="659" t="s">
        <v>4491</v>
      </c>
      <c r="B51" s="660" t="s">
        <v>4495</v>
      </c>
      <c r="C51" s="660" t="s">
        <v>2843</v>
      </c>
      <c r="D51" s="660" t="s">
        <v>4524</v>
      </c>
      <c r="E51" s="660" t="s">
        <v>4525</v>
      </c>
      <c r="F51" s="663"/>
      <c r="G51" s="663"/>
      <c r="H51" s="660"/>
      <c r="I51" s="660"/>
      <c r="J51" s="663"/>
      <c r="K51" s="663"/>
      <c r="L51" s="660"/>
      <c r="M51" s="660"/>
      <c r="N51" s="663">
        <v>4</v>
      </c>
      <c r="O51" s="663">
        <v>426</v>
      </c>
      <c r="P51" s="676"/>
      <c r="Q51" s="664">
        <v>106.5</v>
      </c>
    </row>
    <row r="52" spans="1:17" ht="14.4" customHeight="1" x14ac:dyDescent="0.3">
      <c r="A52" s="659" t="s">
        <v>4491</v>
      </c>
      <c r="B52" s="660" t="s">
        <v>4495</v>
      </c>
      <c r="C52" s="660" t="s">
        <v>2843</v>
      </c>
      <c r="D52" s="660" t="s">
        <v>4506</v>
      </c>
      <c r="E52" s="660" t="s">
        <v>4507</v>
      </c>
      <c r="F52" s="663"/>
      <c r="G52" s="663"/>
      <c r="H52" s="660"/>
      <c r="I52" s="660"/>
      <c r="J52" s="663"/>
      <c r="K52" s="663"/>
      <c r="L52" s="660"/>
      <c r="M52" s="660"/>
      <c r="N52" s="663">
        <v>4</v>
      </c>
      <c r="O52" s="663">
        <v>710</v>
      </c>
      <c r="P52" s="676"/>
      <c r="Q52" s="664">
        <v>177.5</v>
      </c>
    </row>
    <row r="53" spans="1:17" ht="14.4" customHeight="1" x14ac:dyDescent="0.3">
      <c r="A53" s="659" t="s">
        <v>4491</v>
      </c>
      <c r="B53" s="660" t="s">
        <v>4495</v>
      </c>
      <c r="C53" s="660" t="s">
        <v>2836</v>
      </c>
      <c r="D53" s="660" t="s">
        <v>4496</v>
      </c>
      <c r="E53" s="660" t="s">
        <v>4497</v>
      </c>
      <c r="F53" s="663"/>
      <c r="G53" s="663"/>
      <c r="H53" s="660"/>
      <c r="I53" s="660"/>
      <c r="J53" s="663">
        <v>3</v>
      </c>
      <c r="K53" s="663">
        <v>240</v>
      </c>
      <c r="L53" s="660"/>
      <c r="M53" s="660">
        <v>80</v>
      </c>
      <c r="N53" s="663">
        <v>1</v>
      </c>
      <c r="O53" s="663">
        <v>81</v>
      </c>
      <c r="P53" s="676"/>
      <c r="Q53" s="664">
        <v>81</v>
      </c>
    </row>
    <row r="54" spans="1:17" ht="14.4" customHeight="1" x14ac:dyDescent="0.3">
      <c r="A54" s="659" t="s">
        <v>4491</v>
      </c>
      <c r="B54" s="660" t="s">
        <v>4495</v>
      </c>
      <c r="C54" s="660" t="s">
        <v>2836</v>
      </c>
      <c r="D54" s="660" t="s">
        <v>4508</v>
      </c>
      <c r="E54" s="660" t="s">
        <v>4509</v>
      </c>
      <c r="F54" s="663"/>
      <c r="G54" s="663"/>
      <c r="H54" s="660"/>
      <c r="I54" s="660"/>
      <c r="J54" s="663">
        <v>1</v>
      </c>
      <c r="K54" s="663">
        <v>5</v>
      </c>
      <c r="L54" s="660"/>
      <c r="M54" s="660">
        <v>5</v>
      </c>
      <c r="N54" s="663"/>
      <c r="O54" s="663"/>
      <c r="P54" s="676"/>
      <c r="Q54" s="664"/>
    </row>
    <row r="55" spans="1:17" ht="14.4" customHeight="1" x14ac:dyDescent="0.3">
      <c r="A55" s="659" t="s">
        <v>4491</v>
      </c>
      <c r="B55" s="660" t="s">
        <v>4495</v>
      </c>
      <c r="C55" s="660" t="s">
        <v>2836</v>
      </c>
      <c r="D55" s="660" t="s">
        <v>4514</v>
      </c>
      <c r="E55" s="660" t="s">
        <v>4515</v>
      </c>
      <c r="F55" s="663"/>
      <c r="G55" s="663"/>
      <c r="H55" s="660"/>
      <c r="I55" s="660"/>
      <c r="J55" s="663">
        <v>1</v>
      </c>
      <c r="K55" s="663">
        <v>108</v>
      </c>
      <c r="L55" s="660"/>
      <c r="M55" s="660">
        <v>108</v>
      </c>
      <c r="N55" s="663">
        <v>3</v>
      </c>
      <c r="O55" s="663">
        <v>327</v>
      </c>
      <c r="P55" s="676"/>
      <c r="Q55" s="664">
        <v>109</v>
      </c>
    </row>
    <row r="56" spans="1:17" ht="14.4" customHeight="1" x14ac:dyDescent="0.3">
      <c r="A56" s="659" t="s">
        <v>4491</v>
      </c>
      <c r="B56" s="660" t="s">
        <v>4495</v>
      </c>
      <c r="C56" s="660" t="s">
        <v>2836</v>
      </c>
      <c r="D56" s="660" t="s">
        <v>4516</v>
      </c>
      <c r="E56" s="660" t="s">
        <v>4517</v>
      </c>
      <c r="F56" s="663">
        <v>1</v>
      </c>
      <c r="G56" s="663">
        <v>120</v>
      </c>
      <c r="H56" s="660">
        <v>1</v>
      </c>
      <c r="I56" s="660">
        <v>120</v>
      </c>
      <c r="J56" s="663"/>
      <c r="K56" s="663"/>
      <c r="L56" s="660"/>
      <c r="M56" s="660"/>
      <c r="N56" s="663"/>
      <c r="O56" s="663"/>
      <c r="P56" s="676"/>
      <c r="Q56" s="664"/>
    </row>
    <row r="57" spans="1:17" ht="14.4" customHeight="1" x14ac:dyDescent="0.3">
      <c r="A57" s="659" t="s">
        <v>4491</v>
      </c>
      <c r="B57" s="660" t="s">
        <v>4495</v>
      </c>
      <c r="C57" s="660" t="s">
        <v>2836</v>
      </c>
      <c r="D57" s="660" t="s">
        <v>4498</v>
      </c>
      <c r="E57" s="660" t="s">
        <v>4499</v>
      </c>
      <c r="F57" s="663">
        <v>1</v>
      </c>
      <c r="G57" s="663">
        <v>171</v>
      </c>
      <c r="H57" s="660">
        <v>1</v>
      </c>
      <c r="I57" s="660">
        <v>171</v>
      </c>
      <c r="J57" s="663">
        <v>375</v>
      </c>
      <c r="K57" s="663">
        <v>43500</v>
      </c>
      <c r="L57" s="660">
        <v>254.38596491228071</v>
      </c>
      <c r="M57" s="660">
        <v>116</v>
      </c>
      <c r="N57" s="663"/>
      <c r="O57" s="663"/>
      <c r="P57" s="676"/>
      <c r="Q57" s="664"/>
    </row>
    <row r="58" spans="1:17" ht="14.4" customHeight="1" x14ac:dyDescent="0.3">
      <c r="A58" s="659" t="s">
        <v>4491</v>
      </c>
      <c r="B58" s="660" t="s">
        <v>4495</v>
      </c>
      <c r="C58" s="660" t="s">
        <v>2836</v>
      </c>
      <c r="D58" s="660" t="s">
        <v>4542</v>
      </c>
      <c r="E58" s="660" t="s">
        <v>4529</v>
      </c>
      <c r="F58" s="663"/>
      <c r="G58" s="663"/>
      <c r="H58" s="660"/>
      <c r="I58" s="660"/>
      <c r="J58" s="663"/>
      <c r="K58" s="663"/>
      <c r="L58" s="660"/>
      <c r="M58" s="660"/>
      <c r="N58" s="663">
        <v>1</v>
      </c>
      <c r="O58" s="663">
        <v>531</v>
      </c>
      <c r="P58" s="676"/>
      <c r="Q58" s="664">
        <v>531</v>
      </c>
    </row>
    <row r="59" spans="1:17" ht="14.4" customHeight="1" x14ac:dyDescent="0.3">
      <c r="A59" s="659" t="s">
        <v>4491</v>
      </c>
      <c r="B59" s="660" t="s">
        <v>4495</v>
      </c>
      <c r="C59" s="660" t="s">
        <v>2836</v>
      </c>
      <c r="D59" s="660" t="s">
        <v>4500</v>
      </c>
      <c r="E59" s="660" t="s">
        <v>4501</v>
      </c>
      <c r="F59" s="663">
        <v>825</v>
      </c>
      <c r="G59" s="663">
        <v>0</v>
      </c>
      <c r="H59" s="660"/>
      <c r="I59" s="660">
        <v>0</v>
      </c>
      <c r="J59" s="663">
        <v>714</v>
      </c>
      <c r="K59" s="663">
        <v>0</v>
      </c>
      <c r="L59" s="660"/>
      <c r="M59" s="660">
        <v>0</v>
      </c>
      <c r="N59" s="663">
        <v>505</v>
      </c>
      <c r="O59" s="663">
        <v>0</v>
      </c>
      <c r="P59" s="676"/>
      <c r="Q59" s="664">
        <v>0</v>
      </c>
    </row>
    <row r="60" spans="1:17" ht="14.4" customHeight="1" x14ac:dyDescent="0.3">
      <c r="A60" s="659" t="s">
        <v>4491</v>
      </c>
      <c r="B60" s="660" t="s">
        <v>4495</v>
      </c>
      <c r="C60" s="660" t="s">
        <v>2836</v>
      </c>
      <c r="D60" s="660" t="s">
        <v>4502</v>
      </c>
      <c r="E60" s="660" t="s">
        <v>4503</v>
      </c>
      <c r="F60" s="663">
        <v>978</v>
      </c>
      <c r="G60" s="663">
        <v>334476</v>
      </c>
      <c r="H60" s="660">
        <v>1</v>
      </c>
      <c r="I60" s="660">
        <v>342</v>
      </c>
      <c r="J60" s="663">
        <v>562</v>
      </c>
      <c r="K60" s="663">
        <v>130384</v>
      </c>
      <c r="L60" s="660">
        <v>0.38981571174015472</v>
      </c>
      <c r="M60" s="660">
        <v>232</v>
      </c>
      <c r="N60" s="663">
        <v>651</v>
      </c>
      <c r="O60" s="663">
        <v>151794</v>
      </c>
      <c r="P60" s="676">
        <v>0.45382628350016146</v>
      </c>
      <c r="Q60" s="664">
        <v>233.17050691244239</v>
      </c>
    </row>
    <row r="61" spans="1:17" ht="14.4" customHeight="1" x14ac:dyDescent="0.3">
      <c r="A61" s="659" t="s">
        <v>4491</v>
      </c>
      <c r="B61" s="660" t="s">
        <v>4495</v>
      </c>
      <c r="C61" s="660" t="s">
        <v>2836</v>
      </c>
      <c r="D61" s="660" t="s">
        <v>4504</v>
      </c>
      <c r="E61" s="660" t="s">
        <v>4505</v>
      </c>
      <c r="F61" s="663"/>
      <c r="G61" s="663"/>
      <c r="H61" s="660"/>
      <c r="I61" s="660"/>
      <c r="J61" s="663">
        <v>1</v>
      </c>
      <c r="K61" s="663">
        <v>0</v>
      </c>
      <c r="L61" s="660"/>
      <c r="M61" s="660">
        <v>0</v>
      </c>
      <c r="N61" s="663"/>
      <c r="O61" s="663"/>
      <c r="P61" s="676"/>
      <c r="Q61" s="664"/>
    </row>
    <row r="62" spans="1:17" ht="14.4" customHeight="1" x14ac:dyDescent="0.3">
      <c r="A62" s="659" t="s">
        <v>4491</v>
      </c>
      <c r="B62" s="660" t="s">
        <v>4495</v>
      </c>
      <c r="C62" s="660" t="s">
        <v>2836</v>
      </c>
      <c r="D62" s="660" t="s">
        <v>4543</v>
      </c>
      <c r="E62" s="660" t="s">
        <v>4544</v>
      </c>
      <c r="F62" s="663"/>
      <c r="G62" s="663"/>
      <c r="H62" s="660"/>
      <c r="I62" s="660"/>
      <c r="J62" s="663"/>
      <c r="K62" s="663"/>
      <c r="L62" s="660"/>
      <c r="M62" s="660"/>
      <c r="N62" s="663">
        <v>1</v>
      </c>
      <c r="O62" s="663">
        <v>114</v>
      </c>
      <c r="P62" s="676"/>
      <c r="Q62" s="664">
        <v>114</v>
      </c>
    </row>
    <row r="63" spans="1:17" ht="14.4" customHeight="1" x14ac:dyDescent="0.3">
      <c r="A63" s="659" t="s">
        <v>4491</v>
      </c>
      <c r="B63" s="660" t="s">
        <v>4495</v>
      </c>
      <c r="C63" s="660" t="s">
        <v>2836</v>
      </c>
      <c r="D63" s="660" t="s">
        <v>4506</v>
      </c>
      <c r="E63" s="660" t="s">
        <v>4507</v>
      </c>
      <c r="F63" s="663">
        <v>1</v>
      </c>
      <c r="G63" s="663">
        <v>176</v>
      </c>
      <c r="H63" s="660">
        <v>1</v>
      </c>
      <c r="I63" s="660">
        <v>176</v>
      </c>
      <c r="J63" s="663"/>
      <c r="K63" s="663"/>
      <c r="L63" s="660"/>
      <c r="M63" s="660"/>
      <c r="N63" s="663"/>
      <c r="O63" s="663"/>
      <c r="P63" s="676"/>
      <c r="Q63" s="664"/>
    </row>
    <row r="64" spans="1:17" ht="14.4" customHeight="1" x14ac:dyDescent="0.3">
      <c r="A64" s="659" t="s">
        <v>4491</v>
      </c>
      <c r="B64" s="660" t="s">
        <v>4495</v>
      </c>
      <c r="C64" s="660" t="s">
        <v>2837</v>
      </c>
      <c r="D64" s="660" t="s">
        <v>4496</v>
      </c>
      <c r="E64" s="660" t="s">
        <v>4497</v>
      </c>
      <c r="F64" s="663"/>
      <c r="G64" s="663"/>
      <c r="H64" s="660"/>
      <c r="I64" s="660"/>
      <c r="J64" s="663">
        <v>13</v>
      </c>
      <c r="K64" s="663">
        <v>1040</v>
      </c>
      <c r="L64" s="660"/>
      <c r="M64" s="660">
        <v>80</v>
      </c>
      <c r="N64" s="663">
        <v>10</v>
      </c>
      <c r="O64" s="663">
        <v>809</v>
      </c>
      <c r="P64" s="676"/>
      <c r="Q64" s="664">
        <v>80.900000000000006</v>
      </c>
    </row>
    <row r="65" spans="1:17" ht="14.4" customHeight="1" x14ac:dyDescent="0.3">
      <c r="A65" s="659" t="s">
        <v>4491</v>
      </c>
      <c r="B65" s="660" t="s">
        <v>4495</v>
      </c>
      <c r="C65" s="660" t="s">
        <v>2837</v>
      </c>
      <c r="D65" s="660" t="s">
        <v>4498</v>
      </c>
      <c r="E65" s="660" t="s">
        <v>4499</v>
      </c>
      <c r="F65" s="663">
        <v>973</v>
      </c>
      <c r="G65" s="663">
        <v>166383</v>
      </c>
      <c r="H65" s="660">
        <v>1</v>
      </c>
      <c r="I65" s="660">
        <v>171</v>
      </c>
      <c r="J65" s="663">
        <v>1079</v>
      </c>
      <c r="K65" s="663">
        <v>125164</v>
      </c>
      <c r="L65" s="660">
        <v>0.75226435393038948</v>
      </c>
      <c r="M65" s="660">
        <v>116</v>
      </c>
      <c r="N65" s="663">
        <v>827</v>
      </c>
      <c r="O65" s="663">
        <v>96892</v>
      </c>
      <c r="P65" s="676">
        <v>0.58234314803796061</v>
      </c>
      <c r="Q65" s="664">
        <v>117.1608222490931</v>
      </c>
    </row>
    <row r="66" spans="1:17" ht="14.4" customHeight="1" x14ac:dyDescent="0.3">
      <c r="A66" s="659" t="s">
        <v>4491</v>
      </c>
      <c r="B66" s="660" t="s">
        <v>4495</v>
      </c>
      <c r="C66" s="660" t="s">
        <v>2837</v>
      </c>
      <c r="D66" s="660" t="s">
        <v>4545</v>
      </c>
      <c r="E66" s="660" t="s">
        <v>4546</v>
      </c>
      <c r="F66" s="663">
        <v>1</v>
      </c>
      <c r="G66" s="663">
        <v>810</v>
      </c>
      <c r="H66" s="660">
        <v>1</v>
      </c>
      <c r="I66" s="660">
        <v>810</v>
      </c>
      <c r="J66" s="663"/>
      <c r="K66" s="663"/>
      <c r="L66" s="660"/>
      <c r="M66" s="660"/>
      <c r="N66" s="663"/>
      <c r="O66" s="663"/>
      <c r="P66" s="676"/>
      <c r="Q66" s="664"/>
    </row>
    <row r="67" spans="1:17" ht="14.4" customHeight="1" x14ac:dyDescent="0.3">
      <c r="A67" s="659" t="s">
        <v>4491</v>
      </c>
      <c r="B67" s="660" t="s">
        <v>4495</v>
      </c>
      <c r="C67" s="660" t="s">
        <v>2837</v>
      </c>
      <c r="D67" s="660" t="s">
        <v>4518</v>
      </c>
      <c r="E67" s="660" t="s">
        <v>4519</v>
      </c>
      <c r="F67" s="663"/>
      <c r="G67" s="663"/>
      <c r="H67" s="660"/>
      <c r="I67" s="660"/>
      <c r="J67" s="663">
        <v>1</v>
      </c>
      <c r="K67" s="663">
        <v>1625</v>
      </c>
      <c r="L67" s="660"/>
      <c r="M67" s="660">
        <v>1625</v>
      </c>
      <c r="N67" s="663"/>
      <c r="O67" s="663"/>
      <c r="P67" s="676"/>
      <c r="Q67" s="664"/>
    </row>
    <row r="68" spans="1:17" ht="14.4" customHeight="1" x14ac:dyDescent="0.3">
      <c r="A68" s="659" t="s">
        <v>4491</v>
      </c>
      <c r="B68" s="660" t="s">
        <v>4495</v>
      </c>
      <c r="C68" s="660" t="s">
        <v>2837</v>
      </c>
      <c r="D68" s="660" t="s">
        <v>4520</v>
      </c>
      <c r="E68" s="660" t="s">
        <v>4521</v>
      </c>
      <c r="F68" s="663">
        <v>2</v>
      </c>
      <c r="G68" s="663">
        <v>0</v>
      </c>
      <c r="H68" s="660"/>
      <c r="I68" s="660">
        <v>0</v>
      </c>
      <c r="J68" s="663">
        <v>6</v>
      </c>
      <c r="K68" s="663">
        <v>0</v>
      </c>
      <c r="L68" s="660"/>
      <c r="M68" s="660">
        <v>0</v>
      </c>
      <c r="N68" s="663">
        <v>3</v>
      </c>
      <c r="O68" s="663">
        <v>0</v>
      </c>
      <c r="P68" s="676"/>
      <c r="Q68" s="664">
        <v>0</v>
      </c>
    </row>
    <row r="69" spans="1:17" ht="14.4" customHeight="1" x14ac:dyDescent="0.3">
      <c r="A69" s="659" t="s">
        <v>4491</v>
      </c>
      <c r="B69" s="660" t="s">
        <v>4495</v>
      </c>
      <c r="C69" s="660" t="s">
        <v>2837</v>
      </c>
      <c r="D69" s="660" t="s">
        <v>4500</v>
      </c>
      <c r="E69" s="660" t="s">
        <v>4501</v>
      </c>
      <c r="F69" s="663">
        <v>643</v>
      </c>
      <c r="G69" s="663">
        <v>0</v>
      </c>
      <c r="H69" s="660"/>
      <c r="I69" s="660">
        <v>0</v>
      </c>
      <c r="J69" s="663">
        <v>766</v>
      </c>
      <c r="K69" s="663">
        <v>0</v>
      </c>
      <c r="L69" s="660"/>
      <c r="M69" s="660">
        <v>0</v>
      </c>
      <c r="N69" s="663">
        <v>720</v>
      </c>
      <c r="O69" s="663">
        <v>0</v>
      </c>
      <c r="P69" s="676"/>
      <c r="Q69" s="664">
        <v>0</v>
      </c>
    </row>
    <row r="70" spans="1:17" ht="14.4" customHeight="1" x14ac:dyDescent="0.3">
      <c r="A70" s="659" t="s">
        <v>4491</v>
      </c>
      <c r="B70" s="660" t="s">
        <v>4495</v>
      </c>
      <c r="C70" s="660" t="s">
        <v>2837</v>
      </c>
      <c r="D70" s="660" t="s">
        <v>4502</v>
      </c>
      <c r="E70" s="660" t="s">
        <v>4503</v>
      </c>
      <c r="F70" s="663"/>
      <c r="G70" s="663"/>
      <c r="H70" s="660"/>
      <c r="I70" s="660"/>
      <c r="J70" s="663">
        <v>2</v>
      </c>
      <c r="K70" s="663">
        <v>464</v>
      </c>
      <c r="L70" s="660"/>
      <c r="M70" s="660">
        <v>232</v>
      </c>
      <c r="N70" s="663">
        <v>157</v>
      </c>
      <c r="O70" s="663">
        <v>36738</v>
      </c>
      <c r="P70" s="676"/>
      <c r="Q70" s="664">
        <v>234</v>
      </c>
    </row>
    <row r="71" spans="1:17" ht="14.4" customHeight="1" x14ac:dyDescent="0.3">
      <c r="A71" s="659" t="s">
        <v>4491</v>
      </c>
      <c r="B71" s="660" t="s">
        <v>4495</v>
      </c>
      <c r="C71" s="660" t="s">
        <v>2837</v>
      </c>
      <c r="D71" s="660" t="s">
        <v>4524</v>
      </c>
      <c r="E71" s="660" t="s">
        <v>4525</v>
      </c>
      <c r="F71" s="663"/>
      <c r="G71" s="663"/>
      <c r="H71" s="660"/>
      <c r="I71" s="660"/>
      <c r="J71" s="663">
        <v>1</v>
      </c>
      <c r="K71" s="663">
        <v>106</v>
      </c>
      <c r="L71" s="660"/>
      <c r="M71" s="660">
        <v>106</v>
      </c>
      <c r="N71" s="663"/>
      <c r="O71" s="663"/>
      <c r="P71" s="676"/>
      <c r="Q71" s="664"/>
    </row>
    <row r="72" spans="1:17" ht="14.4" customHeight="1" x14ac:dyDescent="0.3">
      <c r="A72" s="659" t="s">
        <v>4491</v>
      </c>
      <c r="B72" s="660" t="s">
        <v>4495</v>
      </c>
      <c r="C72" s="660" t="s">
        <v>2837</v>
      </c>
      <c r="D72" s="660" t="s">
        <v>4526</v>
      </c>
      <c r="E72" s="660" t="s">
        <v>4527</v>
      </c>
      <c r="F72" s="663"/>
      <c r="G72" s="663"/>
      <c r="H72" s="660"/>
      <c r="I72" s="660"/>
      <c r="J72" s="663">
        <v>1</v>
      </c>
      <c r="K72" s="663">
        <v>81</v>
      </c>
      <c r="L72" s="660"/>
      <c r="M72" s="660">
        <v>81</v>
      </c>
      <c r="N72" s="663"/>
      <c r="O72" s="663"/>
      <c r="P72" s="676"/>
      <c r="Q72" s="664"/>
    </row>
    <row r="73" spans="1:17" ht="14.4" customHeight="1" x14ac:dyDescent="0.3">
      <c r="A73" s="659" t="s">
        <v>4491</v>
      </c>
      <c r="B73" s="660" t="s">
        <v>4495</v>
      </c>
      <c r="C73" s="660" t="s">
        <v>2837</v>
      </c>
      <c r="D73" s="660" t="s">
        <v>4504</v>
      </c>
      <c r="E73" s="660" t="s">
        <v>4505</v>
      </c>
      <c r="F73" s="663">
        <v>1</v>
      </c>
      <c r="G73" s="663">
        <v>0</v>
      </c>
      <c r="H73" s="660"/>
      <c r="I73" s="660">
        <v>0</v>
      </c>
      <c r="J73" s="663"/>
      <c r="K73" s="663"/>
      <c r="L73" s="660"/>
      <c r="M73" s="660"/>
      <c r="N73" s="663"/>
      <c r="O73" s="663"/>
      <c r="P73" s="676"/>
      <c r="Q73" s="664"/>
    </row>
    <row r="74" spans="1:17" ht="14.4" customHeight="1" x14ac:dyDescent="0.3">
      <c r="A74" s="659" t="s">
        <v>4491</v>
      </c>
      <c r="B74" s="660" t="s">
        <v>4495</v>
      </c>
      <c r="C74" s="660" t="s">
        <v>2837</v>
      </c>
      <c r="D74" s="660" t="s">
        <v>4543</v>
      </c>
      <c r="E74" s="660" t="s">
        <v>4544</v>
      </c>
      <c r="F74" s="663"/>
      <c r="G74" s="663"/>
      <c r="H74" s="660"/>
      <c r="I74" s="660"/>
      <c r="J74" s="663"/>
      <c r="K74" s="663"/>
      <c r="L74" s="660"/>
      <c r="M74" s="660"/>
      <c r="N74" s="663">
        <v>8</v>
      </c>
      <c r="O74" s="663">
        <v>912</v>
      </c>
      <c r="P74" s="676"/>
      <c r="Q74" s="664">
        <v>114</v>
      </c>
    </row>
    <row r="75" spans="1:17" ht="14.4" customHeight="1" x14ac:dyDescent="0.3">
      <c r="A75" s="659" t="s">
        <v>4491</v>
      </c>
      <c r="B75" s="660" t="s">
        <v>4495</v>
      </c>
      <c r="C75" s="660" t="s">
        <v>2837</v>
      </c>
      <c r="D75" s="660" t="s">
        <v>4506</v>
      </c>
      <c r="E75" s="660" t="s">
        <v>4507</v>
      </c>
      <c r="F75" s="663">
        <v>4</v>
      </c>
      <c r="G75" s="663">
        <v>704</v>
      </c>
      <c r="H75" s="660">
        <v>1</v>
      </c>
      <c r="I75" s="660">
        <v>176</v>
      </c>
      <c r="J75" s="663">
        <v>5</v>
      </c>
      <c r="K75" s="663">
        <v>885</v>
      </c>
      <c r="L75" s="660">
        <v>1.2571022727272727</v>
      </c>
      <c r="M75" s="660">
        <v>177</v>
      </c>
      <c r="N75" s="663"/>
      <c r="O75" s="663"/>
      <c r="P75" s="676"/>
      <c r="Q75" s="664"/>
    </row>
    <row r="76" spans="1:17" ht="14.4" customHeight="1" x14ac:dyDescent="0.3">
      <c r="A76" s="659" t="s">
        <v>4491</v>
      </c>
      <c r="B76" s="660" t="s">
        <v>4495</v>
      </c>
      <c r="C76" s="660" t="s">
        <v>4486</v>
      </c>
      <c r="D76" s="660" t="s">
        <v>4502</v>
      </c>
      <c r="E76" s="660" t="s">
        <v>4503</v>
      </c>
      <c r="F76" s="663">
        <v>1</v>
      </c>
      <c r="G76" s="663">
        <v>342</v>
      </c>
      <c r="H76" s="660">
        <v>1</v>
      </c>
      <c r="I76" s="660">
        <v>342</v>
      </c>
      <c r="J76" s="663"/>
      <c r="K76" s="663"/>
      <c r="L76" s="660"/>
      <c r="M76" s="660"/>
      <c r="N76" s="663"/>
      <c r="O76" s="663"/>
      <c r="P76" s="676"/>
      <c r="Q76" s="664"/>
    </row>
    <row r="77" spans="1:17" ht="14.4" customHeight="1" x14ac:dyDescent="0.3">
      <c r="A77" s="659" t="s">
        <v>4491</v>
      </c>
      <c r="B77" s="660" t="s">
        <v>4495</v>
      </c>
      <c r="C77" s="660" t="s">
        <v>2838</v>
      </c>
      <c r="D77" s="660" t="s">
        <v>4496</v>
      </c>
      <c r="E77" s="660" t="s">
        <v>4497</v>
      </c>
      <c r="F77" s="663"/>
      <c r="G77" s="663"/>
      <c r="H77" s="660"/>
      <c r="I77" s="660"/>
      <c r="J77" s="663">
        <v>4</v>
      </c>
      <c r="K77" s="663">
        <v>320</v>
      </c>
      <c r="L77" s="660"/>
      <c r="M77" s="660">
        <v>80</v>
      </c>
      <c r="N77" s="663">
        <v>6</v>
      </c>
      <c r="O77" s="663">
        <v>484</v>
      </c>
      <c r="P77" s="676"/>
      <c r="Q77" s="664">
        <v>80.666666666666671</v>
      </c>
    </row>
    <row r="78" spans="1:17" ht="14.4" customHeight="1" x14ac:dyDescent="0.3">
      <c r="A78" s="659" t="s">
        <v>4491</v>
      </c>
      <c r="B78" s="660" t="s">
        <v>4495</v>
      </c>
      <c r="C78" s="660" t="s">
        <v>2838</v>
      </c>
      <c r="D78" s="660" t="s">
        <v>4510</v>
      </c>
      <c r="E78" s="660" t="s">
        <v>4511</v>
      </c>
      <c r="F78" s="663">
        <v>1</v>
      </c>
      <c r="G78" s="663">
        <v>5</v>
      </c>
      <c r="H78" s="660">
        <v>1</v>
      </c>
      <c r="I78" s="660">
        <v>5</v>
      </c>
      <c r="J78" s="663"/>
      <c r="K78" s="663"/>
      <c r="L78" s="660"/>
      <c r="M78" s="660"/>
      <c r="N78" s="663"/>
      <c r="O78" s="663"/>
      <c r="P78" s="676"/>
      <c r="Q78" s="664"/>
    </row>
    <row r="79" spans="1:17" ht="14.4" customHeight="1" x14ac:dyDescent="0.3">
      <c r="A79" s="659" t="s">
        <v>4491</v>
      </c>
      <c r="B79" s="660" t="s">
        <v>4495</v>
      </c>
      <c r="C79" s="660" t="s">
        <v>2838</v>
      </c>
      <c r="D79" s="660" t="s">
        <v>4514</v>
      </c>
      <c r="E79" s="660" t="s">
        <v>4515</v>
      </c>
      <c r="F79" s="663"/>
      <c r="G79" s="663"/>
      <c r="H79" s="660"/>
      <c r="I79" s="660"/>
      <c r="J79" s="663"/>
      <c r="K79" s="663"/>
      <c r="L79" s="660"/>
      <c r="M79" s="660"/>
      <c r="N79" s="663">
        <v>1</v>
      </c>
      <c r="O79" s="663">
        <v>109</v>
      </c>
      <c r="P79" s="676"/>
      <c r="Q79" s="664">
        <v>109</v>
      </c>
    </row>
    <row r="80" spans="1:17" ht="14.4" customHeight="1" x14ac:dyDescent="0.3">
      <c r="A80" s="659" t="s">
        <v>4491</v>
      </c>
      <c r="B80" s="660" t="s">
        <v>4495</v>
      </c>
      <c r="C80" s="660" t="s">
        <v>2838</v>
      </c>
      <c r="D80" s="660" t="s">
        <v>4498</v>
      </c>
      <c r="E80" s="660" t="s">
        <v>4499</v>
      </c>
      <c r="F80" s="663">
        <v>628</v>
      </c>
      <c r="G80" s="663">
        <v>107388</v>
      </c>
      <c r="H80" s="660">
        <v>1</v>
      </c>
      <c r="I80" s="660">
        <v>171</v>
      </c>
      <c r="J80" s="663">
        <v>708</v>
      </c>
      <c r="K80" s="663">
        <v>82128</v>
      </c>
      <c r="L80" s="660">
        <v>0.76477818750698401</v>
      </c>
      <c r="M80" s="660">
        <v>116</v>
      </c>
      <c r="N80" s="663">
        <v>66</v>
      </c>
      <c r="O80" s="663">
        <v>7742</v>
      </c>
      <c r="P80" s="676">
        <v>7.2093716243900624E-2</v>
      </c>
      <c r="Q80" s="664">
        <v>117.3030303030303</v>
      </c>
    </row>
    <row r="81" spans="1:17" ht="14.4" customHeight="1" x14ac:dyDescent="0.3">
      <c r="A81" s="659" t="s">
        <v>4491</v>
      </c>
      <c r="B81" s="660" t="s">
        <v>4495</v>
      </c>
      <c r="C81" s="660" t="s">
        <v>2838</v>
      </c>
      <c r="D81" s="660" t="s">
        <v>4500</v>
      </c>
      <c r="E81" s="660" t="s">
        <v>4501</v>
      </c>
      <c r="F81" s="663">
        <v>10</v>
      </c>
      <c r="G81" s="663">
        <v>0</v>
      </c>
      <c r="H81" s="660"/>
      <c r="I81" s="660">
        <v>0</v>
      </c>
      <c r="J81" s="663">
        <v>6</v>
      </c>
      <c r="K81" s="663">
        <v>0</v>
      </c>
      <c r="L81" s="660"/>
      <c r="M81" s="660">
        <v>0</v>
      </c>
      <c r="N81" s="663">
        <v>3</v>
      </c>
      <c r="O81" s="663">
        <v>0</v>
      </c>
      <c r="P81" s="676"/>
      <c r="Q81" s="664">
        <v>0</v>
      </c>
    </row>
    <row r="82" spans="1:17" ht="14.4" customHeight="1" x14ac:dyDescent="0.3">
      <c r="A82" s="659" t="s">
        <v>4491</v>
      </c>
      <c r="B82" s="660" t="s">
        <v>4495</v>
      </c>
      <c r="C82" s="660" t="s">
        <v>2838</v>
      </c>
      <c r="D82" s="660" t="s">
        <v>4502</v>
      </c>
      <c r="E82" s="660" t="s">
        <v>4503</v>
      </c>
      <c r="F82" s="663">
        <v>284</v>
      </c>
      <c r="G82" s="663">
        <v>97128</v>
      </c>
      <c r="H82" s="660">
        <v>1</v>
      </c>
      <c r="I82" s="660">
        <v>342</v>
      </c>
      <c r="J82" s="663">
        <v>483</v>
      </c>
      <c r="K82" s="663">
        <v>112056</v>
      </c>
      <c r="L82" s="660">
        <v>1.1536940943909069</v>
      </c>
      <c r="M82" s="660">
        <v>232</v>
      </c>
      <c r="N82" s="663">
        <v>1146</v>
      </c>
      <c r="O82" s="663">
        <v>267436</v>
      </c>
      <c r="P82" s="676">
        <v>2.7534387612223048</v>
      </c>
      <c r="Q82" s="664">
        <v>233.36474694589879</v>
      </c>
    </row>
    <row r="83" spans="1:17" ht="14.4" customHeight="1" x14ac:dyDescent="0.3">
      <c r="A83" s="659" t="s">
        <v>4491</v>
      </c>
      <c r="B83" s="660" t="s">
        <v>4495</v>
      </c>
      <c r="C83" s="660" t="s">
        <v>2838</v>
      </c>
      <c r="D83" s="660" t="s">
        <v>4524</v>
      </c>
      <c r="E83" s="660" t="s">
        <v>4525</v>
      </c>
      <c r="F83" s="663"/>
      <c r="G83" s="663"/>
      <c r="H83" s="660"/>
      <c r="I83" s="660"/>
      <c r="J83" s="663">
        <v>38</v>
      </c>
      <c r="K83" s="663">
        <v>4028</v>
      </c>
      <c r="L83" s="660"/>
      <c r="M83" s="660">
        <v>106</v>
      </c>
      <c r="N83" s="663">
        <v>68</v>
      </c>
      <c r="O83" s="663">
        <v>7306</v>
      </c>
      <c r="P83" s="676"/>
      <c r="Q83" s="664">
        <v>107.44117647058823</v>
      </c>
    </row>
    <row r="84" spans="1:17" ht="14.4" customHeight="1" x14ac:dyDescent="0.3">
      <c r="A84" s="659" t="s">
        <v>4491</v>
      </c>
      <c r="B84" s="660" t="s">
        <v>4495</v>
      </c>
      <c r="C84" s="660" t="s">
        <v>2838</v>
      </c>
      <c r="D84" s="660" t="s">
        <v>4506</v>
      </c>
      <c r="E84" s="660" t="s">
        <v>4507</v>
      </c>
      <c r="F84" s="663">
        <v>10</v>
      </c>
      <c r="G84" s="663">
        <v>1760</v>
      </c>
      <c r="H84" s="660">
        <v>1</v>
      </c>
      <c r="I84" s="660">
        <v>176</v>
      </c>
      <c r="J84" s="663">
        <v>23</v>
      </c>
      <c r="K84" s="663">
        <v>4071</v>
      </c>
      <c r="L84" s="660">
        <v>2.3130681818181817</v>
      </c>
      <c r="M84" s="660">
        <v>177</v>
      </c>
      <c r="N84" s="663">
        <v>25</v>
      </c>
      <c r="O84" s="663">
        <v>4444</v>
      </c>
      <c r="P84" s="676">
        <v>2.5249999999999999</v>
      </c>
      <c r="Q84" s="664">
        <v>177.76</v>
      </c>
    </row>
    <row r="85" spans="1:17" ht="14.4" customHeight="1" x14ac:dyDescent="0.3">
      <c r="A85" s="659" t="s">
        <v>4491</v>
      </c>
      <c r="B85" s="660" t="s">
        <v>4495</v>
      </c>
      <c r="C85" s="660" t="s">
        <v>2838</v>
      </c>
      <c r="D85" s="660" t="s">
        <v>4534</v>
      </c>
      <c r="E85" s="660" t="s">
        <v>4535</v>
      </c>
      <c r="F85" s="663">
        <v>12</v>
      </c>
      <c r="G85" s="663">
        <v>1944</v>
      </c>
      <c r="H85" s="660">
        <v>1</v>
      </c>
      <c r="I85" s="660">
        <v>162</v>
      </c>
      <c r="J85" s="663">
        <v>1</v>
      </c>
      <c r="K85" s="663">
        <v>163</v>
      </c>
      <c r="L85" s="660">
        <v>8.384773662551441E-2</v>
      </c>
      <c r="M85" s="660">
        <v>163</v>
      </c>
      <c r="N85" s="663"/>
      <c r="O85" s="663"/>
      <c r="P85" s="676"/>
      <c r="Q85" s="664"/>
    </row>
    <row r="86" spans="1:17" ht="14.4" customHeight="1" x14ac:dyDescent="0.3">
      <c r="A86" s="659" t="s">
        <v>4491</v>
      </c>
      <c r="B86" s="660" t="s">
        <v>4495</v>
      </c>
      <c r="C86" s="660" t="s">
        <v>2839</v>
      </c>
      <c r="D86" s="660" t="s">
        <v>4496</v>
      </c>
      <c r="E86" s="660" t="s">
        <v>4497</v>
      </c>
      <c r="F86" s="663"/>
      <c r="G86" s="663"/>
      <c r="H86" s="660"/>
      <c r="I86" s="660"/>
      <c r="J86" s="663"/>
      <c r="K86" s="663"/>
      <c r="L86" s="660"/>
      <c r="M86" s="660"/>
      <c r="N86" s="663">
        <v>9</v>
      </c>
      <c r="O86" s="663">
        <v>725</v>
      </c>
      <c r="P86" s="676"/>
      <c r="Q86" s="664">
        <v>80.555555555555557</v>
      </c>
    </row>
    <row r="87" spans="1:17" ht="14.4" customHeight="1" x14ac:dyDescent="0.3">
      <c r="A87" s="659" t="s">
        <v>4491</v>
      </c>
      <c r="B87" s="660" t="s">
        <v>4495</v>
      </c>
      <c r="C87" s="660" t="s">
        <v>2839</v>
      </c>
      <c r="D87" s="660" t="s">
        <v>4512</v>
      </c>
      <c r="E87" s="660" t="s">
        <v>4513</v>
      </c>
      <c r="F87" s="663"/>
      <c r="G87" s="663"/>
      <c r="H87" s="660"/>
      <c r="I87" s="660"/>
      <c r="J87" s="663"/>
      <c r="K87" s="663"/>
      <c r="L87" s="660"/>
      <c r="M87" s="660"/>
      <c r="N87" s="663">
        <v>3</v>
      </c>
      <c r="O87" s="663">
        <v>10573.33</v>
      </c>
      <c r="P87" s="676"/>
      <c r="Q87" s="664">
        <v>3524.4433333333332</v>
      </c>
    </row>
    <row r="88" spans="1:17" ht="14.4" customHeight="1" x14ac:dyDescent="0.3">
      <c r="A88" s="659" t="s">
        <v>4491</v>
      </c>
      <c r="B88" s="660" t="s">
        <v>4495</v>
      </c>
      <c r="C88" s="660" t="s">
        <v>2839</v>
      </c>
      <c r="D88" s="660" t="s">
        <v>4498</v>
      </c>
      <c r="E88" s="660" t="s">
        <v>4499</v>
      </c>
      <c r="F88" s="663"/>
      <c r="G88" s="663"/>
      <c r="H88" s="660"/>
      <c r="I88" s="660"/>
      <c r="J88" s="663">
        <v>52</v>
      </c>
      <c r="K88" s="663">
        <v>6032</v>
      </c>
      <c r="L88" s="660"/>
      <c r="M88" s="660">
        <v>116</v>
      </c>
      <c r="N88" s="663">
        <v>341</v>
      </c>
      <c r="O88" s="663">
        <v>40036</v>
      </c>
      <c r="P88" s="676"/>
      <c r="Q88" s="664">
        <v>117.40762463343108</v>
      </c>
    </row>
    <row r="89" spans="1:17" ht="14.4" customHeight="1" x14ac:dyDescent="0.3">
      <c r="A89" s="659" t="s">
        <v>4491</v>
      </c>
      <c r="B89" s="660" t="s">
        <v>4495</v>
      </c>
      <c r="C89" s="660" t="s">
        <v>2839</v>
      </c>
      <c r="D89" s="660" t="s">
        <v>4518</v>
      </c>
      <c r="E89" s="660" t="s">
        <v>4519</v>
      </c>
      <c r="F89" s="663"/>
      <c r="G89" s="663"/>
      <c r="H89" s="660"/>
      <c r="I89" s="660"/>
      <c r="J89" s="663"/>
      <c r="K89" s="663"/>
      <c r="L89" s="660"/>
      <c r="M89" s="660"/>
      <c r="N89" s="663">
        <v>30</v>
      </c>
      <c r="O89" s="663">
        <v>49020</v>
      </c>
      <c r="P89" s="676"/>
      <c r="Q89" s="664">
        <v>1634</v>
      </c>
    </row>
    <row r="90" spans="1:17" ht="14.4" customHeight="1" x14ac:dyDescent="0.3">
      <c r="A90" s="659" t="s">
        <v>4491</v>
      </c>
      <c r="B90" s="660" t="s">
        <v>4495</v>
      </c>
      <c r="C90" s="660" t="s">
        <v>2839</v>
      </c>
      <c r="D90" s="660" t="s">
        <v>4522</v>
      </c>
      <c r="E90" s="660" t="s">
        <v>4523</v>
      </c>
      <c r="F90" s="663"/>
      <c r="G90" s="663"/>
      <c r="H90" s="660"/>
      <c r="I90" s="660"/>
      <c r="J90" s="663"/>
      <c r="K90" s="663"/>
      <c r="L90" s="660"/>
      <c r="M90" s="660"/>
      <c r="N90" s="663">
        <v>11</v>
      </c>
      <c r="O90" s="663">
        <v>0</v>
      </c>
      <c r="P90" s="676"/>
      <c r="Q90" s="664">
        <v>0</v>
      </c>
    </row>
    <row r="91" spans="1:17" ht="14.4" customHeight="1" x14ac:dyDescent="0.3">
      <c r="A91" s="659" t="s">
        <v>4491</v>
      </c>
      <c r="B91" s="660" t="s">
        <v>4495</v>
      </c>
      <c r="C91" s="660" t="s">
        <v>2839</v>
      </c>
      <c r="D91" s="660" t="s">
        <v>4500</v>
      </c>
      <c r="E91" s="660" t="s">
        <v>4501</v>
      </c>
      <c r="F91" s="663"/>
      <c r="G91" s="663"/>
      <c r="H91" s="660"/>
      <c r="I91" s="660"/>
      <c r="J91" s="663">
        <v>5</v>
      </c>
      <c r="K91" s="663">
        <v>0</v>
      </c>
      <c r="L91" s="660"/>
      <c r="M91" s="660">
        <v>0</v>
      </c>
      <c r="N91" s="663">
        <v>307</v>
      </c>
      <c r="O91" s="663">
        <v>0</v>
      </c>
      <c r="P91" s="676"/>
      <c r="Q91" s="664">
        <v>0</v>
      </c>
    </row>
    <row r="92" spans="1:17" ht="14.4" customHeight="1" x14ac:dyDescent="0.3">
      <c r="A92" s="659" t="s">
        <v>4491</v>
      </c>
      <c r="B92" s="660" t="s">
        <v>4495</v>
      </c>
      <c r="C92" s="660" t="s">
        <v>2839</v>
      </c>
      <c r="D92" s="660" t="s">
        <v>4502</v>
      </c>
      <c r="E92" s="660" t="s">
        <v>4503</v>
      </c>
      <c r="F92" s="663"/>
      <c r="G92" s="663"/>
      <c r="H92" s="660"/>
      <c r="I92" s="660"/>
      <c r="J92" s="663">
        <v>1</v>
      </c>
      <c r="K92" s="663">
        <v>232</v>
      </c>
      <c r="L92" s="660"/>
      <c r="M92" s="660">
        <v>232</v>
      </c>
      <c r="N92" s="663">
        <v>242</v>
      </c>
      <c r="O92" s="663">
        <v>56550</v>
      </c>
      <c r="P92" s="676"/>
      <c r="Q92" s="664">
        <v>233.67768595041323</v>
      </c>
    </row>
    <row r="93" spans="1:17" ht="14.4" customHeight="1" x14ac:dyDescent="0.3">
      <c r="A93" s="659" t="s">
        <v>4491</v>
      </c>
      <c r="B93" s="660" t="s">
        <v>4495</v>
      </c>
      <c r="C93" s="660" t="s">
        <v>2839</v>
      </c>
      <c r="D93" s="660" t="s">
        <v>4524</v>
      </c>
      <c r="E93" s="660" t="s">
        <v>4525</v>
      </c>
      <c r="F93" s="663"/>
      <c r="G93" s="663"/>
      <c r="H93" s="660"/>
      <c r="I93" s="660"/>
      <c r="J93" s="663"/>
      <c r="K93" s="663"/>
      <c r="L93" s="660"/>
      <c r="M93" s="660"/>
      <c r="N93" s="663">
        <v>3</v>
      </c>
      <c r="O93" s="663">
        <v>320</v>
      </c>
      <c r="P93" s="676"/>
      <c r="Q93" s="664">
        <v>106.66666666666667</v>
      </c>
    </row>
    <row r="94" spans="1:17" ht="14.4" customHeight="1" x14ac:dyDescent="0.3">
      <c r="A94" s="659" t="s">
        <v>4491</v>
      </c>
      <c r="B94" s="660" t="s">
        <v>4495</v>
      </c>
      <c r="C94" s="660" t="s">
        <v>2839</v>
      </c>
      <c r="D94" s="660" t="s">
        <v>4526</v>
      </c>
      <c r="E94" s="660" t="s">
        <v>4527</v>
      </c>
      <c r="F94" s="663"/>
      <c r="G94" s="663"/>
      <c r="H94" s="660"/>
      <c r="I94" s="660"/>
      <c r="J94" s="663"/>
      <c r="K94" s="663"/>
      <c r="L94" s="660"/>
      <c r="M94" s="660"/>
      <c r="N94" s="663">
        <v>29</v>
      </c>
      <c r="O94" s="663">
        <v>2378</v>
      </c>
      <c r="P94" s="676"/>
      <c r="Q94" s="664">
        <v>82</v>
      </c>
    </row>
    <row r="95" spans="1:17" ht="14.4" customHeight="1" x14ac:dyDescent="0.3">
      <c r="A95" s="659" t="s">
        <v>4491</v>
      </c>
      <c r="B95" s="660" t="s">
        <v>4495</v>
      </c>
      <c r="C95" s="660" t="s">
        <v>2839</v>
      </c>
      <c r="D95" s="660" t="s">
        <v>4506</v>
      </c>
      <c r="E95" s="660" t="s">
        <v>4507</v>
      </c>
      <c r="F95" s="663"/>
      <c r="G95" s="663"/>
      <c r="H95" s="660"/>
      <c r="I95" s="660"/>
      <c r="J95" s="663"/>
      <c r="K95" s="663"/>
      <c r="L95" s="660"/>
      <c r="M95" s="660"/>
      <c r="N95" s="663">
        <v>3</v>
      </c>
      <c r="O95" s="663">
        <v>533</v>
      </c>
      <c r="P95" s="676"/>
      <c r="Q95" s="664">
        <v>177.66666666666666</v>
      </c>
    </row>
    <row r="96" spans="1:17" ht="14.4" customHeight="1" x14ac:dyDescent="0.3">
      <c r="A96" s="659" t="s">
        <v>4491</v>
      </c>
      <c r="B96" s="660" t="s">
        <v>4495</v>
      </c>
      <c r="C96" s="660" t="s">
        <v>2839</v>
      </c>
      <c r="D96" s="660" t="s">
        <v>4538</v>
      </c>
      <c r="E96" s="660" t="s">
        <v>4539</v>
      </c>
      <c r="F96" s="663"/>
      <c r="G96" s="663"/>
      <c r="H96" s="660"/>
      <c r="I96" s="660"/>
      <c r="J96" s="663"/>
      <c r="K96" s="663"/>
      <c r="L96" s="660"/>
      <c r="M96" s="660"/>
      <c r="N96" s="663">
        <v>10</v>
      </c>
      <c r="O96" s="663">
        <v>0</v>
      </c>
      <c r="P96" s="676"/>
      <c r="Q96" s="664">
        <v>0</v>
      </c>
    </row>
    <row r="97" spans="1:17" ht="14.4" customHeight="1" x14ac:dyDescent="0.3">
      <c r="A97" s="659" t="s">
        <v>4491</v>
      </c>
      <c r="B97" s="660" t="s">
        <v>4495</v>
      </c>
      <c r="C97" s="660" t="s">
        <v>2844</v>
      </c>
      <c r="D97" s="660" t="s">
        <v>4496</v>
      </c>
      <c r="E97" s="660" t="s">
        <v>4497</v>
      </c>
      <c r="F97" s="663"/>
      <c r="G97" s="663"/>
      <c r="H97" s="660"/>
      <c r="I97" s="660"/>
      <c r="J97" s="663"/>
      <c r="K97" s="663"/>
      <c r="L97" s="660"/>
      <c r="M97" s="660"/>
      <c r="N97" s="663">
        <v>5</v>
      </c>
      <c r="O97" s="663">
        <v>404</v>
      </c>
      <c r="P97" s="676"/>
      <c r="Q97" s="664">
        <v>80.8</v>
      </c>
    </row>
    <row r="98" spans="1:17" ht="14.4" customHeight="1" x14ac:dyDescent="0.3">
      <c r="A98" s="659" t="s">
        <v>4491</v>
      </c>
      <c r="B98" s="660" t="s">
        <v>4495</v>
      </c>
      <c r="C98" s="660" t="s">
        <v>2844</v>
      </c>
      <c r="D98" s="660" t="s">
        <v>4498</v>
      </c>
      <c r="E98" s="660" t="s">
        <v>4499</v>
      </c>
      <c r="F98" s="663"/>
      <c r="G98" s="663"/>
      <c r="H98" s="660"/>
      <c r="I98" s="660"/>
      <c r="J98" s="663">
        <v>5</v>
      </c>
      <c r="K98" s="663">
        <v>580</v>
      </c>
      <c r="L98" s="660"/>
      <c r="M98" s="660">
        <v>116</v>
      </c>
      <c r="N98" s="663">
        <v>427</v>
      </c>
      <c r="O98" s="663">
        <v>50312</v>
      </c>
      <c r="P98" s="676"/>
      <c r="Q98" s="664">
        <v>117.82669789227167</v>
      </c>
    </row>
    <row r="99" spans="1:17" ht="14.4" customHeight="1" x14ac:dyDescent="0.3">
      <c r="A99" s="659" t="s">
        <v>4491</v>
      </c>
      <c r="B99" s="660" t="s">
        <v>4495</v>
      </c>
      <c r="C99" s="660" t="s">
        <v>2844</v>
      </c>
      <c r="D99" s="660" t="s">
        <v>4500</v>
      </c>
      <c r="E99" s="660" t="s">
        <v>4501</v>
      </c>
      <c r="F99" s="663"/>
      <c r="G99" s="663"/>
      <c r="H99" s="660"/>
      <c r="I99" s="660"/>
      <c r="J99" s="663">
        <v>2</v>
      </c>
      <c r="K99" s="663">
        <v>0</v>
      </c>
      <c r="L99" s="660"/>
      <c r="M99" s="660">
        <v>0</v>
      </c>
      <c r="N99" s="663">
        <v>336</v>
      </c>
      <c r="O99" s="663">
        <v>0</v>
      </c>
      <c r="P99" s="676"/>
      <c r="Q99" s="664">
        <v>0</v>
      </c>
    </row>
    <row r="100" spans="1:17" ht="14.4" customHeight="1" x14ac:dyDescent="0.3">
      <c r="A100" s="659" t="s">
        <v>4491</v>
      </c>
      <c r="B100" s="660" t="s">
        <v>4495</v>
      </c>
      <c r="C100" s="660" t="s">
        <v>2844</v>
      </c>
      <c r="D100" s="660" t="s">
        <v>4502</v>
      </c>
      <c r="E100" s="660" t="s">
        <v>4503</v>
      </c>
      <c r="F100" s="663"/>
      <c r="G100" s="663"/>
      <c r="H100" s="660"/>
      <c r="I100" s="660"/>
      <c r="J100" s="663"/>
      <c r="K100" s="663"/>
      <c r="L100" s="660"/>
      <c r="M100" s="660"/>
      <c r="N100" s="663">
        <v>100</v>
      </c>
      <c r="O100" s="663">
        <v>23358</v>
      </c>
      <c r="P100" s="676"/>
      <c r="Q100" s="664">
        <v>233.58</v>
      </c>
    </row>
    <row r="101" spans="1:17" ht="14.4" customHeight="1" x14ac:dyDescent="0.3">
      <c r="A101" s="659" t="s">
        <v>4491</v>
      </c>
      <c r="B101" s="660" t="s">
        <v>4495</v>
      </c>
      <c r="C101" s="660" t="s">
        <v>2844</v>
      </c>
      <c r="D101" s="660" t="s">
        <v>4524</v>
      </c>
      <c r="E101" s="660" t="s">
        <v>4525</v>
      </c>
      <c r="F101" s="663"/>
      <c r="G101" s="663"/>
      <c r="H101" s="660"/>
      <c r="I101" s="660"/>
      <c r="J101" s="663"/>
      <c r="K101" s="663"/>
      <c r="L101" s="660"/>
      <c r="M101" s="660"/>
      <c r="N101" s="663">
        <v>3</v>
      </c>
      <c r="O101" s="663">
        <v>320</v>
      </c>
      <c r="P101" s="676"/>
      <c r="Q101" s="664">
        <v>106.66666666666667</v>
      </c>
    </row>
    <row r="102" spans="1:17" ht="14.4" customHeight="1" x14ac:dyDescent="0.3">
      <c r="A102" s="659" t="s">
        <v>4491</v>
      </c>
      <c r="B102" s="660" t="s">
        <v>4495</v>
      </c>
      <c r="C102" s="660" t="s">
        <v>2844</v>
      </c>
      <c r="D102" s="660" t="s">
        <v>4528</v>
      </c>
      <c r="E102" s="660" t="s">
        <v>4529</v>
      </c>
      <c r="F102" s="663"/>
      <c r="G102" s="663"/>
      <c r="H102" s="660"/>
      <c r="I102" s="660"/>
      <c r="J102" s="663"/>
      <c r="K102" s="663"/>
      <c r="L102" s="660"/>
      <c r="M102" s="660"/>
      <c r="N102" s="663">
        <v>1</v>
      </c>
      <c r="O102" s="663">
        <v>673</v>
      </c>
      <c r="P102" s="676"/>
      <c r="Q102" s="664">
        <v>673</v>
      </c>
    </row>
    <row r="103" spans="1:17" ht="14.4" customHeight="1" x14ac:dyDescent="0.3">
      <c r="A103" s="659" t="s">
        <v>4491</v>
      </c>
      <c r="B103" s="660" t="s">
        <v>4495</v>
      </c>
      <c r="C103" s="660" t="s">
        <v>2844</v>
      </c>
      <c r="D103" s="660" t="s">
        <v>4506</v>
      </c>
      <c r="E103" s="660" t="s">
        <v>4507</v>
      </c>
      <c r="F103" s="663"/>
      <c r="G103" s="663"/>
      <c r="H103" s="660"/>
      <c r="I103" s="660"/>
      <c r="J103" s="663"/>
      <c r="K103" s="663"/>
      <c r="L103" s="660"/>
      <c r="M103" s="660"/>
      <c r="N103" s="663">
        <v>2</v>
      </c>
      <c r="O103" s="663">
        <v>356</v>
      </c>
      <c r="P103" s="676"/>
      <c r="Q103" s="664">
        <v>178</v>
      </c>
    </row>
    <row r="104" spans="1:17" ht="14.4" customHeight="1" x14ac:dyDescent="0.3">
      <c r="A104" s="659" t="s">
        <v>4491</v>
      </c>
      <c r="B104" s="660" t="s">
        <v>4495</v>
      </c>
      <c r="C104" s="660" t="s">
        <v>4487</v>
      </c>
      <c r="D104" s="660" t="s">
        <v>4502</v>
      </c>
      <c r="E104" s="660" t="s">
        <v>4503</v>
      </c>
      <c r="F104" s="663"/>
      <c r="G104" s="663"/>
      <c r="H104" s="660"/>
      <c r="I104" s="660"/>
      <c r="J104" s="663">
        <v>1</v>
      </c>
      <c r="K104" s="663">
        <v>232</v>
      </c>
      <c r="L104" s="660"/>
      <c r="M104" s="660">
        <v>232</v>
      </c>
      <c r="N104" s="663"/>
      <c r="O104" s="663"/>
      <c r="P104" s="676"/>
      <c r="Q104" s="664"/>
    </row>
    <row r="105" spans="1:17" ht="14.4" customHeight="1" x14ac:dyDescent="0.3">
      <c r="A105" s="659" t="s">
        <v>4491</v>
      </c>
      <c r="B105" s="660" t="s">
        <v>4495</v>
      </c>
      <c r="C105" s="660" t="s">
        <v>2840</v>
      </c>
      <c r="D105" s="660" t="s">
        <v>4498</v>
      </c>
      <c r="E105" s="660" t="s">
        <v>4499</v>
      </c>
      <c r="F105" s="663"/>
      <c r="G105" s="663"/>
      <c r="H105" s="660"/>
      <c r="I105" s="660"/>
      <c r="J105" s="663">
        <v>7</v>
      </c>
      <c r="K105" s="663">
        <v>812</v>
      </c>
      <c r="L105" s="660"/>
      <c r="M105" s="660">
        <v>116</v>
      </c>
      <c r="N105" s="663">
        <v>4</v>
      </c>
      <c r="O105" s="663">
        <v>470</v>
      </c>
      <c r="P105" s="676"/>
      <c r="Q105" s="664">
        <v>117.5</v>
      </c>
    </row>
    <row r="106" spans="1:17" ht="14.4" customHeight="1" x14ac:dyDescent="0.3">
      <c r="A106" s="659" t="s">
        <v>4491</v>
      </c>
      <c r="B106" s="660" t="s">
        <v>4495</v>
      </c>
      <c r="C106" s="660" t="s">
        <v>2840</v>
      </c>
      <c r="D106" s="660" t="s">
        <v>4540</v>
      </c>
      <c r="E106" s="660" t="s">
        <v>4541</v>
      </c>
      <c r="F106" s="663"/>
      <c r="G106" s="663"/>
      <c r="H106" s="660"/>
      <c r="I106" s="660"/>
      <c r="J106" s="663">
        <v>4</v>
      </c>
      <c r="K106" s="663">
        <v>1000</v>
      </c>
      <c r="L106" s="660"/>
      <c r="M106" s="660">
        <v>250</v>
      </c>
      <c r="N106" s="663">
        <v>1</v>
      </c>
      <c r="O106" s="663">
        <v>250</v>
      </c>
      <c r="P106" s="676"/>
      <c r="Q106" s="664">
        <v>250</v>
      </c>
    </row>
    <row r="107" spans="1:17" ht="14.4" customHeight="1" x14ac:dyDescent="0.3">
      <c r="A107" s="659" t="s">
        <v>4491</v>
      </c>
      <c r="B107" s="660" t="s">
        <v>4495</v>
      </c>
      <c r="C107" s="660" t="s">
        <v>2840</v>
      </c>
      <c r="D107" s="660" t="s">
        <v>4534</v>
      </c>
      <c r="E107" s="660" t="s">
        <v>4535</v>
      </c>
      <c r="F107" s="663"/>
      <c r="G107" s="663"/>
      <c r="H107" s="660"/>
      <c r="I107" s="660"/>
      <c r="J107" s="663">
        <v>4</v>
      </c>
      <c r="K107" s="663">
        <v>652</v>
      </c>
      <c r="L107" s="660"/>
      <c r="M107" s="660">
        <v>163</v>
      </c>
      <c r="N107" s="663">
        <v>1</v>
      </c>
      <c r="O107" s="663">
        <v>163</v>
      </c>
      <c r="P107" s="676"/>
      <c r="Q107" s="664">
        <v>163</v>
      </c>
    </row>
    <row r="108" spans="1:17" ht="14.4" customHeight="1" x14ac:dyDescent="0.3">
      <c r="A108" s="659" t="s">
        <v>4491</v>
      </c>
      <c r="B108" s="660" t="s">
        <v>4495</v>
      </c>
      <c r="C108" s="660" t="s">
        <v>4488</v>
      </c>
      <c r="D108" s="660" t="s">
        <v>4498</v>
      </c>
      <c r="E108" s="660" t="s">
        <v>4499</v>
      </c>
      <c r="F108" s="663">
        <v>34</v>
      </c>
      <c r="G108" s="663">
        <v>5814</v>
      </c>
      <c r="H108" s="660">
        <v>1</v>
      </c>
      <c r="I108" s="660">
        <v>171</v>
      </c>
      <c r="J108" s="663">
        <v>1</v>
      </c>
      <c r="K108" s="663">
        <v>116</v>
      </c>
      <c r="L108" s="660">
        <v>1.9951840385276916E-2</v>
      </c>
      <c r="M108" s="660">
        <v>116</v>
      </c>
      <c r="N108" s="663"/>
      <c r="O108" s="663"/>
      <c r="P108" s="676"/>
      <c r="Q108" s="664"/>
    </row>
    <row r="109" spans="1:17" ht="14.4" customHeight="1" x14ac:dyDescent="0.3">
      <c r="A109" s="659" t="s">
        <v>4491</v>
      </c>
      <c r="B109" s="660" t="s">
        <v>4495</v>
      </c>
      <c r="C109" s="660" t="s">
        <v>4488</v>
      </c>
      <c r="D109" s="660" t="s">
        <v>4500</v>
      </c>
      <c r="E109" s="660" t="s">
        <v>4501</v>
      </c>
      <c r="F109" s="663">
        <v>2</v>
      </c>
      <c r="G109" s="663">
        <v>0</v>
      </c>
      <c r="H109" s="660"/>
      <c r="I109" s="660">
        <v>0</v>
      </c>
      <c r="J109" s="663">
        <v>4</v>
      </c>
      <c r="K109" s="663">
        <v>0</v>
      </c>
      <c r="L109" s="660"/>
      <c r="M109" s="660">
        <v>0</v>
      </c>
      <c r="N109" s="663">
        <v>4</v>
      </c>
      <c r="O109" s="663">
        <v>0</v>
      </c>
      <c r="P109" s="676"/>
      <c r="Q109" s="664">
        <v>0</v>
      </c>
    </row>
    <row r="110" spans="1:17" ht="14.4" customHeight="1" x14ac:dyDescent="0.3">
      <c r="A110" s="659" t="s">
        <v>4491</v>
      </c>
      <c r="B110" s="660" t="s">
        <v>4495</v>
      </c>
      <c r="C110" s="660" t="s">
        <v>4488</v>
      </c>
      <c r="D110" s="660" t="s">
        <v>4502</v>
      </c>
      <c r="E110" s="660" t="s">
        <v>4503</v>
      </c>
      <c r="F110" s="663">
        <v>18</v>
      </c>
      <c r="G110" s="663">
        <v>6156</v>
      </c>
      <c r="H110" s="660">
        <v>1</v>
      </c>
      <c r="I110" s="660">
        <v>342</v>
      </c>
      <c r="J110" s="663">
        <v>52</v>
      </c>
      <c r="K110" s="663">
        <v>12064</v>
      </c>
      <c r="L110" s="660">
        <v>1.9597141000649771</v>
      </c>
      <c r="M110" s="660">
        <v>232</v>
      </c>
      <c r="N110" s="663">
        <v>28</v>
      </c>
      <c r="O110" s="663">
        <v>6542</v>
      </c>
      <c r="P110" s="676">
        <v>1.0627030539311242</v>
      </c>
      <c r="Q110" s="664">
        <v>233.64285714285714</v>
      </c>
    </row>
    <row r="111" spans="1:17" ht="14.4" customHeight="1" x14ac:dyDescent="0.3">
      <c r="A111" s="659" t="s">
        <v>4491</v>
      </c>
      <c r="B111" s="660" t="s">
        <v>4495</v>
      </c>
      <c r="C111" s="660" t="s">
        <v>2841</v>
      </c>
      <c r="D111" s="660" t="s">
        <v>4496</v>
      </c>
      <c r="E111" s="660" t="s">
        <v>4497</v>
      </c>
      <c r="F111" s="663"/>
      <c r="G111" s="663"/>
      <c r="H111" s="660"/>
      <c r="I111" s="660"/>
      <c r="J111" s="663">
        <v>9</v>
      </c>
      <c r="K111" s="663">
        <v>720</v>
      </c>
      <c r="L111" s="660"/>
      <c r="M111" s="660">
        <v>80</v>
      </c>
      <c r="N111" s="663"/>
      <c r="O111" s="663"/>
      <c r="P111" s="676"/>
      <c r="Q111" s="664"/>
    </row>
    <row r="112" spans="1:17" ht="14.4" customHeight="1" x14ac:dyDescent="0.3">
      <c r="A112" s="659" t="s">
        <v>4491</v>
      </c>
      <c r="B112" s="660" t="s">
        <v>4495</v>
      </c>
      <c r="C112" s="660" t="s">
        <v>2841</v>
      </c>
      <c r="D112" s="660" t="s">
        <v>4512</v>
      </c>
      <c r="E112" s="660" t="s">
        <v>4513</v>
      </c>
      <c r="F112" s="663"/>
      <c r="G112" s="663"/>
      <c r="H112" s="660"/>
      <c r="I112" s="660"/>
      <c r="J112" s="663">
        <v>1</v>
      </c>
      <c r="K112" s="663">
        <v>3524.44</v>
      </c>
      <c r="L112" s="660"/>
      <c r="M112" s="660">
        <v>3524.44</v>
      </c>
      <c r="N112" s="663"/>
      <c r="O112" s="663"/>
      <c r="P112" s="676"/>
      <c r="Q112" s="664"/>
    </row>
    <row r="113" spans="1:17" ht="14.4" customHeight="1" x14ac:dyDescent="0.3">
      <c r="A113" s="659" t="s">
        <v>4491</v>
      </c>
      <c r="B113" s="660" t="s">
        <v>4495</v>
      </c>
      <c r="C113" s="660" t="s">
        <v>2841</v>
      </c>
      <c r="D113" s="660" t="s">
        <v>4498</v>
      </c>
      <c r="E113" s="660" t="s">
        <v>4499</v>
      </c>
      <c r="F113" s="663">
        <v>392</v>
      </c>
      <c r="G113" s="663">
        <v>67032</v>
      </c>
      <c r="H113" s="660">
        <v>1</v>
      </c>
      <c r="I113" s="660">
        <v>171</v>
      </c>
      <c r="J113" s="663">
        <v>522</v>
      </c>
      <c r="K113" s="663">
        <v>60552</v>
      </c>
      <c r="L113" s="660">
        <v>0.90332975295381313</v>
      </c>
      <c r="M113" s="660">
        <v>116</v>
      </c>
      <c r="N113" s="663">
        <v>377</v>
      </c>
      <c r="O113" s="663">
        <v>44214</v>
      </c>
      <c r="P113" s="676">
        <v>0.6595954171142141</v>
      </c>
      <c r="Q113" s="664">
        <v>117.27851458885942</v>
      </c>
    </row>
    <row r="114" spans="1:17" ht="14.4" customHeight="1" x14ac:dyDescent="0.3">
      <c r="A114" s="659" t="s">
        <v>4491</v>
      </c>
      <c r="B114" s="660" t="s">
        <v>4495</v>
      </c>
      <c r="C114" s="660" t="s">
        <v>2841</v>
      </c>
      <c r="D114" s="660" t="s">
        <v>4520</v>
      </c>
      <c r="E114" s="660" t="s">
        <v>4521</v>
      </c>
      <c r="F114" s="663"/>
      <c r="G114" s="663"/>
      <c r="H114" s="660"/>
      <c r="I114" s="660"/>
      <c r="J114" s="663"/>
      <c r="K114" s="663"/>
      <c r="L114" s="660"/>
      <c r="M114" s="660"/>
      <c r="N114" s="663">
        <v>2</v>
      </c>
      <c r="O114" s="663">
        <v>0</v>
      </c>
      <c r="P114" s="676"/>
      <c r="Q114" s="664">
        <v>0</v>
      </c>
    </row>
    <row r="115" spans="1:17" ht="14.4" customHeight="1" x14ac:dyDescent="0.3">
      <c r="A115" s="659" t="s">
        <v>4491</v>
      </c>
      <c r="B115" s="660" t="s">
        <v>4495</v>
      </c>
      <c r="C115" s="660" t="s">
        <v>2841</v>
      </c>
      <c r="D115" s="660" t="s">
        <v>4500</v>
      </c>
      <c r="E115" s="660" t="s">
        <v>4501</v>
      </c>
      <c r="F115" s="663">
        <v>494</v>
      </c>
      <c r="G115" s="663">
        <v>0</v>
      </c>
      <c r="H115" s="660"/>
      <c r="I115" s="660">
        <v>0</v>
      </c>
      <c r="J115" s="663">
        <v>591</v>
      </c>
      <c r="K115" s="663">
        <v>0</v>
      </c>
      <c r="L115" s="660"/>
      <c r="M115" s="660">
        <v>0</v>
      </c>
      <c r="N115" s="663">
        <v>595</v>
      </c>
      <c r="O115" s="663">
        <v>0</v>
      </c>
      <c r="P115" s="676"/>
      <c r="Q115" s="664">
        <v>0</v>
      </c>
    </row>
    <row r="116" spans="1:17" ht="14.4" customHeight="1" x14ac:dyDescent="0.3">
      <c r="A116" s="659" t="s">
        <v>4491</v>
      </c>
      <c r="B116" s="660" t="s">
        <v>4495</v>
      </c>
      <c r="C116" s="660" t="s">
        <v>2841</v>
      </c>
      <c r="D116" s="660" t="s">
        <v>4502</v>
      </c>
      <c r="E116" s="660" t="s">
        <v>4503</v>
      </c>
      <c r="F116" s="663">
        <v>235</v>
      </c>
      <c r="G116" s="663">
        <v>80370</v>
      </c>
      <c r="H116" s="660">
        <v>1</v>
      </c>
      <c r="I116" s="660">
        <v>342</v>
      </c>
      <c r="J116" s="663">
        <v>275</v>
      </c>
      <c r="K116" s="663">
        <v>63800</v>
      </c>
      <c r="L116" s="660">
        <v>0.79382854298867733</v>
      </c>
      <c r="M116" s="660">
        <v>232</v>
      </c>
      <c r="N116" s="663">
        <v>353</v>
      </c>
      <c r="O116" s="663">
        <v>82374</v>
      </c>
      <c r="P116" s="676">
        <v>1.0249346771183276</v>
      </c>
      <c r="Q116" s="664">
        <v>233.3541076487252</v>
      </c>
    </row>
    <row r="117" spans="1:17" ht="14.4" customHeight="1" x14ac:dyDescent="0.3">
      <c r="A117" s="659" t="s">
        <v>4491</v>
      </c>
      <c r="B117" s="660" t="s">
        <v>4495</v>
      </c>
      <c r="C117" s="660" t="s">
        <v>2841</v>
      </c>
      <c r="D117" s="660" t="s">
        <v>4524</v>
      </c>
      <c r="E117" s="660" t="s">
        <v>4525</v>
      </c>
      <c r="F117" s="663"/>
      <c r="G117" s="663"/>
      <c r="H117" s="660"/>
      <c r="I117" s="660"/>
      <c r="J117" s="663"/>
      <c r="K117" s="663"/>
      <c r="L117" s="660"/>
      <c r="M117" s="660"/>
      <c r="N117" s="663">
        <v>1</v>
      </c>
      <c r="O117" s="663">
        <v>108</v>
      </c>
      <c r="P117" s="676"/>
      <c r="Q117" s="664">
        <v>108</v>
      </c>
    </row>
    <row r="118" spans="1:17" ht="14.4" customHeight="1" x14ac:dyDescent="0.3">
      <c r="A118" s="659" t="s">
        <v>4491</v>
      </c>
      <c r="B118" s="660" t="s">
        <v>4495</v>
      </c>
      <c r="C118" s="660" t="s">
        <v>2841</v>
      </c>
      <c r="D118" s="660" t="s">
        <v>4504</v>
      </c>
      <c r="E118" s="660" t="s">
        <v>4505</v>
      </c>
      <c r="F118" s="663"/>
      <c r="G118" s="663"/>
      <c r="H118" s="660"/>
      <c r="I118" s="660"/>
      <c r="J118" s="663">
        <v>1</v>
      </c>
      <c r="K118" s="663">
        <v>0</v>
      </c>
      <c r="L118" s="660"/>
      <c r="M118" s="660">
        <v>0</v>
      </c>
      <c r="N118" s="663">
        <v>1</v>
      </c>
      <c r="O118" s="663">
        <v>0</v>
      </c>
      <c r="P118" s="676"/>
      <c r="Q118" s="664">
        <v>0</v>
      </c>
    </row>
    <row r="119" spans="1:17" ht="14.4" customHeight="1" x14ac:dyDescent="0.3">
      <c r="A119" s="659" t="s">
        <v>4491</v>
      </c>
      <c r="B119" s="660" t="s">
        <v>4495</v>
      </c>
      <c r="C119" s="660" t="s">
        <v>2841</v>
      </c>
      <c r="D119" s="660" t="s">
        <v>4506</v>
      </c>
      <c r="E119" s="660" t="s">
        <v>4507</v>
      </c>
      <c r="F119" s="663"/>
      <c r="G119" s="663"/>
      <c r="H119" s="660"/>
      <c r="I119" s="660"/>
      <c r="J119" s="663">
        <v>1</v>
      </c>
      <c r="K119" s="663">
        <v>177</v>
      </c>
      <c r="L119" s="660"/>
      <c r="M119" s="660">
        <v>177</v>
      </c>
      <c r="N119" s="663"/>
      <c r="O119" s="663"/>
      <c r="P119" s="676"/>
      <c r="Q119" s="664"/>
    </row>
    <row r="120" spans="1:17" ht="14.4" customHeight="1" x14ac:dyDescent="0.3">
      <c r="A120" s="659" t="s">
        <v>4547</v>
      </c>
      <c r="B120" s="660" t="s">
        <v>4495</v>
      </c>
      <c r="C120" s="660" t="s">
        <v>4485</v>
      </c>
      <c r="D120" s="660" t="s">
        <v>4518</v>
      </c>
      <c r="E120" s="660" t="s">
        <v>4519</v>
      </c>
      <c r="F120" s="663">
        <v>1</v>
      </c>
      <c r="G120" s="663">
        <v>1620</v>
      </c>
      <c r="H120" s="660">
        <v>1</v>
      </c>
      <c r="I120" s="660">
        <v>1620</v>
      </c>
      <c r="J120" s="663"/>
      <c r="K120" s="663"/>
      <c r="L120" s="660"/>
      <c r="M120" s="660"/>
      <c r="N120" s="663"/>
      <c r="O120" s="663"/>
      <c r="P120" s="676"/>
      <c r="Q120" s="664"/>
    </row>
    <row r="121" spans="1:17" ht="14.4" customHeight="1" x14ac:dyDescent="0.3">
      <c r="A121" s="659" t="s">
        <v>4548</v>
      </c>
      <c r="B121" s="660" t="s">
        <v>4495</v>
      </c>
      <c r="C121" s="660" t="s">
        <v>4485</v>
      </c>
      <c r="D121" s="660" t="s">
        <v>4508</v>
      </c>
      <c r="E121" s="660" t="s">
        <v>4509</v>
      </c>
      <c r="F121" s="663"/>
      <c r="G121" s="663"/>
      <c r="H121" s="660"/>
      <c r="I121" s="660"/>
      <c r="J121" s="663"/>
      <c r="K121" s="663"/>
      <c r="L121" s="660"/>
      <c r="M121" s="660"/>
      <c r="N121" s="663">
        <v>1</v>
      </c>
      <c r="O121" s="663">
        <v>5</v>
      </c>
      <c r="P121" s="676"/>
      <c r="Q121" s="664">
        <v>5</v>
      </c>
    </row>
    <row r="122" spans="1:17" ht="14.4" customHeight="1" x14ac:dyDescent="0.3">
      <c r="A122" s="659" t="s">
        <v>4548</v>
      </c>
      <c r="B122" s="660" t="s">
        <v>4495</v>
      </c>
      <c r="C122" s="660" t="s">
        <v>4485</v>
      </c>
      <c r="D122" s="660" t="s">
        <v>4549</v>
      </c>
      <c r="E122" s="660" t="s">
        <v>4550</v>
      </c>
      <c r="F122" s="663"/>
      <c r="G122" s="663"/>
      <c r="H122" s="660"/>
      <c r="I122" s="660"/>
      <c r="J122" s="663"/>
      <c r="K122" s="663"/>
      <c r="L122" s="660"/>
      <c r="M122" s="660"/>
      <c r="N122" s="663">
        <v>2</v>
      </c>
      <c r="O122" s="663">
        <v>234</v>
      </c>
      <c r="P122" s="676"/>
      <c r="Q122" s="664">
        <v>117</v>
      </c>
    </row>
    <row r="123" spans="1:17" ht="14.4" customHeight="1" x14ac:dyDescent="0.3">
      <c r="A123" s="659" t="s">
        <v>4548</v>
      </c>
      <c r="B123" s="660" t="s">
        <v>4495</v>
      </c>
      <c r="C123" s="660" t="s">
        <v>4485</v>
      </c>
      <c r="D123" s="660" t="s">
        <v>4551</v>
      </c>
      <c r="E123" s="660" t="s">
        <v>4552</v>
      </c>
      <c r="F123" s="663">
        <v>1</v>
      </c>
      <c r="G123" s="663">
        <v>326</v>
      </c>
      <c r="H123" s="660">
        <v>1</v>
      </c>
      <c r="I123" s="660">
        <v>326</v>
      </c>
      <c r="J123" s="663"/>
      <c r="K123" s="663"/>
      <c r="L123" s="660"/>
      <c r="M123" s="660"/>
      <c r="N123" s="663"/>
      <c r="O123" s="663"/>
      <c r="P123" s="676"/>
      <c r="Q123" s="664"/>
    </row>
    <row r="124" spans="1:17" ht="14.4" customHeight="1" x14ac:dyDescent="0.3">
      <c r="A124" s="659" t="s">
        <v>4548</v>
      </c>
      <c r="B124" s="660" t="s">
        <v>4495</v>
      </c>
      <c r="C124" s="660" t="s">
        <v>4485</v>
      </c>
      <c r="D124" s="660" t="s">
        <v>4540</v>
      </c>
      <c r="E124" s="660" t="s">
        <v>4541</v>
      </c>
      <c r="F124" s="663">
        <v>47</v>
      </c>
      <c r="G124" s="663">
        <v>11703</v>
      </c>
      <c r="H124" s="660">
        <v>1</v>
      </c>
      <c r="I124" s="660">
        <v>249</v>
      </c>
      <c r="J124" s="663">
        <v>6</v>
      </c>
      <c r="K124" s="663">
        <v>1500</v>
      </c>
      <c r="L124" s="660">
        <v>0.12817226352217381</v>
      </c>
      <c r="M124" s="660">
        <v>250</v>
      </c>
      <c r="N124" s="663">
        <v>2</v>
      </c>
      <c r="O124" s="663">
        <v>502</v>
      </c>
      <c r="P124" s="676">
        <v>4.2894984192087496E-2</v>
      </c>
      <c r="Q124" s="664">
        <v>251</v>
      </c>
    </row>
    <row r="125" spans="1:17" ht="14.4" customHeight="1" x14ac:dyDescent="0.3">
      <c r="A125" s="659" t="s">
        <v>4548</v>
      </c>
      <c r="B125" s="660" t="s">
        <v>4495</v>
      </c>
      <c r="C125" s="660" t="s">
        <v>4485</v>
      </c>
      <c r="D125" s="660" t="s">
        <v>4500</v>
      </c>
      <c r="E125" s="660" t="s">
        <v>4501</v>
      </c>
      <c r="F125" s="663">
        <v>1</v>
      </c>
      <c r="G125" s="663">
        <v>0</v>
      </c>
      <c r="H125" s="660"/>
      <c r="I125" s="660">
        <v>0</v>
      </c>
      <c r="J125" s="663"/>
      <c r="K125" s="663"/>
      <c r="L125" s="660"/>
      <c r="M125" s="660"/>
      <c r="N125" s="663"/>
      <c r="O125" s="663"/>
      <c r="P125" s="676"/>
      <c r="Q125" s="664"/>
    </row>
    <row r="126" spans="1:17" ht="14.4" customHeight="1" x14ac:dyDescent="0.3">
      <c r="A126" s="659" t="s">
        <v>4548</v>
      </c>
      <c r="B126" s="660" t="s">
        <v>4495</v>
      </c>
      <c r="C126" s="660" t="s">
        <v>4485</v>
      </c>
      <c r="D126" s="660" t="s">
        <v>4534</v>
      </c>
      <c r="E126" s="660" t="s">
        <v>4535</v>
      </c>
      <c r="F126" s="663">
        <v>48</v>
      </c>
      <c r="G126" s="663">
        <v>7776</v>
      </c>
      <c r="H126" s="660">
        <v>1</v>
      </c>
      <c r="I126" s="660">
        <v>162</v>
      </c>
      <c r="J126" s="663">
        <v>2</v>
      </c>
      <c r="K126" s="663">
        <v>326</v>
      </c>
      <c r="L126" s="660">
        <v>4.1923868312757205E-2</v>
      </c>
      <c r="M126" s="660">
        <v>163</v>
      </c>
      <c r="N126" s="663"/>
      <c r="O126" s="663"/>
      <c r="P126" s="676"/>
      <c r="Q126" s="664"/>
    </row>
    <row r="127" spans="1:17" ht="14.4" customHeight="1" x14ac:dyDescent="0.3">
      <c r="A127" s="659" t="s">
        <v>4548</v>
      </c>
      <c r="B127" s="660" t="s">
        <v>4495</v>
      </c>
      <c r="C127" s="660" t="s">
        <v>2842</v>
      </c>
      <c r="D127" s="660" t="s">
        <v>4549</v>
      </c>
      <c r="E127" s="660" t="s">
        <v>4550</v>
      </c>
      <c r="F127" s="663"/>
      <c r="G127" s="663"/>
      <c r="H127" s="660"/>
      <c r="I127" s="660"/>
      <c r="J127" s="663">
        <v>10</v>
      </c>
      <c r="K127" s="663">
        <v>1160</v>
      </c>
      <c r="L127" s="660"/>
      <c r="M127" s="660">
        <v>116</v>
      </c>
      <c r="N127" s="663">
        <v>7</v>
      </c>
      <c r="O127" s="663">
        <v>820</v>
      </c>
      <c r="P127" s="676"/>
      <c r="Q127" s="664">
        <v>117.14285714285714</v>
      </c>
    </row>
    <row r="128" spans="1:17" ht="14.4" customHeight="1" x14ac:dyDescent="0.3">
      <c r="A128" s="659" t="s">
        <v>4548</v>
      </c>
      <c r="B128" s="660" t="s">
        <v>4495</v>
      </c>
      <c r="C128" s="660" t="s">
        <v>2842</v>
      </c>
      <c r="D128" s="660" t="s">
        <v>4540</v>
      </c>
      <c r="E128" s="660" t="s">
        <v>4541</v>
      </c>
      <c r="F128" s="663">
        <v>13</v>
      </c>
      <c r="G128" s="663">
        <v>3237</v>
      </c>
      <c r="H128" s="660">
        <v>1</v>
      </c>
      <c r="I128" s="660">
        <v>249</v>
      </c>
      <c r="J128" s="663">
        <v>28</v>
      </c>
      <c r="K128" s="663">
        <v>7000</v>
      </c>
      <c r="L128" s="660">
        <v>2.162496138399753</v>
      </c>
      <c r="M128" s="660">
        <v>250</v>
      </c>
      <c r="N128" s="663">
        <v>8</v>
      </c>
      <c r="O128" s="663">
        <v>2008</v>
      </c>
      <c r="P128" s="676">
        <v>0.6203274637009577</v>
      </c>
      <c r="Q128" s="664">
        <v>251</v>
      </c>
    </row>
    <row r="129" spans="1:17" ht="14.4" customHeight="1" x14ac:dyDescent="0.3">
      <c r="A129" s="659" t="s">
        <v>4548</v>
      </c>
      <c r="B129" s="660" t="s">
        <v>4495</v>
      </c>
      <c r="C129" s="660" t="s">
        <v>2842</v>
      </c>
      <c r="D129" s="660" t="s">
        <v>4534</v>
      </c>
      <c r="E129" s="660" t="s">
        <v>4535</v>
      </c>
      <c r="F129" s="663">
        <v>13</v>
      </c>
      <c r="G129" s="663">
        <v>2106</v>
      </c>
      <c r="H129" s="660">
        <v>1</v>
      </c>
      <c r="I129" s="660">
        <v>162</v>
      </c>
      <c r="J129" s="663">
        <v>21</v>
      </c>
      <c r="K129" s="663">
        <v>3423</v>
      </c>
      <c r="L129" s="660">
        <v>1.6253561253561253</v>
      </c>
      <c r="M129" s="660">
        <v>163</v>
      </c>
      <c r="N129" s="663">
        <v>2</v>
      </c>
      <c r="O129" s="663">
        <v>326</v>
      </c>
      <c r="P129" s="676">
        <v>0.15479582146248813</v>
      </c>
      <c r="Q129" s="664">
        <v>163</v>
      </c>
    </row>
    <row r="130" spans="1:17" ht="14.4" customHeight="1" x14ac:dyDescent="0.3">
      <c r="A130" s="659" t="s">
        <v>4548</v>
      </c>
      <c r="B130" s="660" t="s">
        <v>4495</v>
      </c>
      <c r="C130" s="660" t="s">
        <v>2843</v>
      </c>
      <c r="D130" s="660" t="s">
        <v>4553</v>
      </c>
      <c r="E130" s="660" t="s">
        <v>4554</v>
      </c>
      <c r="F130" s="663"/>
      <c r="G130" s="663"/>
      <c r="H130" s="660"/>
      <c r="I130" s="660"/>
      <c r="J130" s="663"/>
      <c r="K130" s="663"/>
      <c r="L130" s="660"/>
      <c r="M130" s="660"/>
      <c r="N130" s="663">
        <v>1</v>
      </c>
      <c r="O130" s="663">
        <v>234</v>
      </c>
      <c r="P130" s="676"/>
      <c r="Q130" s="664">
        <v>234</v>
      </c>
    </row>
    <row r="131" spans="1:17" ht="14.4" customHeight="1" x14ac:dyDescent="0.3">
      <c r="A131" s="659" t="s">
        <v>4548</v>
      </c>
      <c r="B131" s="660" t="s">
        <v>4495</v>
      </c>
      <c r="C131" s="660" t="s">
        <v>2843</v>
      </c>
      <c r="D131" s="660" t="s">
        <v>4549</v>
      </c>
      <c r="E131" s="660" t="s">
        <v>4550</v>
      </c>
      <c r="F131" s="663"/>
      <c r="G131" s="663"/>
      <c r="H131" s="660"/>
      <c r="I131" s="660"/>
      <c r="J131" s="663">
        <v>1</v>
      </c>
      <c r="K131" s="663">
        <v>116</v>
      </c>
      <c r="L131" s="660"/>
      <c r="M131" s="660">
        <v>116</v>
      </c>
      <c r="N131" s="663">
        <v>4</v>
      </c>
      <c r="O131" s="663">
        <v>472</v>
      </c>
      <c r="P131" s="676"/>
      <c r="Q131" s="664">
        <v>118</v>
      </c>
    </row>
    <row r="132" spans="1:17" ht="14.4" customHeight="1" x14ac:dyDescent="0.3">
      <c r="A132" s="659" t="s">
        <v>4548</v>
      </c>
      <c r="B132" s="660" t="s">
        <v>4495</v>
      </c>
      <c r="C132" s="660" t="s">
        <v>2843</v>
      </c>
      <c r="D132" s="660" t="s">
        <v>4540</v>
      </c>
      <c r="E132" s="660" t="s">
        <v>4541</v>
      </c>
      <c r="F132" s="663"/>
      <c r="G132" s="663"/>
      <c r="H132" s="660"/>
      <c r="I132" s="660"/>
      <c r="J132" s="663">
        <v>1</v>
      </c>
      <c r="K132" s="663">
        <v>250</v>
      </c>
      <c r="L132" s="660"/>
      <c r="M132" s="660">
        <v>250</v>
      </c>
      <c r="N132" s="663">
        <v>5</v>
      </c>
      <c r="O132" s="663">
        <v>1260</v>
      </c>
      <c r="P132" s="676"/>
      <c r="Q132" s="664">
        <v>252</v>
      </c>
    </row>
    <row r="133" spans="1:17" ht="14.4" customHeight="1" x14ac:dyDescent="0.3">
      <c r="A133" s="659" t="s">
        <v>4548</v>
      </c>
      <c r="B133" s="660" t="s">
        <v>4495</v>
      </c>
      <c r="C133" s="660" t="s">
        <v>2837</v>
      </c>
      <c r="D133" s="660" t="s">
        <v>4540</v>
      </c>
      <c r="E133" s="660" t="s">
        <v>4541</v>
      </c>
      <c r="F133" s="663">
        <v>1</v>
      </c>
      <c r="G133" s="663">
        <v>249</v>
      </c>
      <c r="H133" s="660">
        <v>1</v>
      </c>
      <c r="I133" s="660">
        <v>249</v>
      </c>
      <c r="J133" s="663"/>
      <c r="K133" s="663"/>
      <c r="L133" s="660"/>
      <c r="M133" s="660"/>
      <c r="N133" s="663"/>
      <c r="O133" s="663"/>
      <c r="P133" s="676"/>
      <c r="Q133" s="664"/>
    </row>
    <row r="134" spans="1:17" ht="14.4" customHeight="1" x14ac:dyDescent="0.3">
      <c r="A134" s="659" t="s">
        <v>4548</v>
      </c>
      <c r="B134" s="660" t="s">
        <v>4495</v>
      </c>
      <c r="C134" s="660" t="s">
        <v>2837</v>
      </c>
      <c r="D134" s="660" t="s">
        <v>4534</v>
      </c>
      <c r="E134" s="660" t="s">
        <v>4535</v>
      </c>
      <c r="F134" s="663">
        <v>1</v>
      </c>
      <c r="G134" s="663">
        <v>162</v>
      </c>
      <c r="H134" s="660">
        <v>1</v>
      </c>
      <c r="I134" s="660">
        <v>162</v>
      </c>
      <c r="J134" s="663"/>
      <c r="K134" s="663"/>
      <c r="L134" s="660"/>
      <c r="M134" s="660"/>
      <c r="N134" s="663"/>
      <c r="O134" s="663"/>
      <c r="P134" s="676"/>
      <c r="Q134" s="664"/>
    </row>
    <row r="135" spans="1:17" ht="14.4" customHeight="1" x14ac:dyDescent="0.3">
      <c r="A135" s="659" t="s">
        <v>4548</v>
      </c>
      <c r="B135" s="660" t="s">
        <v>4495</v>
      </c>
      <c r="C135" s="660" t="s">
        <v>2838</v>
      </c>
      <c r="D135" s="660" t="s">
        <v>4540</v>
      </c>
      <c r="E135" s="660" t="s">
        <v>4541</v>
      </c>
      <c r="F135" s="663">
        <v>2</v>
      </c>
      <c r="G135" s="663">
        <v>498</v>
      </c>
      <c r="H135" s="660">
        <v>1</v>
      </c>
      <c r="I135" s="660">
        <v>249</v>
      </c>
      <c r="J135" s="663"/>
      <c r="K135" s="663"/>
      <c r="L135" s="660"/>
      <c r="M135" s="660"/>
      <c r="N135" s="663"/>
      <c r="O135" s="663"/>
      <c r="P135" s="676"/>
      <c r="Q135" s="664"/>
    </row>
    <row r="136" spans="1:17" ht="14.4" customHeight="1" x14ac:dyDescent="0.3">
      <c r="A136" s="659" t="s">
        <v>4548</v>
      </c>
      <c r="B136" s="660" t="s">
        <v>4495</v>
      </c>
      <c r="C136" s="660" t="s">
        <v>2838</v>
      </c>
      <c r="D136" s="660" t="s">
        <v>4534</v>
      </c>
      <c r="E136" s="660" t="s">
        <v>4535</v>
      </c>
      <c r="F136" s="663">
        <v>2</v>
      </c>
      <c r="G136" s="663">
        <v>324</v>
      </c>
      <c r="H136" s="660">
        <v>1</v>
      </c>
      <c r="I136" s="660">
        <v>162</v>
      </c>
      <c r="J136" s="663"/>
      <c r="K136" s="663"/>
      <c r="L136" s="660"/>
      <c r="M136" s="660"/>
      <c r="N136" s="663"/>
      <c r="O136" s="663"/>
      <c r="P136" s="676"/>
      <c r="Q136" s="664"/>
    </row>
    <row r="137" spans="1:17" ht="14.4" customHeight="1" x14ac:dyDescent="0.3">
      <c r="A137" s="659" t="s">
        <v>4548</v>
      </c>
      <c r="B137" s="660" t="s">
        <v>4495</v>
      </c>
      <c r="C137" s="660" t="s">
        <v>2839</v>
      </c>
      <c r="D137" s="660" t="s">
        <v>4540</v>
      </c>
      <c r="E137" s="660" t="s">
        <v>4541</v>
      </c>
      <c r="F137" s="663"/>
      <c r="G137" s="663"/>
      <c r="H137" s="660"/>
      <c r="I137" s="660"/>
      <c r="J137" s="663">
        <v>1</v>
      </c>
      <c r="K137" s="663">
        <v>250</v>
      </c>
      <c r="L137" s="660"/>
      <c r="M137" s="660">
        <v>250</v>
      </c>
      <c r="N137" s="663"/>
      <c r="O137" s="663"/>
      <c r="P137" s="676"/>
      <c r="Q137" s="664"/>
    </row>
    <row r="138" spans="1:17" ht="14.4" customHeight="1" x14ac:dyDescent="0.3">
      <c r="A138" s="659" t="s">
        <v>4548</v>
      </c>
      <c r="B138" s="660" t="s">
        <v>4495</v>
      </c>
      <c r="C138" s="660" t="s">
        <v>2839</v>
      </c>
      <c r="D138" s="660" t="s">
        <v>4534</v>
      </c>
      <c r="E138" s="660" t="s">
        <v>4535</v>
      </c>
      <c r="F138" s="663"/>
      <c r="G138" s="663"/>
      <c r="H138" s="660"/>
      <c r="I138" s="660"/>
      <c r="J138" s="663">
        <v>1</v>
      </c>
      <c r="K138" s="663">
        <v>163</v>
      </c>
      <c r="L138" s="660"/>
      <c r="M138" s="660">
        <v>163</v>
      </c>
      <c r="N138" s="663"/>
      <c r="O138" s="663"/>
      <c r="P138" s="676"/>
      <c r="Q138" s="664"/>
    </row>
    <row r="139" spans="1:17" ht="14.4" customHeight="1" x14ac:dyDescent="0.3">
      <c r="A139" s="659" t="s">
        <v>4548</v>
      </c>
      <c r="B139" s="660" t="s">
        <v>4495</v>
      </c>
      <c r="C139" s="660" t="s">
        <v>2844</v>
      </c>
      <c r="D139" s="660" t="s">
        <v>4553</v>
      </c>
      <c r="E139" s="660" t="s">
        <v>4554</v>
      </c>
      <c r="F139" s="663"/>
      <c r="G139" s="663"/>
      <c r="H139" s="660"/>
      <c r="I139" s="660"/>
      <c r="J139" s="663"/>
      <c r="K139" s="663"/>
      <c r="L139" s="660"/>
      <c r="M139" s="660"/>
      <c r="N139" s="663">
        <v>2</v>
      </c>
      <c r="O139" s="663">
        <v>468</v>
      </c>
      <c r="P139" s="676"/>
      <c r="Q139" s="664">
        <v>234</v>
      </c>
    </row>
    <row r="140" spans="1:17" ht="14.4" customHeight="1" x14ac:dyDescent="0.3">
      <c r="A140" s="659" t="s">
        <v>4548</v>
      </c>
      <c r="B140" s="660" t="s">
        <v>4495</v>
      </c>
      <c r="C140" s="660" t="s">
        <v>2844</v>
      </c>
      <c r="D140" s="660" t="s">
        <v>4549</v>
      </c>
      <c r="E140" s="660" t="s">
        <v>4550</v>
      </c>
      <c r="F140" s="663"/>
      <c r="G140" s="663"/>
      <c r="H140" s="660"/>
      <c r="I140" s="660"/>
      <c r="J140" s="663"/>
      <c r="K140" s="663"/>
      <c r="L140" s="660"/>
      <c r="M140" s="660"/>
      <c r="N140" s="663">
        <v>24</v>
      </c>
      <c r="O140" s="663">
        <v>2818</v>
      </c>
      <c r="P140" s="676"/>
      <c r="Q140" s="664">
        <v>117.41666666666667</v>
      </c>
    </row>
    <row r="141" spans="1:17" ht="14.4" customHeight="1" x14ac:dyDescent="0.3">
      <c r="A141" s="659" t="s">
        <v>4548</v>
      </c>
      <c r="B141" s="660" t="s">
        <v>4495</v>
      </c>
      <c r="C141" s="660" t="s">
        <v>2844</v>
      </c>
      <c r="D141" s="660" t="s">
        <v>4540</v>
      </c>
      <c r="E141" s="660" t="s">
        <v>4541</v>
      </c>
      <c r="F141" s="663"/>
      <c r="G141" s="663"/>
      <c r="H141" s="660"/>
      <c r="I141" s="660"/>
      <c r="J141" s="663"/>
      <c r="K141" s="663"/>
      <c r="L141" s="660"/>
      <c r="M141" s="660"/>
      <c r="N141" s="663">
        <v>29</v>
      </c>
      <c r="O141" s="663">
        <v>7290</v>
      </c>
      <c r="P141" s="676"/>
      <c r="Q141" s="664">
        <v>251.37931034482759</v>
      </c>
    </row>
    <row r="142" spans="1:17" ht="14.4" customHeight="1" x14ac:dyDescent="0.3">
      <c r="A142" s="659" t="s">
        <v>4548</v>
      </c>
      <c r="B142" s="660" t="s">
        <v>4495</v>
      </c>
      <c r="C142" s="660" t="s">
        <v>2844</v>
      </c>
      <c r="D142" s="660" t="s">
        <v>4534</v>
      </c>
      <c r="E142" s="660" t="s">
        <v>4535</v>
      </c>
      <c r="F142" s="663"/>
      <c r="G142" s="663"/>
      <c r="H142" s="660"/>
      <c r="I142" s="660"/>
      <c r="J142" s="663"/>
      <c r="K142" s="663"/>
      <c r="L142" s="660"/>
      <c r="M142" s="660"/>
      <c r="N142" s="663">
        <v>2</v>
      </c>
      <c r="O142" s="663">
        <v>326</v>
      </c>
      <c r="P142" s="676"/>
      <c r="Q142" s="664">
        <v>163</v>
      </c>
    </row>
    <row r="143" spans="1:17" ht="14.4" customHeight="1" x14ac:dyDescent="0.3">
      <c r="A143" s="659" t="s">
        <v>4548</v>
      </c>
      <c r="B143" s="660" t="s">
        <v>4495</v>
      </c>
      <c r="C143" s="660" t="s">
        <v>2840</v>
      </c>
      <c r="D143" s="660" t="s">
        <v>4553</v>
      </c>
      <c r="E143" s="660" t="s">
        <v>4554</v>
      </c>
      <c r="F143" s="663"/>
      <c r="G143" s="663"/>
      <c r="H143" s="660"/>
      <c r="I143" s="660"/>
      <c r="J143" s="663">
        <v>1</v>
      </c>
      <c r="K143" s="663">
        <v>232</v>
      </c>
      <c r="L143" s="660"/>
      <c r="M143" s="660">
        <v>232</v>
      </c>
      <c r="N143" s="663"/>
      <c r="O143" s="663"/>
      <c r="P143" s="676"/>
      <c r="Q143" s="664"/>
    </row>
    <row r="144" spans="1:17" ht="14.4" customHeight="1" x14ac:dyDescent="0.3">
      <c r="A144" s="659" t="s">
        <v>4548</v>
      </c>
      <c r="B144" s="660" t="s">
        <v>4495</v>
      </c>
      <c r="C144" s="660" t="s">
        <v>2840</v>
      </c>
      <c r="D144" s="660" t="s">
        <v>4549</v>
      </c>
      <c r="E144" s="660" t="s">
        <v>4550</v>
      </c>
      <c r="F144" s="663"/>
      <c r="G144" s="663"/>
      <c r="H144" s="660"/>
      <c r="I144" s="660"/>
      <c r="J144" s="663">
        <v>6</v>
      </c>
      <c r="K144" s="663">
        <v>696</v>
      </c>
      <c r="L144" s="660"/>
      <c r="M144" s="660">
        <v>116</v>
      </c>
      <c r="N144" s="663">
        <v>9</v>
      </c>
      <c r="O144" s="663">
        <v>1048</v>
      </c>
      <c r="P144" s="676"/>
      <c r="Q144" s="664">
        <v>116.44444444444444</v>
      </c>
    </row>
    <row r="145" spans="1:17" ht="14.4" customHeight="1" x14ac:dyDescent="0.3">
      <c r="A145" s="659" t="s">
        <v>4548</v>
      </c>
      <c r="B145" s="660" t="s">
        <v>4495</v>
      </c>
      <c r="C145" s="660" t="s">
        <v>2840</v>
      </c>
      <c r="D145" s="660" t="s">
        <v>4540</v>
      </c>
      <c r="E145" s="660" t="s">
        <v>4541</v>
      </c>
      <c r="F145" s="663"/>
      <c r="G145" s="663"/>
      <c r="H145" s="660"/>
      <c r="I145" s="660"/>
      <c r="J145" s="663">
        <v>19</v>
      </c>
      <c r="K145" s="663">
        <v>4750</v>
      </c>
      <c r="L145" s="660"/>
      <c r="M145" s="660">
        <v>250</v>
      </c>
      <c r="N145" s="663">
        <v>9</v>
      </c>
      <c r="O145" s="663">
        <v>2254</v>
      </c>
      <c r="P145" s="676"/>
      <c r="Q145" s="664">
        <v>250.44444444444446</v>
      </c>
    </row>
    <row r="146" spans="1:17" ht="14.4" customHeight="1" x14ac:dyDescent="0.3">
      <c r="A146" s="659" t="s">
        <v>4548</v>
      </c>
      <c r="B146" s="660" t="s">
        <v>4495</v>
      </c>
      <c r="C146" s="660" t="s">
        <v>2840</v>
      </c>
      <c r="D146" s="660" t="s">
        <v>4534</v>
      </c>
      <c r="E146" s="660" t="s">
        <v>4535</v>
      </c>
      <c r="F146" s="663"/>
      <c r="G146" s="663"/>
      <c r="H146" s="660"/>
      <c r="I146" s="660"/>
      <c r="J146" s="663">
        <v>13</v>
      </c>
      <c r="K146" s="663">
        <v>2119</v>
      </c>
      <c r="L146" s="660"/>
      <c r="M146" s="660">
        <v>163</v>
      </c>
      <c r="N146" s="663"/>
      <c r="O146" s="663"/>
      <c r="P146" s="676"/>
      <c r="Q146" s="664"/>
    </row>
    <row r="147" spans="1:17" ht="14.4" customHeight="1" x14ac:dyDescent="0.3">
      <c r="A147" s="659" t="s">
        <v>4548</v>
      </c>
      <c r="B147" s="660" t="s">
        <v>4495</v>
      </c>
      <c r="C147" s="660" t="s">
        <v>4489</v>
      </c>
      <c r="D147" s="660" t="s">
        <v>4549</v>
      </c>
      <c r="E147" s="660" t="s">
        <v>4550</v>
      </c>
      <c r="F147" s="663"/>
      <c r="G147" s="663"/>
      <c r="H147" s="660"/>
      <c r="I147" s="660"/>
      <c r="J147" s="663"/>
      <c r="K147" s="663"/>
      <c r="L147" s="660"/>
      <c r="M147" s="660"/>
      <c r="N147" s="663">
        <v>1</v>
      </c>
      <c r="O147" s="663">
        <v>118</v>
      </c>
      <c r="P147" s="676"/>
      <c r="Q147" s="664">
        <v>118</v>
      </c>
    </row>
    <row r="148" spans="1:17" ht="14.4" customHeight="1" thickBot="1" x14ac:dyDescent="0.35">
      <c r="A148" s="665" t="s">
        <v>4548</v>
      </c>
      <c r="B148" s="666" t="s">
        <v>4495</v>
      </c>
      <c r="C148" s="666" t="s">
        <v>4489</v>
      </c>
      <c r="D148" s="666" t="s">
        <v>4540</v>
      </c>
      <c r="E148" s="666" t="s">
        <v>4541</v>
      </c>
      <c r="F148" s="669"/>
      <c r="G148" s="669"/>
      <c r="H148" s="666"/>
      <c r="I148" s="666"/>
      <c r="J148" s="669"/>
      <c r="K148" s="669"/>
      <c r="L148" s="666"/>
      <c r="M148" s="666"/>
      <c r="N148" s="669">
        <v>1</v>
      </c>
      <c r="O148" s="669">
        <v>252</v>
      </c>
      <c r="P148" s="677"/>
      <c r="Q148" s="670">
        <v>252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50685148</v>
      </c>
      <c r="C3" s="352">
        <f t="shared" ref="C3:R3" si="0">SUBTOTAL(9,C6:C1048576)</f>
        <v>21</v>
      </c>
      <c r="D3" s="352">
        <f t="shared" si="0"/>
        <v>50392842</v>
      </c>
      <c r="E3" s="352">
        <f t="shared" si="0"/>
        <v>19.869087737104852</v>
      </c>
      <c r="F3" s="352">
        <f t="shared" si="0"/>
        <v>49064141</v>
      </c>
      <c r="G3" s="355">
        <f>IF(B3&lt;&gt;0,F3/B3,"")</f>
        <v>0.96801810660590359</v>
      </c>
      <c r="H3" s="351">
        <f t="shared" si="0"/>
        <v>28486407.759999994</v>
      </c>
      <c r="I3" s="352">
        <f t="shared" si="0"/>
        <v>3</v>
      </c>
      <c r="J3" s="352">
        <f t="shared" si="0"/>
        <v>19980785.620000001</v>
      </c>
      <c r="K3" s="352">
        <f t="shared" si="0"/>
        <v>0.70411509482757439</v>
      </c>
      <c r="L3" s="352">
        <f t="shared" si="0"/>
        <v>28430681.000000007</v>
      </c>
      <c r="M3" s="353">
        <f>IF(H3&lt;&gt;0,L3/H3,"")</f>
        <v>0.99804374210783298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130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2"/>
      <c r="B5" s="783">
        <v>2012</v>
      </c>
      <c r="C5" s="784"/>
      <c r="D5" s="784">
        <v>2013</v>
      </c>
      <c r="E5" s="784"/>
      <c r="F5" s="784">
        <v>2014</v>
      </c>
      <c r="G5" s="785" t="s">
        <v>2</v>
      </c>
      <c r="H5" s="783">
        <v>2012</v>
      </c>
      <c r="I5" s="784"/>
      <c r="J5" s="784">
        <v>2013</v>
      </c>
      <c r="K5" s="784"/>
      <c r="L5" s="784">
        <v>2014</v>
      </c>
      <c r="M5" s="785" t="s">
        <v>2</v>
      </c>
      <c r="N5" s="783">
        <v>2012</v>
      </c>
      <c r="O5" s="784"/>
      <c r="P5" s="784">
        <v>2013</v>
      </c>
      <c r="Q5" s="784"/>
      <c r="R5" s="784">
        <v>2014</v>
      </c>
      <c r="S5" s="785" t="s">
        <v>2</v>
      </c>
    </row>
    <row r="6" spans="1:19" ht="14.4" customHeight="1" x14ac:dyDescent="0.3">
      <c r="A6" s="747" t="s">
        <v>4556</v>
      </c>
      <c r="B6" s="786">
        <v>1539</v>
      </c>
      <c r="C6" s="733">
        <v>1</v>
      </c>
      <c r="D6" s="786">
        <v>1740</v>
      </c>
      <c r="E6" s="733">
        <v>1.1306042884990253</v>
      </c>
      <c r="F6" s="786">
        <v>700</v>
      </c>
      <c r="G6" s="738">
        <v>0.45484080571799868</v>
      </c>
      <c r="H6" s="786"/>
      <c r="I6" s="733"/>
      <c r="J6" s="786"/>
      <c r="K6" s="733"/>
      <c r="L6" s="786"/>
      <c r="M6" s="738"/>
      <c r="N6" s="786"/>
      <c r="O6" s="733"/>
      <c r="P6" s="786"/>
      <c r="Q6" s="733"/>
      <c r="R6" s="786"/>
      <c r="S6" s="235"/>
    </row>
    <row r="7" spans="1:19" ht="14.4" customHeight="1" x14ac:dyDescent="0.3">
      <c r="A7" s="686" t="s">
        <v>4557</v>
      </c>
      <c r="B7" s="787">
        <v>2565</v>
      </c>
      <c r="C7" s="660">
        <v>1</v>
      </c>
      <c r="D7" s="787">
        <v>1044</v>
      </c>
      <c r="E7" s="660">
        <v>0.40701754385964911</v>
      </c>
      <c r="F7" s="787">
        <v>1170</v>
      </c>
      <c r="G7" s="676">
        <v>0.45614035087719296</v>
      </c>
      <c r="H7" s="787"/>
      <c r="I7" s="660"/>
      <c r="J7" s="787"/>
      <c r="K7" s="660"/>
      <c r="L7" s="787"/>
      <c r="M7" s="676"/>
      <c r="N7" s="787"/>
      <c r="O7" s="660"/>
      <c r="P7" s="787"/>
      <c r="Q7" s="660"/>
      <c r="R7" s="787"/>
      <c r="S7" s="699"/>
    </row>
    <row r="8" spans="1:19" ht="14.4" customHeight="1" x14ac:dyDescent="0.3">
      <c r="A8" s="686" t="s">
        <v>4558</v>
      </c>
      <c r="B8" s="787">
        <v>9063</v>
      </c>
      <c r="C8" s="660">
        <v>1</v>
      </c>
      <c r="D8" s="787">
        <v>5397</v>
      </c>
      <c r="E8" s="660">
        <v>0.59549817941079108</v>
      </c>
      <c r="F8" s="787">
        <v>7944</v>
      </c>
      <c r="G8" s="676">
        <v>0.87653095001655079</v>
      </c>
      <c r="H8" s="787"/>
      <c r="I8" s="660"/>
      <c r="J8" s="787"/>
      <c r="K8" s="660"/>
      <c r="L8" s="787"/>
      <c r="M8" s="676"/>
      <c r="N8" s="787"/>
      <c r="O8" s="660"/>
      <c r="P8" s="787"/>
      <c r="Q8" s="660"/>
      <c r="R8" s="787"/>
      <c r="S8" s="699"/>
    </row>
    <row r="9" spans="1:19" ht="14.4" customHeight="1" x14ac:dyDescent="0.3">
      <c r="A9" s="686" t="s">
        <v>4559</v>
      </c>
      <c r="B9" s="787">
        <v>513</v>
      </c>
      <c r="C9" s="660">
        <v>1</v>
      </c>
      <c r="D9" s="787">
        <v>580</v>
      </c>
      <c r="E9" s="660">
        <v>1.1306042884990253</v>
      </c>
      <c r="F9" s="787">
        <v>1172</v>
      </c>
      <c r="G9" s="676">
        <v>2.2846003898635479</v>
      </c>
      <c r="H9" s="787"/>
      <c r="I9" s="660"/>
      <c r="J9" s="787"/>
      <c r="K9" s="660"/>
      <c r="L9" s="787"/>
      <c r="M9" s="676"/>
      <c r="N9" s="787"/>
      <c r="O9" s="660"/>
      <c r="P9" s="787"/>
      <c r="Q9" s="660"/>
      <c r="R9" s="787"/>
      <c r="S9" s="699"/>
    </row>
    <row r="10" spans="1:19" ht="14.4" customHeight="1" x14ac:dyDescent="0.3">
      <c r="A10" s="686" t="s">
        <v>4560</v>
      </c>
      <c r="B10" s="787"/>
      <c r="C10" s="660"/>
      <c r="D10" s="787">
        <v>232</v>
      </c>
      <c r="E10" s="660"/>
      <c r="F10" s="787">
        <v>234</v>
      </c>
      <c r="G10" s="676"/>
      <c r="H10" s="787"/>
      <c r="I10" s="660"/>
      <c r="J10" s="787"/>
      <c r="K10" s="660"/>
      <c r="L10" s="787"/>
      <c r="M10" s="676"/>
      <c r="N10" s="787"/>
      <c r="O10" s="660"/>
      <c r="P10" s="787"/>
      <c r="Q10" s="660"/>
      <c r="R10" s="787"/>
      <c r="S10" s="699"/>
    </row>
    <row r="11" spans="1:19" ht="14.4" customHeight="1" x14ac:dyDescent="0.3">
      <c r="A11" s="686" t="s">
        <v>2822</v>
      </c>
      <c r="B11" s="787">
        <v>50517940</v>
      </c>
      <c r="C11" s="660">
        <v>1</v>
      </c>
      <c r="D11" s="787">
        <v>50291104</v>
      </c>
      <c r="E11" s="660">
        <v>0.99550979315466936</v>
      </c>
      <c r="F11" s="787">
        <v>48939181</v>
      </c>
      <c r="G11" s="676">
        <v>0.96874854754568374</v>
      </c>
      <c r="H11" s="787">
        <v>28377158.459999993</v>
      </c>
      <c r="I11" s="660">
        <v>1</v>
      </c>
      <c r="J11" s="787">
        <v>19980785.620000001</v>
      </c>
      <c r="K11" s="660">
        <v>0.70411509482757439</v>
      </c>
      <c r="L11" s="787">
        <v>28430681.000000007</v>
      </c>
      <c r="M11" s="676">
        <v>1.0018861134413954</v>
      </c>
      <c r="N11" s="787"/>
      <c r="O11" s="660"/>
      <c r="P11" s="787"/>
      <c r="Q11" s="660"/>
      <c r="R11" s="787"/>
      <c r="S11" s="699"/>
    </row>
    <row r="12" spans="1:19" ht="14.4" customHeight="1" x14ac:dyDescent="0.3">
      <c r="A12" s="686" t="s">
        <v>4561</v>
      </c>
      <c r="B12" s="787">
        <v>39858</v>
      </c>
      <c r="C12" s="660">
        <v>1</v>
      </c>
      <c r="D12" s="787">
        <v>10783</v>
      </c>
      <c r="E12" s="660">
        <v>0.27053540067238696</v>
      </c>
      <c r="F12" s="787">
        <v>14144</v>
      </c>
      <c r="G12" s="676">
        <v>0.35485975212002607</v>
      </c>
      <c r="H12" s="787">
        <v>92332.85</v>
      </c>
      <c r="I12" s="660">
        <v>1</v>
      </c>
      <c r="J12" s="787"/>
      <c r="K12" s="660"/>
      <c r="L12" s="787"/>
      <c r="M12" s="676"/>
      <c r="N12" s="787"/>
      <c r="O12" s="660"/>
      <c r="P12" s="787"/>
      <c r="Q12" s="660"/>
      <c r="R12" s="787"/>
      <c r="S12" s="699"/>
    </row>
    <row r="13" spans="1:19" ht="14.4" customHeight="1" x14ac:dyDescent="0.3">
      <c r="A13" s="686" t="s">
        <v>4562</v>
      </c>
      <c r="B13" s="787">
        <v>342</v>
      </c>
      <c r="C13" s="660">
        <v>1</v>
      </c>
      <c r="D13" s="787">
        <v>348</v>
      </c>
      <c r="E13" s="660">
        <v>1.0175438596491229</v>
      </c>
      <c r="F13" s="787"/>
      <c r="G13" s="676"/>
      <c r="H13" s="787"/>
      <c r="I13" s="660"/>
      <c r="J13" s="787"/>
      <c r="K13" s="660"/>
      <c r="L13" s="787"/>
      <c r="M13" s="676"/>
      <c r="N13" s="787"/>
      <c r="O13" s="660"/>
      <c r="P13" s="787"/>
      <c r="Q13" s="660"/>
      <c r="R13" s="787"/>
      <c r="S13" s="699"/>
    </row>
    <row r="14" spans="1:19" ht="14.4" customHeight="1" x14ac:dyDescent="0.3">
      <c r="A14" s="686" t="s">
        <v>4563</v>
      </c>
      <c r="B14" s="787">
        <v>1539</v>
      </c>
      <c r="C14" s="660">
        <v>1</v>
      </c>
      <c r="D14" s="787">
        <v>1044</v>
      </c>
      <c r="E14" s="660">
        <v>0.67836257309941517</v>
      </c>
      <c r="F14" s="787">
        <v>2564</v>
      </c>
      <c r="G14" s="676">
        <v>1.6660168940870694</v>
      </c>
      <c r="H14" s="787"/>
      <c r="I14" s="660"/>
      <c r="J14" s="787"/>
      <c r="K14" s="660"/>
      <c r="L14" s="787"/>
      <c r="M14" s="676"/>
      <c r="N14" s="787"/>
      <c r="O14" s="660"/>
      <c r="P14" s="787"/>
      <c r="Q14" s="660"/>
      <c r="R14" s="787"/>
      <c r="S14" s="699"/>
    </row>
    <row r="15" spans="1:19" ht="14.4" customHeight="1" x14ac:dyDescent="0.3">
      <c r="A15" s="686" t="s">
        <v>4564</v>
      </c>
      <c r="B15" s="787">
        <v>48523</v>
      </c>
      <c r="C15" s="660">
        <v>1</v>
      </c>
      <c r="D15" s="787">
        <v>22464</v>
      </c>
      <c r="E15" s="660">
        <v>0.46295571172433692</v>
      </c>
      <c r="F15" s="787">
        <v>14362</v>
      </c>
      <c r="G15" s="676">
        <v>0.29598334810296151</v>
      </c>
      <c r="H15" s="787">
        <v>16916.45</v>
      </c>
      <c r="I15" s="660">
        <v>1</v>
      </c>
      <c r="J15" s="787"/>
      <c r="K15" s="660"/>
      <c r="L15" s="787"/>
      <c r="M15" s="676"/>
      <c r="N15" s="787"/>
      <c r="O15" s="660"/>
      <c r="P15" s="787"/>
      <c r="Q15" s="660"/>
      <c r="R15" s="787"/>
      <c r="S15" s="699"/>
    </row>
    <row r="16" spans="1:19" ht="14.4" customHeight="1" x14ac:dyDescent="0.3">
      <c r="A16" s="686" t="s">
        <v>4565</v>
      </c>
      <c r="B16" s="787">
        <v>342</v>
      </c>
      <c r="C16" s="660">
        <v>1</v>
      </c>
      <c r="D16" s="787">
        <v>116</v>
      </c>
      <c r="E16" s="660">
        <v>0.33918128654970758</v>
      </c>
      <c r="F16" s="787"/>
      <c r="G16" s="676"/>
      <c r="H16" s="787"/>
      <c r="I16" s="660"/>
      <c r="J16" s="787"/>
      <c r="K16" s="660"/>
      <c r="L16" s="787"/>
      <c r="M16" s="676"/>
      <c r="N16" s="787"/>
      <c r="O16" s="660"/>
      <c r="P16" s="787"/>
      <c r="Q16" s="660"/>
      <c r="R16" s="787"/>
      <c r="S16" s="699"/>
    </row>
    <row r="17" spans="1:19" ht="14.4" customHeight="1" x14ac:dyDescent="0.3">
      <c r="A17" s="686" t="s">
        <v>4566</v>
      </c>
      <c r="B17" s="787">
        <v>342</v>
      </c>
      <c r="C17" s="660">
        <v>1</v>
      </c>
      <c r="D17" s="787"/>
      <c r="E17" s="660"/>
      <c r="F17" s="787">
        <v>352</v>
      </c>
      <c r="G17" s="676">
        <v>1.0292397660818713</v>
      </c>
      <c r="H17" s="787"/>
      <c r="I17" s="660"/>
      <c r="J17" s="787"/>
      <c r="K17" s="660"/>
      <c r="L17" s="787"/>
      <c r="M17" s="676"/>
      <c r="N17" s="787"/>
      <c r="O17" s="660"/>
      <c r="P17" s="787"/>
      <c r="Q17" s="660"/>
      <c r="R17" s="787"/>
      <c r="S17" s="699"/>
    </row>
    <row r="18" spans="1:19" ht="14.4" customHeight="1" x14ac:dyDescent="0.3">
      <c r="A18" s="686" t="s">
        <v>4567</v>
      </c>
      <c r="B18" s="787"/>
      <c r="C18" s="660"/>
      <c r="D18" s="787">
        <v>348</v>
      </c>
      <c r="E18" s="660"/>
      <c r="F18" s="787">
        <v>584</v>
      </c>
      <c r="G18" s="676"/>
      <c r="H18" s="787"/>
      <c r="I18" s="660"/>
      <c r="J18" s="787"/>
      <c r="K18" s="660"/>
      <c r="L18" s="787"/>
      <c r="M18" s="676"/>
      <c r="N18" s="787"/>
      <c r="O18" s="660"/>
      <c r="P18" s="787"/>
      <c r="Q18" s="660"/>
      <c r="R18" s="787"/>
      <c r="S18" s="699"/>
    </row>
    <row r="19" spans="1:19" ht="14.4" customHeight="1" x14ac:dyDescent="0.3">
      <c r="A19" s="686" t="s">
        <v>4568</v>
      </c>
      <c r="B19" s="787"/>
      <c r="C19" s="660"/>
      <c r="D19" s="787">
        <v>116</v>
      </c>
      <c r="E19" s="660"/>
      <c r="F19" s="787">
        <v>118</v>
      </c>
      <c r="G19" s="676"/>
      <c r="H19" s="787"/>
      <c r="I19" s="660"/>
      <c r="J19" s="787"/>
      <c r="K19" s="660"/>
      <c r="L19" s="787"/>
      <c r="M19" s="676"/>
      <c r="N19" s="787"/>
      <c r="O19" s="660"/>
      <c r="P19" s="787"/>
      <c r="Q19" s="660"/>
      <c r="R19" s="787"/>
      <c r="S19" s="699"/>
    </row>
    <row r="20" spans="1:19" ht="14.4" customHeight="1" x14ac:dyDescent="0.3">
      <c r="A20" s="686" t="s">
        <v>4569</v>
      </c>
      <c r="B20" s="787">
        <v>1197</v>
      </c>
      <c r="C20" s="660">
        <v>1</v>
      </c>
      <c r="D20" s="787">
        <v>3016</v>
      </c>
      <c r="E20" s="660">
        <v>2.5196324143692563</v>
      </c>
      <c r="F20" s="787">
        <v>2574</v>
      </c>
      <c r="G20" s="676">
        <v>2.1503759398496243</v>
      </c>
      <c r="H20" s="787"/>
      <c r="I20" s="660"/>
      <c r="J20" s="787"/>
      <c r="K20" s="660"/>
      <c r="L20" s="787"/>
      <c r="M20" s="676"/>
      <c r="N20" s="787"/>
      <c r="O20" s="660"/>
      <c r="P20" s="787"/>
      <c r="Q20" s="660"/>
      <c r="R20" s="787"/>
      <c r="S20" s="699"/>
    </row>
    <row r="21" spans="1:19" ht="14.4" customHeight="1" x14ac:dyDescent="0.3">
      <c r="A21" s="686" t="s">
        <v>4570</v>
      </c>
      <c r="B21" s="787">
        <v>32153</v>
      </c>
      <c r="C21" s="660">
        <v>1</v>
      </c>
      <c r="D21" s="787">
        <v>31436</v>
      </c>
      <c r="E21" s="660">
        <v>0.97770037010543343</v>
      </c>
      <c r="F21" s="787">
        <v>48044</v>
      </c>
      <c r="G21" s="676">
        <v>1.4942307094205829</v>
      </c>
      <c r="H21" s="787"/>
      <c r="I21" s="660"/>
      <c r="J21" s="787"/>
      <c r="K21" s="660"/>
      <c r="L21" s="787"/>
      <c r="M21" s="676"/>
      <c r="N21" s="787"/>
      <c r="O21" s="660"/>
      <c r="P21" s="787"/>
      <c r="Q21" s="660"/>
      <c r="R21" s="787"/>
      <c r="S21" s="699"/>
    </row>
    <row r="22" spans="1:19" ht="14.4" customHeight="1" x14ac:dyDescent="0.3">
      <c r="A22" s="686" t="s">
        <v>4571</v>
      </c>
      <c r="B22" s="787">
        <v>855</v>
      </c>
      <c r="C22" s="660">
        <v>1</v>
      </c>
      <c r="D22" s="787">
        <v>116</v>
      </c>
      <c r="E22" s="660">
        <v>0.13567251461988303</v>
      </c>
      <c r="F22" s="787">
        <v>700</v>
      </c>
      <c r="G22" s="676">
        <v>0.81871345029239762</v>
      </c>
      <c r="H22" s="787"/>
      <c r="I22" s="660"/>
      <c r="J22" s="787"/>
      <c r="K22" s="660"/>
      <c r="L22" s="787"/>
      <c r="M22" s="676"/>
      <c r="N22" s="787"/>
      <c r="O22" s="660"/>
      <c r="P22" s="787"/>
      <c r="Q22" s="660"/>
      <c r="R22" s="787"/>
      <c r="S22" s="699"/>
    </row>
    <row r="23" spans="1:19" ht="14.4" customHeight="1" x14ac:dyDescent="0.3">
      <c r="A23" s="686" t="s">
        <v>4572</v>
      </c>
      <c r="B23" s="787"/>
      <c r="C23" s="660"/>
      <c r="D23" s="787"/>
      <c r="E23" s="660"/>
      <c r="F23" s="787">
        <v>352</v>
      </c>
      <c r="G23" s="676"/>
      <c r="H23" s="787"/>
      <c r="I23" s="660"/>
      <c r="J23" s="787"/>
      <c r="K23" s="660"/>
      <c r="L23" s="787"/>
      <c r="M23" s="676"/>
      <c r="N23" s="787"/>
      <c r="O23" s="660"/>
      <c r="P23" s="787"/>
      <c r="Q23" s="660"/>
      <c r="R23" s="787"/>
      <c r="S23" s="699"/>
    </row>
    <row r="24" spans="1:19" ht="14.4" customHeight="1" x14ac:dyDescent="0.3">
      <c r="A24" s="686" t="s">
        <v>4573</v>
      </c>
      <c r="B24" s="787">
        <v>2565</v>
      </c>
      <c r="C24" s="660">
        <v>1</v>
      </c>
      <c r="D24" s="787">
        <v>2436</v>
      </c>
      <c r="E24" s="660">
        <v>0.94970760233918128</v>
      </c>
      <c r="F24" s="787">
        <v>3980</v>
      </c>
      <c r="G24" s="676">
        <v>1.5516569200779726</v>
      </c>
      <c r="H24" s="787"/>
      <c r="I24" s="660"/>
      <c r="J24" s="787"/>
      <c r="K24" s="660"/>
      <c r="L24" s="787"/>
      <c r="M24" s="676"/>
      <c r="N24" s="787"/>
      <c r="O24" s="660"/>
      <c r="P24" s="787"/>
      <c r="Q24" s="660"/>
      <c r="R24" s="787"/>
      <c r="S24" s="699"/>
    </row>
    <row r="25" spans="1:19" ht="14.4" customHeight="1" x14ac:dyDescent="0.3">
      <c r="A25" s="686" t="s">
        <v>4574</v>
      </c>
      <c r="B25" s="787"/>
      <c r="C25" s="660"/>
      <c r="D25" s="787">
        <v>232</v>
      </c>
      <c r="E25" s="660"/>
      <c r="F25" s="787"/>
      <c r="G25" s="676"/>
      <c r="H25" s="787"/>
      <c r="I25" s="660"/>
      <c r="J25" s="787"/>
      <c r="K25" s="660"/>
      <c r="L25" s="787"/>
      <c r="M25" s="676"/>
      <c r="N25" s="787"/>
      <c r="O25" s="660"/>
      <c r="P25" s="787"/>
      <c r="Q25" s="660"/>
      <c r="R25" s="787"/>
      <c r="S25" s="699"/>
    </row>
    <row r="26" spans="1:19" ht="14.4" customHeight="1" x14ac:dyDescent="0.3">
      <c r="A26" s="686" t="s">
        <v>4575</v>
      </c>
      <c r="B26" s="787">
        <v>171</v>
      </c>
      <c r="C26" s="660">
        <v>1</v>
      </c>
      <c r="D26" s="787">
        <v>348</v>
      </c>
      <c r="E26" s="660">
        <v>2.0350877192982457</v>
      </c>
      <c r="F26" s="787">
        <v>936</v>
      </c>
      <c r="G26" s="676">
        <v>5.4736842105263159</v>
      </c>
      <c r="H26" s="787"/>
      <c r="I26" s="660"/>
      <c r="J26" s="787"/>
      <c r="K26" s="660"/>
      <c r="L26" s="787"/>
      <c r="M26" s="676"/>
      <c r="N26" s="787"/>
      <c r="O26" s="660"/>
      <c r="P26" s="787"/>
      <c r="Q26" s="660"/>
      <c r="R26" s="787"/>
      <c r="S26" s="699"/>
    </row>
    <row r="27" spans="1:19" ht="14.4" customHeight="1" x14ac:dyDescent="0.3">
      <c r="A27" s="686" t="s">
        <v>4576</v>
      </c>
      <c r="B27" s="787">
        <v>3078</v>
      </c>
      <c r="C27" s="660">
        <v>1</v>
      </c>
      <c r="D27" s="787">
        <v>1508</v>
      </c>
      <c r="E27" s="660">
        <v>0.48992852501624429</v>
      </c>
      <c r="F27" s="787">
        <v>4680</v>
      </c>
      <c r="G27" s="676">
        <v>1.5204678362573099</v>
      </c>
      <c r="H27" s="787"/>
      <c r="I27" s="660"/>
      <c r="J27" s="787"/>
      <c r="K27" s="660"/>
      <c r="L27" s="787"/>
      <c r="M27" s="676"/>
      <c r="N27" s="787"/>
      <c r="O27" s="660"/>
      <c r="P27" s="787"/>
      <c r="Q27" s="660"/>
      <c r="R27" s="787"/>
      <c r="S27" s="699"/>
    </row>
    <row r="28" spans="1:19" ht="14.4" customHeight="1" x14ac:dyDescent="0.3">
      <c r="A28" s="686" t="s">
        <v>4577</v>
      </c>
      <c r="B28" s="787">
        <v>1026</v>
      </c>
      <c r="C28" s="660">
        <v>1</v>
      </c>
      <c r="D28" s="787">
        <v>1392</v>
      </c>
      <c r="E28" s="660">
        <v>1.3567251461988303</v>
      </c>
      <c r="F28" s="787">
        <v>2114</v>
      </c>
      <c r="G28" s="676">
        <v>2.0604288499025341</v>
      </c>
      <c r="H28" s="787"/>
      <c r="I28" s="660"/>
      <c r="J28" s="787"/>
      <c r="K28" s="660"/>
      <c r="L28" s="787"/>
      <c r="M28" s="676"/>
      <c r="N28" s="787"/>
      <c r="O28" s="660"/>
      <c r="P28" s="787"/>
      <c r="Q28" s="660"/>
      <c r="R28" s="787"/>
      <c r="S28" s="699"/>
    </row>
    <row r="29" spans="1:19" ht="14.4" customHeight="1" x14ac:dyDescent="0.3">
      <c r="A29" s="686" t="s">
        <v>4578</v>
      </c>
      <c r="B29" s="787">
        <v>17946</v>
      </c>
      <c r="C29" s="660">
        <v>1</v>
      </c>
      <c r="D29" s="787">
        <v>11590</v>
      </c>
      <c r="E29" s="660">
        <v>0.64582636799286752</v>
      </c>
      <c r="F29" s="787">
        <v>13100</v>
      </c>
      <c r="G29" s="676">
        <v>0.72996768082023844</v>
      </c>
      <c r="H29" s="787"/>
      <c r="I29" s="660"/>
      <c r="J29" s="787"/>
      <c r="K29" s="660"/>
      <c r="L29" s="787"/>
      <c r="M29" s="676"/>
      <c r="N29" s="787"/>
      <c r="O29" s="660"/>
      <c r="P29" s="787"/>
      <c r="Q29" s="660"/>
      <c r="R29" s="787"/>
      <c r="S29" s="699"/>
    </row>
    <row r="30" spans="1:19" ht="14.4" customHeight="1" x14ac:dyDescent="0.3">
      <c r="A30" s="686" t="s">
        <v>4579</v>
      </c>
      <c r="B30" s="787">
        <v>1026</v>
      </c>
      <c r="C30" s="660">
        <v>1</v>
      </c>
      <c r="D30" s="787">
        <v>2900</v>
      </c>
      <c r="E30" s="660">
        <v>2.8265107212475633</v>
      </c>
      <c r="F30" s="787">
        <v>1636</v>
      </c>
      <c r="G30" s="676">
        <v>1.594541910331384</v>
      </c>
      <c r="H30" s="787"/>
      <c r="I30" s="660"/>
      <c r="J30" s="787"/>
      <c r="K30" s="660"/>
      <c r="L30" s="787"/>
      <c r="M30" s="676"/>
      <c r="N30" s="787"/>
      <c r="O30" s="660"/>
      <c r="P30" s="787"/>
      <c r="Q30" s="660"/>
      <c r="R30" s="787"/>
      <c r="S30" s="699"/>
    </row>
    <row r="31" spans="1:19" ht="14.4" customHeight="1" x14ac:dyDescent="0.3">
      <c r="A31" s="686" t="s">
        <v>4580</v>
      </c>
      <c r="B31" s="787"/>
      <c r="C31" s="660"/>
      <c r="D31" s="787">
        <v>232</v>
      </c>
      <c r="E31" s="660"/>
      <c r="F31" s="787">
        <v>1050</v>
      </c>
      <c r="G31" s="676"/>
      <c r="H31" s="787"/>
      <c r="I31" s="660"/>
      <c r="J31" s="787"/>
      <c r="K31" s="660"/>
      <c r="L31" s="787"/>
      <c r="M31" s="676"/>
      <c r="N31" s="787"/>
      <c r="O31" s="660"/>
      <c r="P31" s="787"/>
      <c r="Q31" s="660"/>
      <c r="R31" s="787"/>
      <c r="S31" s="699"/>
    </row>
    <row r="32" spans="1:19" ht="14.4" customHeight="1" thickBot="1" x14ac:dyDescent="0.35">
      <c r="A32" s="789" t="s">
        <v>4581</v>
      </c>
      <c r="B32" s="788">
        <v>2565</v>
      </c>
      <c r="C32" s="666">
        <v>1</v>
      </c>
      <c r="D32" s="788">
        <v>2320</v>
      </c>
      <c r="E32" s="666">
        <v>0.90448343079922022</v>
      </c>
      <c r="F32" s="788">
        <v>2450</v>
      </c>
      <c r="G32" s="677">
        <v>0.95516569200779722</v>
      </c>
      <c r="H32" s="788"/>
      <c r="I32" s="666"/>
      <c r="J32" s="788"/>
      <c r="K32" s="666"/>
      <c r="L32" s="788"/>
      <c r="M32" s="677"/>
      <c r="N32" s="788"/>
      <c r="O32" s="666"/>
      <c r="P32" s="788"/>
      <c r="Q32" s="666"/>
      <c r="R32" s="788"/>
      <c r="S32" s="70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2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5360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34462.1</v>
      </c>
      <c r="G3" s="212">
        <f t="shared" si="0"/>
        <v>79171555.759999976</v>
      </c>
      <c r="H3" s="212"/>
      <c r="I3" s="212"/>
      <c r="J3" s="212">
        <f t="shared" si="0"/>
        <v>35201.400000000009</v>
      </c>
      <c r="K3" s="212">
        <f t="shared" si="0"/>
        <v>70373627.61999999</v>
      </c>
      <c r="L3" s="212"/>
      <c r="M3" s="212"/>
      <c r="N3" s="212">
        <f t="shared" si="0"/>
        <v>30370.579999999998</v>
      </c>
      <c r="O3" s="212">
        <f t="shared" si="0"/>
        <v>77494822</v>
      </c>
      <c r="P3" s="79">
        <f>IF(G3=0,0,O3/G3)</f>
        <v>0.97882151305599185</v>
      </c>
      <c r="Q3" s="213">
        <f>IF(N3=0,0,O3/N3)</f>
        <v>2551.6411606232086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2" t="s">
        <v>121</v>
      </c>
      <c r="E4" s="563" t="s">
        <v>81</v>
      </c>
      <c r="F4" s="568">
        <v>2012</v>
      </c>
      <c r="G4" s="569"/>
      <c r="H4" s="214"/>
      <c r="I4" s="214"/>
      <c r="J4" s="568">
        <v>2013</v>
      </c>
      <c r="K4" s="569"/>
      <c r="L4" s="214"/>
      <c r="M4" s="214"/>
      <c r="N4" s="568">
        <v>2014</v>
      </c>
      <c r="O4" s="569"/>
      <c r="P4" s="570" t="s">
        <v>2</v>
      </c>
      <c r="Q4" s="559" t="s">
        <v>122</v>
      </c>
    </row>
    <row r="5" spans="1:17" ht="14.4" customHeight="1" thickBot="1" x14ac:dyDescent="0.35">
      <c r="A5" s="797"/>
      <c r="B5" s="796"/>
      <c r="C5" s="797"/>
      <c r="D5" s="798"/>
      <c r="E5" s="800"/>
      <c r="F5" s="806" t="s">
        <v>91</v>
      </c>
      <c r="G5" s="807" t="s">
        <v>14</v>
      </c>
      <c r="H5" s="808"/>
      <c r="I5" s="808"/>
      <c r="J5" s="806" t="s">
        <v>91</v>
      </c>
      <c r="K5" s="807" t="s">
        <v>14</v>
      </c>
      <c r="L5" s="808"/>
      <c r="M5" s="808"/>
      <c r="N5" s="806" t="s">
        <v>91</v>
      </c>
      <c r="O5" s="807" t="s">
        <v>14</v>
      </c>
      <c r="P5" s="809"/>
      <c r="Q5" s="805"/>
    </row>
    <row r="6" spans="1:17" ht="14.4" customHeight="1" x14ac:dyDescent="0.3">
      <c r="A6" s="732" t="s">
        <v>4582</v>
      </c>
      <c r="B6" s="733" t="s">
        <v>4491</v>
      </c>
      <c r="C6" s="733" t="s">
        <v>4495</v>
      </c>
      <c r="D6" s="733" t="s">
        <v>4498</v>
      </c>
      <c r="E6" s="733" t="s">
        <v>4499</v>
      </c>
      <c r="F6" s="229">
        <v>7</v>
      </c>
      <c r="G6" s="229">
        <v>1197</v>
      </c>
      <c r="H6" s="229">
        <v>1</v>
      </c>
      <c r="I6" s="229">
        <v>171</v>
      </c>
      <c r="J6" s="229">
        <v>11</v>
      </c>
      <c r="K6" s="229">
        <v>1276</v>
      </c>
      <c r="L6" s="229">
        <v>1.0659983291562238</v>
      </c>
      <c r="M6" s="229">
        <v>116</v>
      </c>
      <c r="N6" s="229"/>
      <c r="O6" s="229"/>
      <c r="P6" s="738"/>
      <c r="Q6" s="746"/>
    </row>
    <row r="7" spans="1:17" ht="14.4" customHeight="1" x14ac:dyDescent="0.3">
      <c r="A7" s="659" t="s">
        <v>4582</v>
      </c>
      <c r="B7" s="660" t="s">
        <v>4491</v>
      </c>
      <c r="C7" s="660" t="s">
        <v>4495</v>
      </c>
      <c r="D7" s="660" t="s">
        <v>4500</v>
      </c>
      <c r="E7" s="660" t="s">
        <v>4501</v>
      </c>
      <c r="F7" s="663">
        <v>2</v>
      </c>
      <c r="G7" s="663">
        <v>0</v>
      </c>
      <c r="H7" s="663"/>
      <c r="I7" s="663">
        <v>0</v>
      </c>
      <c r="J7" s="663"/>
      <c r="K7" s="663"/>
      <c r="L7" s="663"/>
      <c r="M7" s="663"/>
      <c r="N7" s="663"/>
      <c r="O7" s="663"/>
      <c r="P7" s="676"/>
      <c r="Q7" s="664"/>
    </row>
    <row r="8" spans="1:17" ht="14.4" customHeight="1" x14ac:dyDescent="0.3">
      <c r="A8" s="659" t="s">
        <v>4582</v>
      </c>
      <c r="B8" s="660" t="s">
        <v>4491</v>
      </c>
      <c r="C8" s="660" t="s">
        <v>4495</v>
      </c>
      <c r="D8" s="660" t="s">
        <v>4502</v>
      </c>
      <c r="E8" s="660" t="s">
        <v>4503</v>
      </c>
      <c r="F8" s="663">
        <v>1</v>
      </c>
      <c r="G8" s="663">
        <v>342</v>
      </c>
      <c r="H8" s="663">
        <v>1</v>
      </c>
      <c r="I8" s="663">
        <v>342</v>
      </c>
      <c r="J8" s="663">
        <v>2</v>
      </c>
      <c r="K8" s="663">
        <v>464</v>
      </c>
      <c r="L8" s="663">
        <v>1.3567251461988303</v>
      </c>
      <c r="M8" s="663">
        <v>232</v>
      </c>
      <c r="N8" s="663">
        <v>3</v>
      </c>
      <c r="O8" s="663">
        <v>700</v>
      </c>
      <c r="P8" s="676">
        <v>2.0467836257309941</v>
      </c>
      <c r="Q8" s="664">
        <v>233.33333333333334</v>
      </c>
    </row>
    <row r="9" spans="1:17" ht="14.4" customHeight="1" x14ac:dyDescent="0.3">
      <c r="A9" s="659" t="s">
        <v>4583</v>
      </c>
      <c r="B9" s="660" t="s">
        <v>4491</v>
      </c>
      <c r="C9" s="660" t="s">
        <v>4495</v>
      </c>
      <c r="D9" s="660" t="s">
        <v>4498</v>
      </c>
      <c r="E9" s="660" t="s">
        <v>4499</v>
      </c>
      <c r="F9" s="663">
        <v>9</v>
      </c>
      <c r="G9" s="663">
        <v>1539</v>
      </c>
      <c r="H9" s="663">
        <v>1</v>
      </c>
      <c r="I9" s="663">
        <v>171</v>
      </c>
      <c r="J9" s="663">
        <v>3</v>
      </c>
      <c r="K9" s="663">
        <v>348</v>
      </c>
      <c r="L9" s="663">
        <v>0.22612085769980506</v>
      </c>
      <c r="M9" s="663">
        <v>116</v>
      </c>
      <c r="N9" s="663">
        <v>6</v>
      </c>
      <c r="O9" s="663">
        <v>704</v>
      </c>
      <c r="P9" s="676">
        <v>0.45743989603638724</v>
      </c>
      <c r="Q9" s="664">
        <v>117.33333333333333</v>
      </c>
    </row>
    <row r="10" spans="1:17" ht="14.4" customHeight="1" x14ac:dyDescent="0.3">
      <c r="A10" s="659" t="s">
        <v>4583</v>
      </c>
      <c r="B10" s="660" t="s">
        <v>4491</v>
      </c>
      <c r="C10" s="660" t="s">
        <v>4495</v>
      </c>
      <c r="D10" s="660" t="s">
        <v>4500</v>
      </c>
      <c r="E10" s="660" t="s">
        <v>4501</v>
      </c>
      <c r="F10" s="663">
        <v>1</v>
      </c>
      <c r="G10" s="663">
        <v>0</v>
      </c>
      <c r="H10" s="663"/>
      <c r="I10" s="663">
        <v>0</v>
      </c>
      <c r="J10" s="663"/>
      <c r="K10" s="663"/>
      <c r="L10" s="663"/>
      <c r="M10" s="663"/>
      <c r="N10" s="663"/>
      <c r="O10" s="663"/>
      <c r="P10" s="676"/>
      <c r="Q10" s="664"/>
    </row>
    <row r="11" spans="1:17" ht="14.4" customHeight="1" x14ac:dyDescent="0.3">
      <c r="A11" s="659" t="s">
        <v>4583</v>
      </c>
      <c r="B11" s="660" t="s">
        <v>4491</v>
      </c>
      <c r="C11" s="660" t="s">
        <v>4495</v>
      </c>
      <c r="D11" s="660" t="s">
        <v>4502</v>
      </c>
      <c r="E11" s="660" t="s">
        <v>4503</v>
      </c>
      <c r="F11" s="663">
        <v>3</v>
      </c>
      <c r="G11" s="663">
        <v>1026</v>
      </c>
      <c r="H11" s="663">
        <v>1</v>
      </c>
      <c r="I11" s="663">
        <v>342</v>
      </c>
      <c r="J11" s="663">
        <v>3</v>
      </c>
      <c r="K11" s="663">
        <v>696</v>
      </c>
      <c r="L11" s="663">
        <v>0.67836257309941517</v>
      </c>
      <c r="M11" s="663">
        <v>232</v>
      </c>
      <c r="N11" s="663">
        <v>2</v>
      </c>
      <c r="O11" s="663">
        <v>466</v>
      </c>
      <c r="P11" s="676">
        <v>0.45419103313840153</v>
      </c>
      <c r="Q11" s="664">
        <v>233</v>
      </c>
    </row>
    <row r="12" spans="1:17" ht="14.4" customHeight="1" x14ac:dyDescent="0.3">
      <c r="A12" s="659" t="s">
        <v>4583</v>
      </c>
      <c r="B12" s="660" t="s">
        <v>4491</v>
      </c>
      <c r="C12" s="660" t="s">
        <v>4495</v>
      </c>
      <c r="D12" s="660" t="s">
        <v>4524</v>
      </c>
      <c r="E12" s="660" t="s">
        <v>4525</v>
      </c>
      <c r="F12" s="663"/>
      <c r="G12" s="663"/>
      <c r="H12" s="663"/>
      <c r="I12" s="663"/>
      <c r="J12" s="663">
        <v>0</v>
      </c>
      <c r="K12" s="663">
        <v>0</v>
      </c>
      <c r="L12" s="663"/>
      <c r="M12" s="663"/>
      <c r="N12" s="663"/>
      <c r="O12" s="663"/>
      <c r="P12" s="676"/>
      <c r="Q12" s="664"/>
    </row>
    <row r="13" spans="1:17" ht="14.4" customHeight="1" x14ac:dyDescent="0.3">
      <c r="A13" s="659" t="s">
        <v>4584</v>
      </c>
      <c r="B13" s="660" t="s">
        <v>4491</v>
      </c>
      <c r="C13" s="660" t="s">
        <v>4495</v>
      </c>
      <c r="D13" s="660" t="s">
        <v>4498</v>
      </c>
      <c r="E13" s="660" t="s">
        <v>4499</v>
      </c>
      <c r="F13" s="663">
        <v>33</v>
      </c>
      <c r="G13" s="663">
        <v>5643</v>
      </c>
      <c r="H13" s="663">
        <v>1</v>
      </c>
      <c r="I13" s="663">
        <v>171</v>
      </c>
      <c r="J13" s="663">
        <v>29</v>
      </c>
      <c r="K13" s="663">
        <v>3364</v>
      </c>
      <c r="L13" s="663">
        <v>0.59613680666312241</v>
      </c>
      <c r="M13" s="663">
        <v>116</v>
      </c>
      <c r="N13" s="663">
        <v>12</v>
      </c>
      <c r="O13" s="663">
        <v>1408</v>
      </c>
      <c r="P13" s="676">
        <v>0.24951267056530213</v>
      </c>
      <c r="Q13" s="664">
        <v>117.33333333333333</v>
      </c>
    </row>
    <row r="14" spans="1:17" ht="14.4" customHeight="1" x14ac:dyDescent="0.3">
      <c r="A14" s="659" t="s">
        <v>4584</v>
      </c>
      <c r="B14" s="660" t="s">
        <v>4491</v>
      </c>
      <c r="C14" s="660" t="s">
        <v>4495</v>
      </c>
      <c r="D14" s="660" t="s">
        <v>4500</v>
      </c>
      <c r="E14" s="660" t="s">
        <v>4501</v>
      </c>
      <c r="F14" s="663">
        <v>1</v>
      </c>
      <c r="G14" s="663">
        <v>0</v>
      </c>
      <c r="H14" s="663"/>
      <c r="I14" s="663">
        <v>0</v>
      </c>
      <c r="J14" s="663"/>
      <c r="K14" s="663"/>
      <c r="L14" s="663"/>
      <c r="M14" s="663"/>
      <c r="N14" s="663">
        <v>1</v>
      </c>
      <c r="O14" s="663">
        <v>0</v>
      </c>
      <c r="P14" s="676"/>
      <c r="Q14" s="664">
        <v>0</v>
      </c>
    </row>
    <row r="15" spans="1:17" ht="14.4" customHeight="1" x14ac:dyDescent="0.3">
      <c r="A15" s="659" t="s">
        <v>4584</v>
      </c>
      <c r="B15" s="660" t="s">
        <v>4491</v>
      </c>
      <c r="C15" s="660" t="s">
        <v>4495</v>
      </c>
      <c r="D15" s="660" t="s">
        <v>4502</v>
      </c>
      <c r="E15" s="660" t="s">
        <v>4503</v>
      </c>
      <c r="F15" s="663">
        <v>10</v>
      </c>
      <c r="G15" s="663">
        <v>3420</v>
      </c>
      <c r="H15" s="663">
        <v>1</v>
      </c>
      <c r="I15" s="663">
        <v>342</v>
      </c>
      <c r="J15" s="663">
        <v>8</v>
      </c>
      <c r="K15" s="663">
        <v>1856</v>
      </c>
      <c r="L15" s="663">
        <v>0.54269005847953211</v>
      </c>
      <c r="M15" s="663">
        <v>232</v>
      </c>
      <c r="N15" s="663">
        <v>28</v>
      </c>
      <c r="O15" s="663">
        <v>6536</v>
      </c>
      <c r="P15" s="676">
        <v>1.9111111111111112</v>
      </c>
      <c r="Q15" s="664">
        <v>233.42857142857142</v>
      </c>
    </row>
    <row r="16" spans="1:17" ht="14.4" customHeight="1" x14ac:dyDescent="0.3">
      <c r="A16" s="659" t="s">
        <v>4584</v>
      </c>
      <c r="B16" s="660" t="s">
        <v>4491</v>
      </c>
      <c r="C16" s="660" t="s">
        <v>4495</v>
      </c>
      <c r="D16" s="660" t="s">
        <v>4524</v>
      </c>
      <c r="E16" s="660" t="s">
        <v>4525</v>
      </c>
      <c r="F16" s="663"/>
      <c r="G16" s="663"/>
      <c r="H16" s="663"/>
      <c r="I16" s="663"/>
      <c r="J16" s="663">
        <v>1</v>
      </c>
      <c r="K16" s="663">
        <v>0</v>
      </c>
      <c r="L16" s="663"/>
      <c r="M16" s="663">
        <v>0</v>
      </c>
      <c r="N16" s="663"/>
      <c r="O16" s="663"/>
      <c r="P16" s="676"/>
      <c r="Q16" s="664"/>
    </row>
    <row r="17" spans="1:17" ht="14.4" customHeight="1" x14ac:dyDescent="0.3">
      <c r="A17" s="659" t="s">
        <v>4584</v>
      </c>
      <c r="B17" s="660" t="s">
        <v>4491</v>
      </c>
      <c r="C17" s="660" t="s">
        <v>4495</v>
      </c>
      <c r="D17" s="660" t="s">
        <v>4506</v>
      </c>
      <c r="E17" s="660" t="s">
        <v>4507</v>
      </c>
      <c r="F17" s="663"/>
      <c r="G17" s="663"/>
      <c r="H17" s="663"/>
      <c r="I17" s="663"/>
      <c r="J17" s="663">
        <v>1</v>
      </c>
      <c r="K17" s="663">
        <v>177</v>
      </c>
      <c r="L17" s="663"/>
      <c r="M17" s="663">
        <v>177</v>
      </c>
      <c r="N17" s="663"/>
      <c r="O17" s="663"/>
      <c r="P17" s="676"/>
      <c r="Q17" s="664"/>
    </row>
    <row r="18" spans="1:17" ht="14.4" customHeight="1" x14ac:dyDescent="0.3">
      <c r="A18" s="659" t="s">
        <v>4585</v>
      </c>
      <c r="B18" s="660" t="s">
        <v>4491</v>
      </c>
      <c r="C18" s="660" t="s">
        <v>4495</v>
      </c>
      <c r="D18" s="660" t="s">
        <v>4498</v>
      </c>
      <c r="E18" s="660" t="s">
        <v>4499</v>
      </c>
      <c r="F18" s="663">
        <v>1</v>
      </c>
      <c r="G18" s="663">
        <v>171</v>
      </c>
      <c r="H18" s="663">
        <v>1</v>
      </c>
      <c r="I18" s="663">
        <v>171</v>
      </c>
      <c r="J18" s="663">
        <v>3</v>
      </c>
      <c r="K18" s="663">
        <v>348</v>
      </c>
      <c r="L18" s="663">
        <v>2.0350877192982457</v>
      </c>
      <c r="M18" s="663">
        <v>116</v>
      </c>
      <c r="N18" s="663">
        <v>4</v>
      </c>
      <c r="O18" s="663">
        <v>472</v>
      </c>
      <c r="P18" s="676">
        <v>2.7602339181286548</v>
      </c>
      <c r="Q18" s="664">
        <v>118</v>
      </c>
    </row>
    <row r="19" spans="1:17" ht="14.4" customHeight="1" x14ac:dyDescent="0.3">
      <c r="A19" s="659" t="s">
        <v>4585</v>
      </c>
      <c r="B19" s="660" t="s">
        <v>4491</v>
      </c>
      <c r="C19" s="660" t="s">
        <v>4495</v>
      </c>
      <c r="D19" s="660" t="s">
        <v>4500</v>
      </c>
      <c r="E19" s="660" t="s">
        <v>4501</v>
      </c>
      <c r="F19" s="663"/>
      <c r="G19" s="663"/>
      <c r="H19" s="663"/>
      <c r="I19" s="663"/>
      <c r="J19" s="663">
        <v>1</v>
      </c>
      <c r="K19" s="663">
        <v>0</v>
      </c>
      <c r="L19" s="663"/>
      <c r="M19" s="663">
        <v>0</v>
      </c>
      <c r="N19" s="663"/>
      <c r="O19" s="663"/>
      <c r="P19" s="676"/>
      <c r="Q19" s="664"/>
    </row>
    <row r="20" spans="1:17" ht="14.4" customHeight="1" x14ac:dyDescent="0.3">
      <c r="A20" s="659" t="s">
        <v>4585</v>
      </c>
      <c r="B20" s="660" t="s">
        <v>4491</v>
      </c>
      <c r="C20" s="660" t="s">
        <v>4495</v>
      </c>
      <c r="D20" s="660" t="s">
        <v>4502</v>
      </c>
      <c r="E20" s="660" t="s">
        <v>4503</v>
      </c>
      <c r="F20" s="663">
        <v>1</v>
      </c>
      <c r="G20" s="663">
        <v>342</v>
      </c>
      <c r="H20" s="663">
        <v>1</v>
      </c>
      <c r="I20" s="663">
        <v>342</v>
      </c>
      <c r="J20" s="663">
        <v>1</v>
      </c>
      <c r="K20" s="663">
        <v>232</v>
      </c>
      <c r="L20" s="663">
        <v>0.67836257309941517</v>
      </c>
      <c r="M20" s="663">
        <v>232</v>
      </c>
      <c r="N20" s="663">
        <v>3</v>
      </c>
      <c r="O20" s="663">
        <v>700</v>
      </c>
      <c r="P20" s="676">
        <v>2.0467836257309941</v>
      </c>
      <c r="Q20" s="664">
        <v>233.33333333333334</v>
      </c>
    </row>
    <row r="21" spans="1:17" ht="14.4" customHeight="1" x14ac:dyDescent="0.3">
      <c r="A21" s="659" t="s">
        <v>4585</v>
      </c>
      <c r="B21" s="660" t="s">
        <v>4491</v>
      </c>
      <c r="C21" s="660" t="s">
        <v>4495</v>
      </c>
      <c r="D21" s="660" t="s">
        <v>4524</v>
      </c>
      <c r="E21" s="660" t="s">
        <v>4525</v>
      </c>
      <c r="F21" s="663"/>
      <c r="G21" s="663"/>
      <c r="H21" s="663"/>
      <c r="I21" s="663"/>
      <c r="J21" s="663">
        <v>1</v>
      </c>
      <c r="K21" s="663">
        <v>0</v>
      </c>
      <c r="L21" s="663"/>
      <c r="M21" s="663">
        <v>0</v>
      </c>
      <c r="N21" s="663"/>
      <c r="O21" s="663"/>
      <c r="P21" s="676"/>
      <c r="Q21" s="664"/>
    </row>
    <row r="22" spans="1:17" ht="14.4" customHeight="1" x14ac:dyDescent="0.3">
      <c r="A22" s="659" t="s">
        <v>4586</v>
      </c>
      <c r="B22" s="660" t="s">
        <v>4491</v>
      </c>
      <c r="C22" s="660" t="s">
        <v>4495</v>
      </c>
      <c r="D22" s="660" t="s">
        <v>4502</v>
      </c>
      <c r="E22" s="660" t="s">
        <v>4503</v>
      </c>
      <c r="F22" s="663"/>
      <c r="G22" s="663"/>
      <c r="H22" s="663"/>
      <c r="I22" s="663"/>
      <c r="J22" s="663">
        <v>1</v>
      </c>
      <c r="K22" s="663">
        <v>232</v>
      </c>
      <c r="L22" s="663"/>
      <c r="M22" s="663">
        <v>232</v>
      </c>
      <c r="N22" s="663">
        <v>1</v>
      </c>
      <c r="O22" s="663">
        <v>234</v>
      </c>
      <c r="P22" s="676"/>
      <c r="Q22" s="664">
        <v>234</v>
      </c>
    </row>
    <row r="23" spans="1:17" ht="14.4" customHeight="1" x14ac:dyDescent="0.3">
      <c r="A23" s="659" t="s">
        <v>561</v>
      </c>
      <c r="B23" s="660" t="s">
        <v>4491</v>
      </c>
      <c r="C23" s="660" t="s">
        <v>4495</v>
      </c>
      <c r="D23" s="660" t="s">
        <v>4508</v>
      </c>
      <c r="E23" s="660" t="s">
        <v>4509</v>
      </c>
      <c r="F23" s="663"/>
      <c r="G23" s="663"/>
      <c r="H23" s="663"/>
      <c r="I23" s="663"/>
      <c r="J23" s="663">
        <v>90</v>
      </c>
      <c r="K23" s="663">
        <v>450</v>
      </c>
      <c r="L23" s="663"/>
      <c r="M23" s="663">
        <v>5</v>
      </c>
      <c r="N23" s="663">
        <v>84</v>
      </c>
      <c r="O23" s="663">
        <v>420</v>
      </c>
      <c r="P23" s="676"/>
      <c r="Q23" s="664">
        <v>5</v>
      </c>
    </row>
    <row r="24" spans="1:17" ht="14.4" customHeight="1" x14ac:dyDescent="0.3">
      <c r="A24" s="659" t="s">
        <v>561</v>
      </c>
      <c r="B24" s="660" t="s">
        <v>4491</v>
      </c>
      <c r="C24" s="660" t="s">
        <v>4495</v>
      </c>
      <c r="D24" s="660" t="s">
        <v>4510</v>
      </c>
      <c r="E24" s="660" t="s">
        <v>4511</v>
      </c>
      <c r="F24" s="663"/>
      <c r="G24" s="663"/>
      <c r="H24" s="663"/>
      <c r="I24" s="663"/>
      <c r="J24" s="663">
        <v>4</v>
      </c>
      <c r="K24" s="663">
        <v>20</v>
      </c>
      <c r="L24" s="663"/>
      <c r="M24" s="663">
        <v>5</v>
      </c>
      <c r="N24" s="663"/>
      <c r="O24" s="663"/>
      <c r="P24" s="676"/>
      <c r="Q24" s="664"/>
    </row>
    <row r="25" spans="1:17" ht="14.4" customHeight="1" x14ac:dyDescent="0.3">
      <c r="A25" s="659" t="s">
        <v>561</v>
      </c>
      <c r="B25" s="660" t="s">
        <v>4491</v>
      </c>
      <c r="C25" s="660" t="s">
        <v>4495</v>
      </c>
      <c r="D25" s="660" t="s">
        <v>4498</v>
      </c>
      <c r="E25" s="660" t="s">
        <v>4499</v>
      </c>
      <c r="F25" s="663">
        <v>7</v>
      </c>
      <c r="G25" s="663">
        <v>1197</v>
      </c>
      <c r="H25" s="663">
        <v>1</v>
      </c>
      <c r="I25" s="663">
        <v>171</v>
      </c>
      <c r="J25" s="663">
        <v>8</v>
      </c>
      <c r="K25" s="663">
        <v>928</v>
      </c>
      <c r="L25" s="663">
        <v>0.77527151211361733</v>
      </c>
      <c r="M25" s="663">
        <v>116</v>
      </c>
      <c r="N25" s="663">
        <v>10</v>
      </c>
      <c r="O25" s="663">
        <v>1176</v>
      </c>
      <c r="P25" s="676">
        <v>0.98245614035087714</v>
      </c>
      <c r="Q25" s="664">
        <v>117.6</v>
      </c>
    </row>
    <row r="26" spans="1:17" ht="14.4" customHeight="1" x14ac:dyDescent="0.3">
      <c r="A26" s="659" t="s">
        <v>561</v>
      </c>
      <c r="B26" s="660" t="s">
        <v>4491</v>
      </c>
      <c r="C26" s="660" t="s">
        <v>4495</v>
      </c>
      <c r="D26" s="660" t="s">
        <v>4500</v>
      </c>
      <c r="E26" s="660" t="s">
        <v>4501</v>
      </c>
      <c r="F26" s="663">
        <v>2</v>
      </c>
      <c r="G26" s="663">
        <v>0</v>
      </c>
      <c r="H26" s="663"/>
      <c r="I26" s="663">
        <v>0</v>
      </c>
      <c r="J26" s="663">
        <v>3</v>
      </c>
      <c r="K26" s="663">
        <v>0</v>
      </c>
      <c r="L26" s="663"/>
      <c r="M26" s="663">
        <v>0</v>
      </c>
      <c r="N26" s="663">
        <v>10</v>
      </c>
      <c r="O26" s="663">
        <v>0</v>
      </c>
      <c r="P26" s="676"/>
      <c r="Q26" s="664">
        <v>0</v>
      </c>
    </row>
    <row r="27" spans="1:17" ht="14.4" customHeight="1" x14ac:dyDescent="0.3">
      <c r="A27" s="659" t="s">
        <v>561</v>
      </c>
      <c r="B27" s="660" t="s">
        <v>4491</v>
      </c>
      <c r="C27" s="660" t="s">
        <v>4495</v>
      </c>
      <c r="D27" s="660" t="s">
        <v>4502</v>
      </c>
      <c r="E27" s="660" t="s">
        <v>4503</v>
      </c>
      <c r="F27" s="663">
        <v>1</v>
      </c>
      <c r="G27" s="663">
        <v>342</v>
      </c>
      <c r="H27" s="663">
        <v>1</v>
      </c>
      <c r="I27" s="663">
        <v>342</v>
      </c>
      <c r="J27" s="663">
        <v>4</v>
      </c>
      <c r="K27" s="663">
        <v>928</v>
      </c>
      <c r="L27" s="663">
        <v>2.7134502923976607</v>
      </c>
      <c r="M27" s="663">
        <v>232</v>
      </c>
      <c r="N27" s="663">
        <v>16</v>
      </c>
      <c r="O27" s="663">
        <v>3734</v>
      </c>
      <c r="P27" s="676">
        <v>10.91812865497076</v>
      </c>
      <c r="Q27" s="664">
        <v>233.375</v>
      </c>
    </row>
    <row r="28" spans="1:17" ht="14.4" customHeight="1" x14ac:dyDescent="0.3">
      <c r="A28" s="659" t="s">
        <v>561</v>
      </c>
      <c r="B28" s="660" t="s">
        <v>4491</v>
      </c>
      <c r="C28" s="660" t="s">
        <v>4495</v>
      </c>
      <c r="D28" s="660" t="s">
        <v>4504</v>
      </c>
      <c r="E28" s="660" t="s">
        <v>4505</v>
      </c>
      <c r="F28" s="663"/>
      <c r="G28" s="663"/>
      <c r="H28" s="663"/>
      <c r="I28" s="663"/>
      <c r="J28" s="663"/>
      <c r="K28" s="663"/>
      <c r="L28" s="663"/>
      <c r="M28" s="663"/>
      <c r="N28" s="663">
        <v>0</v>
      </c>
      <c r="O28" s="663">
        <v>0</v>
      </c>
      <c r="P28" s="676"/>
      <c r="Q28" s="664"/>
    </row>
    <row r="29" spans="1:17" ht="14.4" customHeight="1" x14ac:dyDescent="0.3">
      <c r="A29" s="659" t="s">
        <v>561</v>
      </c>
      <c r="B29" s="660" t="s">
        <v>4587</v>
      </c>
      <c r="C29" s="660" t="s">
        <v>4495</v>
      </c>
      <c r="D29" s="660" t="s">
        <v>4588</v>
      </c>
      <c r="E29" s="660" t="s">
        <v>4589</v>
      </c>
      <c r="F29" s="663"/>
      <c r="G29" s="663"/>
      <c r="H29" s="663"/>
      <c r="I29" s="663"/>
      <c r="J29" s="663">
        <v>1</v>
      </c>
      <c r="K29" s="663">
        <v>2678</v>
      </c>
      <c r="L29" s="663"/>
      <c r="M29" s="663">
        <v>2678</v>
      </c>
      <c r="N29" s="663"/>
      <c r="O29" s="663"/>
      <c r="P29" s="676"/>
      <c r="Q29" s="664"/>
    </row>
    <row r="30" spans="1:17" ht="14.4" customHeight="1" x14ac:dyDescent="0.3">
      <c r="A30" s="659" t="s">
        <v>561</v>
      </c>
      <c r="B30" s="660" t="s">
        <v>4587</v>
      </c>
      <c r="C30" s="660" t="s">
        <v>4495</v>
      </c>
      <c r="D30" s="660" t="s">
        <v>4590</v>
      </c>
      <c r="E30" s="660" t="s">
        <v>4591</v>
      </c>
      <c r="F30" s="663"/>
      <c r="G30" s="663"/>
      <c r="H30" s="663"/>
      <c r="I30" s="663"/>
      <c r="J30" s="663"/>
      <c r="K30" s="663"/>
      <c r="L30" s="663"/>
      <c r="M30" s="663"/>
      <c r="N30" s="663">
        <v>2</v>
      </c>
      <c r="O30" s="663">
        <v>2091</v>
      </c>
      <c r="P30" s="676"/>
      <c r="Q30" s="664">
        <v>1045.5</v>
      </c>
    </row>
    <row r="31" spans="1:17" ht="14.4" customHeight="1" x14ac:dyDescent="0.3">
      <c r="A31" s="659" t="s">
        <v>561</v>
      </c>
      <c r="B31" s="660" t="s">
        <v>4587</v>
      </c>
      <c r="C31" s="660" t="s">
        <v>4495</v>
      </c>
      <c r="D31" s="660" t="s">
        <v>4592</v>
      </c>
      <c r="E31" s="660" t="s">
        <v>4593</v>
      </c>
      <c r="F31" s="663"/>
      <c r="G31" s="663"/>
      <c r="H31" s="663"/>
      <c r="I31" s="663"/>
      <c r="J31" s="663">
        <v>13</v>
      </c>
      <c r="K31" s="663">
        <v>88322</v>
      </c>
      <c r="L31" s="663"/>
      <c r="M31" s="663">
        <v>6794</v>
      </c>
      <c r="N31" s="663">
        <v>7</v>
      </c>
      <c r="O31" s="663">
        <v>47798</v>
      </c>
      <c r="P31" s="676"/>
      <c r="Q31" s="664">
        <v>6828.2857142857147</v>
      </c>
    </row>
    <row r="32" spans="1:17" ht="14.4" customHeight="1" x14ac:dyDescent="0.3">
      <c r="A32" s="659" t="s">
        <v>561</v>
      </c>
      <c r="B32" s="660" t="s">
        <v>4587</v>
      </c>
      <c r="C32" s="660" t="s">
        <v>4495</v>
      </c>
      <c r="D32" s="660" t="s">
        <v>4594</v>
      </c>
      <c r="E32" s="660" t="s">
        <v>4595</v>
      </c>
      <c r="F32" s="663"/>
      <c r="G32" s="663"/>
      <c r="H32" s="663"/>
      <c r="I32" s="663"/>
      <c r="J32" s="663">
        <v>6</v>
      </c>
      <c r="K32" s="663">
        <v>27162</v>
      </c>
      <c r="L32" s="663"/>
      <c r="M32" s="663">
        <v>4527</v>
      </c>
      <c r="N32" s="663">
        <v>6</v>
      </c>
      <c r="O32" s="663">
        <v>27267</v>
      </c>
      <c r="P32" s="676"/>
      <c r="Q32" s="664">
        <v>4544.5</v>
      </c>
    </row>
    <row r="33" spans="1:17" ht="14.4" customHeight="1" x14ac:dyDescent="0.3">
      <c r="A33" s="659" t="s">
        <v>561</v>
      </c>
      <c r="B33" s="660" t="s">
        <v>4587</v>
      </c>
      <c r="C33" s="660" t="s">
        <v>4495</v>
      </c>
      <c r="D33" s="660" t="s">
        <v>4596</v>
      </c>
      <c r="E33" s="660" t="s">
        <v>4597</v>
      </c>
      <c r="F33" s="663"/>
      <c r="G33" s="663"/>
      <c r="H33" s="663"/>
      <c r="I33" s="663"/>
      <c r="J33" s="663">
        <v>1</v>
      </c>
      <c r="K33" s="663">
        <v>5098</v>
      </c>
      <c r="L33" s="663"/>
      <c r="M33" s="663">
        <v>5098</v>
      </c>
      <c r="N33" s="663"/>
      <c r="O33" s="663"/>
      <c r="P33" s="676"/>
      <c r="Q33" s="664"/>
    </row>
    <row r="34" spans="1:17" ht="14.4" customHeight="1" x14ac:dyDescent="0.3">
      <c r="A34" s="659" t="s">
        <v>561</v>
      </c>
      <c r="B34" s="660" t="s">
        <v>4587</v>
      </c>
      <c r="C34" s="660" t="s">
        <v>4495</v>
      </c>
      <c r="D34" s="660" t="s">
        <v>4598</v>
      </c>
      <c r="E34" s="660" t="s">
        <v>4599</v>
      </c>
      <c r="F34" s="663"/>
      <c r="G34" s="663"/>
      <c r="H34" s="663"/>
      <c r="I34" s="663"/>
      <c r="J34" s="663">
        <v>1</v>
      </c>
      <c r="K34" s="663">
        <v>9046</v>
      </c>
      <c r="L34" s="663"/>
      <c r="M34" s="663">
        <v>9046</v>
      </c>
      <c r="N34" s="663"/>
      <c r="O34" s="663"/>
      <c r="P34" s="676"/>
      <c r="Q34" s="664"/>
    </row>
    <row r="35" spans="1:17" ht="14.4" customHeight="1" x14ac:dyDescent="0.3">
      <c r="A35" s="659" t="s">
        <v>561</v>
      </c>
      <c r="B35" s="660" t="s">
        <v>4600</v>
      </c>
      <c r="C35" s="660" t="s">
        <v>4495</v>
      </c>
      <c r="D35" s="660" t="s">
        <v>4601</v>
      </c>
      <c r="E35" s="660" t="s">
        <v>4602</v>
      </c>
      <c r="F35" s="663"/>
      <c r="G35" s="663"/>
      <c r="H35" s="663"/>
      <c r="I35" s="663"/>
      <c r="J35" s="663">
        <v>1</v>
      </c>
      <c r="K35" s="663">
        <v>3466</v>
      </c>
      <c r="L35" s="663"/>
      <c r="M35" s="663">
        <v>3466</v>
      </c>
      <c r="N35" s="663"/>
      <c r="O35" s="663"/>
      <c r="P35" s="676"/>
      <c r="Q35" s="664"/>
    </row>
    <row r="36" spans="1:17" ht="14.4" customHeight="1" x14ac:dyDescent="0.3">
      <c r="A36" s="659" t="s">
        <v>561</v>
      </c>
      <c r="B36" s="660" t="s">
        <v>4600</v>
      </c>
      <c r="C36" s="660" t="s">
        <v>4495</v>
      </c>
      <c r="D36" s="660" t="s">
        <v>4603</v>
      </c>
      <c r="E36" s="660" t="s">
        <v>4604</v>
      </c>
      <c r="F36" s="663"/>
      <c r="G36" s="663"/>
      <c r="H36" s="663"/>
      <c r="I36" s="663"/>
      <c r="J36" s="663"/>
      <c r="K36" s="663"/>
      <c r="L36" s="663"/>
      <c r="M36" s="663"/>
      <c r="N36" s="663">
        <v>1</v>
      </c>
      <c r="O36" s="663">
        <v>113</v>
      </c>
      <c r="P36" s="676"/>
      <c r="Q36" s="664">
        <v>113</v>
      </c>
    </row>
    <row r="37" spans="1:17" ht="14.4" customHeight="1" x14ac:dyDescent="0.3">
      <c r="A37" s="659" t="s">
        <v>561</v>
      </c>
      <c r="B37" s="660" t="s">
        <v>4600</v>
      </c>
      <c r="C37" s="660" t="s">
        <v>4495</v>
      </c>
      <c r="D37" s="660" t="s">
        <v>4605</v>
      </c>
      <c r="E37" s="660" t="s">
        <v>4606</v>
      </c>
      <c r="F37" s="663"/>
      <c r="G37" s="663"/>
      <c r="H37" s="663"/>
      <c r="I37" s="663"/>
      <c r="J37" s="663"/>
      <c r="K37" s="663"/>
      <c r="L37" s="663"/>
      <c r="M37" s="663"/>
      <c r="N37" s="663">
        <v>1</v>
      </c>
      <c r="O37" s="663">
        <v>4311</v>
      </c>
      <c r="P37" s="676"/>
      <c r="Q37" s="664">
        <v>4311</v>
      </c>
    </row>
    <row r="38" spans="1:17" ht="14.4" customHeight="1" x14ac:dyDescent="0.3">
      <c r="A38" s="659" t="s">
        <v>561</v>
      </c>
      <c r="B38" s="660" t="s">
        <v>4600</v>
      </c>
      <c r="C38" s="660" t="s">
        <v>4495</v>
      </c>
      <c r="D38" s="660" t="s">
        <v>4607</v>
      </c>
      <c r="E38" s="660" t="s">
        <v>4608</v>
      </c>
      <c r="F38" s="663">
        <v>1</v>
      </c>
      <c r="G38" s="663">
        <v>4013</v>
      </c>
      <c r="H38" s="663">
        <v>1</v>
      </c>
      <c r="I38" s="663">
        <v>4013</v>
      </c>
      <c r="J38" s="663"/>
      <c r="K38" s="663"/>
      <c r="L38" s="663"/>
      <c r="M38" s="663"/>
      <c r="N38" s="663">
        <v>1</v>
      </c>
      <c r="O38" s="663">
        <v>4067</v>
      </c>
      <c r="P38" s="676">
        <v>1.0134562671318217</v>
      </c>
      <c r="Q38" s="664">
        <v>4067</v>
      </c>
    </row>
    <row r="39" spans="1:17" ht="14.4" customHeight="1" x14ac:dyDescent="0.3">
      <c r="A39" s="659" t="s">
        <v>561</v>
      </c>
      <c r="B39" s="660" t="s">
        <v>4600</v>
      </c>
      <c r="C39" s="660" t="s">
        <v>4495</v>
      </c>
      <c r="D39" s="660" t="s">
        <v>4609</v>
      </c>
      <c r="E39" s="660" t="s">
        <v>4610</v>
      </c>
      <c r="F39" s="663"/>
      <c r="G39" s="663"/>
      <c r="H39" s="663"/>
      <c r="I39" s="663"/>
      <c r="J39" s="663">
        <v>1</v>
      </c>
      <c r="K39" s="663">
        <v>932</v>
      </c>
      <c r="L39" s="663"/>
      <c r="M39" s="663">
        <v>932</v>
      </c>
      <c r="N39" s="663"/>
      <c r="O39" s="663"/>
      <c r="P39" s="676"/>
      <c r="Q39" s="664"/>
    </row>
    <row r="40" spans="1:17" ht="14.4" customHeight="1" x14ac:dyDescent="0.3">
      <c r="A40" s="659" t="s">
        <v>561</v>
      </c>
      <c r="B40" s="660" t="s">
        <v>4600</v>
      </c>
      <c r="C40" s="660" t="s">
        <v>4495</v>
      </c>
      <c r="D40" s="660" t="s">
        <v>4611</v>
      </c>
      <c r="E40" s="660" t="s">
        <v>4612</v>
      </c>
      <c r="F40" s="663"/>
      <c r="G40" s="663"/>
      <c r="H40" s="663"/>
      <c r="I40" s="663"/>
      <c r="J40" s="663"/>
      <c r="K40" s="663"/>
      <c r="L40" s="663"/>
      <c r="M40" s="663"/>
      <c r="N40" s="663">
        <v>1</v>
      </c>
      <c r="O40" s="663">
        <v>2841</v>
      </c>
      <c r="P40" s="676"/>
      <c r="Q40" s="664">
        <v>2841</v>
      </c>
    </row>
    <row r="41" spans="1:17" ht="14.4" customHeight="1" x14ac:dyDescent="0.3">
      <c r="A41" s="659" t="s">
        <v>561</v>
      </c>
      <c r="B41" s="660" t="s">
        <v>4600</v>
      </c>
      <c r="C41" s="660" t="s">
        <v>4495</v>
      </c>
      <c r="D41" s="660" t="s">
        <v>4613</v>
      </c>
      <c r="E41" s="660" t="s">
        <v>4614</v>
      </c>
      <c r="F41" s="663"/>
      <c r="G41" s="663"/>
      <c r="H41" s="663"/>
      <c r="I41" s="663"/>
      <c r="J41" s="663"/>
      <c r="K41" s="663"/>
      <c r="L41" s="663"/>
      <c r="M41" s="663"/>
      <c r="N41" s="663">
        <v>2</v>
      </c>
      <c r="O41" s="663">
        <v>1700</v>
      </c>
      <c r="P41" s="676"/>
      <c r="Q41" s="664">
        <v>850</v>
      </c>
    </row>
    <row r="42" spans="1:17" ht="14.4" customHeight="1" x14ac:dyDescent="0.3">
      <c r="A42" s="659" t="s">
        <v>561</v>
      </c>
      <c r="B42" s="660" t="s">
        <v>4600</v>
      </c>
      <c r="C42" s="660" t="s">
        <v>4495</v>
      </c>
      <c r="D42" s="660" t="s">
        <v>4615</v>
      </c>
      <c r="E42" s="660" t="s">
        <v>4616</v>
      </c>
      <c r="F42" s="663">
        <v>1</v>
      </c>
      <c r="G42" s="663">
        <v>111</v>
      </c>
      <c r="H42" s="663">
        <v>1</v>
      </c>
      <c r="I42" s="663">
        <v>111</v>
      </c>
      <c r="J42" s="663">
        <v>1</v>
      </c>
      <c r="K42" s="663">
        <v>112</v>
      </c>
      <c r="L42" s="663">
        <v>1.0090090090090089</v>
      </c>
      <c r="M42" s="663">
        <v>112</v>
      </c>
      <c r="N42" s="663">
        <v>2</v>
      </c>
      <c r="O42" s="663">
        <v>226</v>
      </c>
      <c r="P42" s="676">
        <v>2.0360360360360361</v>
      </c>
      <c r="Q42" s="664">
        <v>113</v>
      </c>
    </row>
    <row r="43" spans="1:17" ht="14.4" customHeight="1" x14ac:dyDescent="0.3">
      <c r="A43" s="659" t="s">
        <v>561</v>
      </c>
      <c r="B43" s="660" t="s">
        <v>4600</v>
      </c>
      <c r="C43" s="660" t="s">
        <v>4495</v>
      </c>
      <c r="D43" s="660" t="s">
        <v>4617</v>
      </c>
      <c r="E43" s="660" t="s">
        <v>4618</v>
      </c>
      <c r="F43" s="663"/>
      <c r="G43" s="663"/>
      <c r="H43" s="663"/>
      <c r="I43" s="663"/>
      <c r="J43" s="663">
        <v>1</v>
      </c>
      <c r="K43" s="663">
        <v>161</v>
      </c>
      <c r="L43" s="663"/>
      <c r="M43" s="663">
        <v>161</v>
      </c>
      <c r="N43" s="663"/>
      <c r="O43" s="663"/>
      <c r="P43" s="676"/>
      <c r="Q43" s="664"/>
    </row>
    <row r="44" spans="1:17" ht="14.4" customHeight="1" x14ac:dyDescent="0.3">
      <c r="A44" s="659" t="s">
        <v>561</v>
      </c>
      <c r="B44" s="660" t="s">
        <v>4600</v>
      </c>
      <c r="C44" s="660" t="s">
        <v>4495</v>
      </c>
      <c r="D44" s="660" t="s">
        <v>4619</v>
      </c>
      <c r="E44" s="660" t="s">
        <v>4620</v>
      </c>
      <c r="F44" s="663"/>
      <c r="G44" s="663"/>
      <c r="H44" s="663"/>
      <c r="I44" s="663"/>
      <c r="J44" s="663">
        <v>1</v>
      </c>
      <c r="K44" s="663">
        <v>7947</v>
      </c>
      <c r="L44" s="663"/>
      <c r="M44" s="663">
        <v>7947</v>
      </c>
      <c r="N44" s="663"/>
      <c r="O44" s="663"/>
      <c r="P44" s="676"/>
      <c r="Q44" s="664"/>
    </row>
    <row r="45" spans="1:17" ht="14.4" customHeight="1" x14ac:dyDescent="0.3">
      <c r="A45" s="659" t="s">
        <v>561</v>
      </c>
      <c r="B45" s="660" t="s">
        <v>4600</v>
      </c>
      <c r="C45" s="660" t="s">
        <v>4495</v>
      </c>
      <c r="D45" s="660" t="s">
        <v>4621</v>
      </c>
      <c r="E45" s="660" t="s">
        <v>4622</v>
      </c>
      <c r="F45" s="663"/>
      <c r="G45" s="663"/>
      <c r="H45" s="663"/>
      <c r="I45" s="663"/>
      <c r="J45" s="663"/>
      <c r="K45" s="663"/>
      <c r="L45" s="663"/>
      <c r="M45" s="663"/>
      <c r="N45" s="663">
        <v>1</v>
      </c>
      <c r="O45" s="663">
        <v>690</v>
      </c>
      <c r="P45" s="676"/>
      <c r="Q45" s="664">
        <v>690</v>
      </c>
    </row>
    <row r="46" spans="1:17" ht="14.4" customHeight="1" x14ac:dyDescent="0.3">
      <c r="A46" s="659" t="s">
        <v>561</v>
      </c>
      <c r="B46" s="660" t="s">
        <v>4600</v>
      </c>
      <c r="C46" s="660" t="s">
        <v>4495</v>
      </c>
      <c r="D46" s="660" t="s">
        <v>4623</v>
      </c>
      <c r="E46" s="660" t="s">
        <v>4624</v>
      </c>
      <c r="F46" s="663"/>
      <c r="G46" s="663"/>
      <c r="H46" s="663"/>
      <c r="I46" s="663"/>
      <c r="J46" s="663"/>
      <c r="K46" s="663"/>
      <c r="L46" s="663"/>
      <c r="M46" s="663"/>
      <c r="N46" s="663">
        <v>1</v>
      </c>
      <c r="O46" s="663">
        <v>1065</v>
      </c>
      <c r="P46" s="676"/>
      <c r="Q46" s="664">
        <v>1065</v>
      </c>
    </row>
    <row r="47" spans="1:17" ht="14.4" customHeight="1" x14ac:dyDescent="0.3">
      <c r="A47" s="659" t="s">
        <v>561</v>
      </c>
      <c r="B47" s="660" t="s">
        <v>4600</v>
      </c>
      <c r="C47" s="660" t="s">
        <v>4495</v>
      </c>
      <c r="D47" s="660" t="s">
        <v>4625</v>
      </c>
      <c r="E47" s="660" t="s">
        <v>4626</v>
      </c>
      <c r="F47" s="663"/>
      <c r="G47" s="663"/>
      <c r="H47" s="663"/>
      <c r="I47" s="663"/>
      <c r="J47" s="663"/>
      <c r="K47" s="663"/>
      <c r="L47" s="663"/>
      <c r="M47" s="663"/>
      <c r="N47" s="663">
        <v>1</v>
      </c>
      <c r="O47" s="663">
        <v>1801</v>
      </c>
      <c r="P47" s="676"/>
      <c r="Q47" s="664">
        <v>1801</v>
      </c>
    </row>
    <row r="48" spans="1:17" ht="14.4" customHeight="1" x14ac:dyDescent="0.3">
      <c r="A48" s="659" t="s">
        <v>561</v>
      </c>
      <c r="B48" s="660" t="s">
        <v>4547</v>
      </c>
      <c r="C48" s="660" t="s">
        <v>4492</v>
      </c>
      <c r="D48" s="660" t="s">
        <v>4627</v>
      </c>
      <c r="E48" s="660" t="s">
        <v>4481</v>
      </c>
      <c r="F48" s="663">
        <v>26</v>
      </c>
      <c r="G48" s="663">
        <v>2979.08</v>
      </c>
      <c r="H48" s="663">
        <v>1</v>
      </c>
      <c r="I48" s="663">
        <v>114.58</v>
      </c>
      <c r="J48" s="663"/>
      <c r="K48" s="663"/>
      <c r="L48" s="663"/>
      <c r="M48" s="663"/>
      <c r="N48" s="663"/>
      <c r="O48" s="663"/>
      <c r="P48" s="676"/>
      <c r="Q48" s="664"/>
    </row>
    <row r="49" spans="1:17" ht="14.4" customHeight="1" x14ac:dyDescent="0.3">
      <c r="A49" s="659" t="s">
        <v>561</v>
      </c>
      <c r="B49" s="660" t="s">
        <v>4547</v>
      </c>
      <c r="C49" s="660" t="s">
        <v>4492</v>
      </c>
      <c r="D49" s="660" t="s">
        <v>4628</v>
      </c>
      <c r="E49" s="660" t="s">
        <v>1718</v>
      </c>
      <c r="F49" s="663">
        <v>3</v>
      </c>
      <c r="G49" s="663">
        <v>240.82</v>
      </c>
      <c r="H49" s="663">
        <v>1</v>
      </c>
      <c r="I49" s="663">
        <v>80.273333333333326</v>
      </c>
      <c r="J49" s="663">
        <v>11</v>
      </c>
      <c r="K49" s="663">
        <v>912.12</v>
      </c>
      <c r="L49" s="663">
        <v>3.7875591728261773</v>
      </c>
      <c r="M49" s="663">
        <v>82.92</v>
      </c>
      <c r="N49" s="663">
        <v>9</v>
      </c>
      <c r="O49" s="663">
        <v>746.28</v>
      </c>
      <c r="P49" s="676">
        <v>3.0989120504941452</v>
      </c>
      <c r="Q49" s="664">
        <v>82.92</v>
      </c>
    </row>
    <row r="50" spans="1:17" ht="14.4" customHeight="1" x14ac:dyDescent="0.3">
      <c r="A50" s="659" t="s">
        <v>561</v>
      </c>
      <c r="B50" s="660" t="s">
        <v>4547</v>
      </c>
      <c r="C50" s="660" t="s">
        <v>4492</v>
      </c>
      <c r="D50" s="660" t="s">
        <v>4629</v>
      </c>
      <c r="E50" s="660" t="s">
        <v>1718</v>
      </c>
      <c r="F50" s="663">
        <v>43</v>
      </c>
      <c r="G50" s="663">
        <v>5935.89</v>
      </c>
      <c r="H50" s="663">
        <v>1</v>
      </c>
      <c r="I50" s="663">
        <v>138.0439534883721</v>
      </c>
      <c r="J50" s="663">
        <v>62</v>
      </c>
      <c r="K50" s="663">
        <v>7567.7999999999993</v>
      </c>
      <c r="L50" s="663">
        <v>1.2749225474191737</v>
      </c>
      <c r="M50" s="663">
        <v>122.06129032258063</v>
      </c>
      <c r="N50" s="663">
        <v>95</v>
      </c>
      <c r="O50" s="663">
        <v>11206.2</v>
      </c>
      <c r="P50" s="676">
        <v>1.8878719113730207</v>
      </c>
      <c r="Q50" s="664">
        <v>117.96000000000001</v>
      </c>
    </row>
    <row r="51" spans="1:17" ht="14.4" customHeight="1" x14ac:dyDescent="0.3">
      <c r="A51" s="659" t="s">
        <v>561</v>
      </c>
      <c r="B51" s="660" t="s">
        <v>4547</v>
      </c>
      <c r="C51" s="660" t="s">
        <v>4492</v>
      </c>
      <c r="D51" s="660" t="s">
        <v>4630</v>
      </c>
      <c r="E51" s="660" t="s">
        <v>1718</v>
      </c>
      <c r="F51" s="663">
        <v>55</v>
      </c>
      <c r="G51" s="663">
        <v>12370.05</v>
      </c>
      <c r="H51" s="663">
        <v>1</v>
      </c>
      <c r="I51" s="663">
        <v>224.91</v>
      </c>
      <c r="J51" s="663">
        <v>10</v>
      </c>
      <c r="K51" s="663">
        <v>1530.42</v>
      </c>
      <c r="L51" s="663">
        <v>0.12371979094668172</v>
      </c>
      <c r="M51" s="663">
        <v>153.042</v>
      </c>
      <c r="N51" s="663">
        <v>35</v>
      </c>
      <c r="O51" s="663">
        <v>2785.65</v>
      </c>
      <c r="P51" s="676">
        <v>0.22519310754604874</v>
      </c>
      <c r="Q51" s="664">
        <v>79.59</v>
      </c>
    </row>
    <row r="52" spans="1:17" ht="14.4" customHeight="1" x14ac:dyDescent="0.3">
      <c r="A52" s="659" t="s">
        <v>561</v>
      </c>
      <c r="B52" s="660" t="s">
        <v>4547</v>
      </c>
      <c r="C52" s="660" t="s">
        <v>4492</v>
      </c>
      <c r="D52" s="660" t="s">
        <v>4631</v>
      </c>
      <c r="E52" s="660" t="s">
        <v>4632</v>
      </c>
      <c r="F52" s="663"/>
      <c r="G52" s="663"/>
      <c r="H52" s="663"/>
      <c r="I52" s="663"/>
      <c r="J52" s="663">
        <v>2.4</v>
      </c>
      <c r="K52" s="663">
        <v>1535.88</v>
      </c>
      <c r="L52" s="663"/>
      <c r="M52" s="663">
        <v>639.95000000000005</v>
      </c>
      <c r="N52" s="663"/>
      <c r="O52" s="663"/>
      <c r="P52" s="676"/>
      <c r="Q52" s="664"/>
    </row>
    <row r="53" spans="1:17" ht="14.4" customHeight="1" x14ac:dyDescent="0.3">
      <c r="A53" s="659" t="s">
        <v>561</v>
      </c>
      <c r="B53" s="660" t="s">
        <v>4547</v>
      </c>
      <c r="C53" s="660" t="s">
        <v>4492</v>
      </c>
      <c r="D53" s="660" t="s">
        <v>4633</v>
      </c>
      <c r="E53" s="660" t="s">
        <v>4634</v>
      </c>
      <c r="F53" s="663"/>
      <c r="G53" s="663"/>
      <c r="H53" s="663"/>
      <c r="I53" s="663"/>
      <c r="J53" s="663"/>
      <c r="K53" s="663"/>
      <c r="L53" s="663"/>
      <c r="M53" s="663"/>
      <c r="N53" s="663">
        <v>7</v>
      </c>
      <c r="O53" s="663">
        <v>588.55999999999995</v>
      </c>
      <c r="P53" s="676"/>
      <c r="Q53" s="664">
        <v>84.08</v>
      </c>
    </row>
    <row r="54" spans="1:17" ht="14.4" customHeight="1" x14ac:dyDescent="0.3">
      <c r="A54" s="659" t="s">
        <v>561</v>
      </c>
      <c r="B54" s="660" t="s">
        <v>4547</v>
      </c>
      <c r="C54" s="660" t="s">
        <v>4492</v>
      </c>
      <c r="D54" s="660" t="s">
        <v>4635</v>
      </c>
      <c r="E54" s="660" t="s">
        <v>4481</v>
      </c>
      <c r="F54" s="663"/>
      <c r="G54" s="663"/>
      <c r="H54" s="663"/>
      <c r="I54" s="663"/>
      <c r="J54" s="663">
        <v>1.8</v>
      </c>
      <c r="K54" s="663">
        <v>1942.78</v>
      </c>
      <c r="L54" s="663"/>
      <c r="M54" s="663">
        <v>1079.3222222222221</v>
      </c>
      <c r="N54" s="663"/>
      <c r="O54" s="663"/>
      <c r="P54" s="676"/>
      <c r="Q54" s="664"/>
    </row>
    <row r="55" spans="1:17" ht="14.4" customHeight="1" x14ac:dyDescent="0.3">
      <c r="A55" s="659" t="s">
        <v>561</v>
      </c>
      <c r="B55" s="660" t="s">
        <v>4547</v>
      </c>
      <c r="C55" s="660" t="s">
        <v>4492</v>
      </c>
      <c r="D55" s="660" t="s">
        <v>4636</v>
      </c>
      <c r="E55" s="660" t="s">
        <v>4481</v>
      </c>
      <c r="F55" s="663">
        <v>3</v>
      </c>
      <c r="G55" s="663">
        <v>204.63</v>
      </c>
      <c r="H55" s="663">
        <v>1</v>
      </c>
      <c r="I55" s="663">
        <v>68.209999999999994</v>
      </c>
      <c r="J55" s="663"/>
      <c r="K55" s="663"/>
      <c r="L55" s="663"/>
      <c r="M55" s="663"/>
      <c r="N55" s="663"/>
      <c r="O55" s="663"/>
      <c r="P55" s="676"/>
      <c r="Q55" s="664"/>
    </row>
    <row r="56" spans="1:17" ht="14.4" customHeight="1" x14ac:dyDescent="0.3">
      <c r="A56" s="659" t="s">
        <v>561</v>
      </c>
      <c r="B56" s="660" t="s">
        <v>4547</v>
      </c>
      <c r="C56" s="660" t="s">
        <v>4492</v>
      </c>
      <c r="D56" s="660" t="s">
        <v>4637</v>
      </c>
      <c r="E56" s="660" t="s">
        <v>1074</v>
      </c>
      <c r="F56" s="663">
        <v>74</v>
      </c>
      <c r="G56" s="663">
        <v>5895.0000000000009</v>
      </c>
      <c r="H56" s="663">
        <v>1</v>
      </c>
      <c r="I56" s="663">
        <v>79.662162162162176</v>
      </c>
      <c r="J56" s="663">
        <v>44</v>
      </c>
      <c r="K56" s="663">
        <v>2720.88</v>
      </c>
      <c r="L56" s="663">
        <v>0.46155725190839691</v>
      </c>
      <c r="M56" s="663">
        <v>61.838181818181823</v>
      </c>
      <c r="N56" s="663">
        <v>128</v>
      </c>
      <c r="O56" s="663">
        <v>7814.4000000000005</v>
      </c>
      <c r="P56" s="676">
        <v>1.3255979643765903</v>
      </c>
      <c r="Q56" s="664">
        <v>61.050000000000004</v>
      </c>
    </row>
    <row r="57" spans="1:17" ht="14.4" customHeight="1" x14ac:dyDescent="0.3">
      <c r="A57" s="659" t="s">
        <v>561</v>
      </c>
      <c r="B57" s="660" t="s">
        <v>4547</v>
      </c>
      <c r="C57" s="660" t="s">
        <v>4492</v>
      </c>
      <c r="D57" s="660" t="s">
        <v>4638</v>
      </c>
      <c r="E57" s="660" t="s">
        <v>4481</v>
      </c>
      <c r="F57" s="663">
        <v>14.68</v>
      </c>
      <c r="G57" s="663">
        <v>53259.48</v>
      </c>
      <c r="H57" s="663">
        <v>1</v>
      </c>
      <c r="I57" s="663">
        <v>3628.0299727520437</v>
      </c>
      <c r="J57" s="663"/>
      <c r="K57" s="663"/>
      <c r="L57" s="663"/>
      <c r="M57" s="663"/>
      <c r="N57" s="663"/>
      <c r="O57" s="663"/>
      <c r="P57" s="676"/>
      <c r="Q57" s="664"/>
    </row>
    <row r="58" spans="1:17" ht="14.4" customHeight="1" x14ac:dyDescent="0.3">
      <c r="A58" s="659" t="s">
        <v>561</v>
      </c>
      <c r="B58" s="660" t="s">
        <v>4547</v>
      </c>
      <c r="C58" s="660" t="s">
        <v>4492</v>
      </c>
      <c r="D58" s="660" t="s">
        <v>4639</v>
      </c>
      <c r="E58" s="660" t="s">
        <v>2483</v>
      </c>
      <c r="F58" s="663">
        <v>1.4</v>
      </c>
      <c r="G58" s="663">
        <v>1631.98</v>
      </c>
      <c r="H58" s="663">
        <v>1</v>
      </c>
      <c r="I58" s="663">
        <v>1165.7</v>
      </c>
      <c r="J58" s="663"/>
      <c r="K58" s="663"/>
      <c r="L58" s="663"/>
      <c r="M58" s="663"/>
      <c r="N58" s="663">
        <v>0.3</v>
      </c>
      <c r="O58" s="663">
        <v>242.88</v>
      </c>
      <c r="P58" s="676">
        <v>0.1488253532518781</v>
      </c>
      <c r="Q58" s="664">
        <v>809.6</v>
      </c>
    </row>
    <row r="59" spans="1:17" ht="14.4" customHeight="1" x14ac:dyDescent="0.3">
      <c r="A59" s="659" t="s">
        <v>561</v>
      </c>
      <c r="B59" s="660" t="s">
        <v>4547</v>
      </c>
      <c r="C59" s="660" t="s">
        <v>4492</v>
      </c>
      <c r="D59" s="660" t="s">
        <v>4640</v>
      </c>
      <c r="E59" s="660" t="s">
        <v>1487</v>
      </c>
      <c r="F59" s="663">
        <v>0.5</v>
      </c>
      <c r="G59" s="663">
        <v>186.66</v>
      </c>
      <c r="H59" s="663">
        <v>1</v>
      </c>
      <c r="I59" s="663">
        <v>373.32</v>
      </c>
      <c r="J59" s="663">
        <v>8.1</v>
      </c>
      <c r="K59" s="663">
        <v>1317.5299999999997</v>
      </c>
      <c r="L59" s="663">
        <v>7.0584485160184283</v>
      </c>
      <c r="M59" s="663">
        <v>162.65802469135801</v>
      </c>
      <c r="N59" s="663">
        <v>2.6</v>
      </c>
      <c r="O59" s="663">
        <v>422.9</v>
      </c>
      <c r="P59" s="676">
        <v>2.2656166291653275</v>
      </c>
      <c r="Q59" s="664">
        <v>162.65384615384613</v>
      </c>
    </row>
    <row r="60" spans="1:17" ht="14.4" customHeight="1" x14ac:dyDescent="0.3">
      <c r="A60" s="659" t="s">
        <v>561</v>
      </c>
      <c r="B60" s="660" t="s">
        <v>4547</v>
      </c>
      <c r="C60" s="660" t="s">
        <v>4492</v>
      </c>
      <c r="D60" s="660" t="s">
        <v>4641</v>
      </c>
      <c r="E60" s="660" t="s">
        <v>2785</v>
      </c>
      <c r="F60" s="663"/>
      <c r="G60" s="663"/>
      <c r="H60" s="663"/>
      <c r="I60" s="663"/>
      <c r="J60" s="663">
        <v>26</v>
      </c>
      <c r="K60" s="663">
        <v>1508.26</v>
      </c>
      <c r="L60" s="663"/>
      <c r="M60" s="663">
        <v>58.01</v>
      </c>
      <c r="N60" s="663">
        <v>20</v>
      </c>
      <c r="O60" s="663">
        <v>807.2</v>
      </c>
      <c r="P60" s="676"/>
      <c r="Q60" s="664">
        <v>40.36</v>
      </c>
    </row>
    <row r="61" spans="1:17" ht="14.4" customHeight="1" x14ac:dyDescent="0.3">
      <c r="A61" s="659" t="s">
        <v>561</v>
      </c>
      <c r="B61" s="660" t="s">
        <v>4547</v>
      </c>
      <c r="C61" s="660" t="s">
        <v>4492</v>
      </c>
      <c r="D61" s="660" t="s">
        <v>4642</v>
      </c>
      <c r="E61" s="660" t="s">
        <v>4643</v>
      </c>
      <c r="F61" s="663"/>
      <c r="G61" s="663"/>
      <c r="H61" s="663"/>
      <c r="I61" s="663"/>
      <c r="J61" s="663">
        <v>0.4</v>
      </c>
      <c r="K61" s="663">
        <v>161.68</v>
      </c>
      <c r="L61" s="663"/>
      <c r="M61" s="663">
        <v>404.2</v>
      </c>
      <c r="N61" s="663">
        <v>0.2</v>
      </c>
      <c r="O61" s="663">
        <v>80.84</v>
      </c>
      <c r="P61" s="676"/>
      <c r="Q61" s="664">
        <v>404.2</v>
      </c>
    </row>
    <row r="62" spans="1:17" ht="14.4" customHeight="1" x14ac:dyDescent="0.3">
      <c r="A62" s="659" t="s">
        <v>561</v>
      </c>
      <c r="B62" s="660" t="s">
        <v>4547</v>
      </c>
      <c r="C62" s="660" t="s">
        <v>4492</v>
      </c>
      <c r="D62" s="660" t="s">
        <v>4644</v>
      </c>
      <c r="E62" s="660" t="s">
        <v>2743</v>
      </c>
      <c r="F62" s="663">
        <v>15</v>
      </c>
      <c r="G62" s="663">
        <v>712.5</v>
      </c>
      <c r="H62" s="663">
        <v>1</v>
      </c>
      <c r="I62" s="663">
        <v>47.5</v>
      </c>
      <c r="J62" s="663">
        <v>12</v>
      </c>
      <c r="K62" s="663">
        <v>570</v>
      </c>
      <c r="L62" s="663">
        <v>0.8</v>
      </c>
      <c r="M62" s="663">
        <v>47.5</v>
      </c>
      <c r="N62" s="663">
        <v>2</v>
      </c>
      <c r="O62" s="663">
        <v>95</v>
      </c>
      <c r="P62" s="676">
        <v>0.13333333333333333</v>
      </c>
      <c r="Q62" s="664">
        <v>47.5</v>
      </c>
    </row>
    <row r="63" spans="1:17" ht="14.4" customHeight="1" x14ac:dyDescent="0.3">
      <c r="A63" s="659" t="s">
        <v>561</v>
      </c>
      <c r="B63" s="660" t="s">
        <v>4547</v>
      </c>
      <c r="C63" s="660" t="s">
        <v>4492</v>
      </c>
      <c r="D63" s="660" t="s">
        <v>4645</v>
      </c>
      <c r="E63" s="660" t="s">
        <v>1714</v>
      </c>
      <c r="F63" s="663"/>
      <c r="G63" s="663"/>
      <c r="H63" s="663"/>
      <c r="I63" s="663"/>
      <c r="J63" s="663">
        <v>2</v>
      </c>
      <c r="K63" s="663">
        <v>232</v>
      </c>
      <c r="L63" s="663"/>
      <c r="M63" s="663">
        <v>116</v>
      </c>
      <c r="N63" s="663">
        <v>12</v>
      </c>
      <c r="O63" s="663">
        <v>968.76</v>
      </c>
      <c r="P63" s="676"/>
      <c r="Q63" s="664">
        <v>80.73</v>
      </c>
    </row>
    <row r="64" spans="1:17" ht="14.4" customHeight="1" x14ac:dyDescent="0.3">
      <c r="A64" s="659" t="s">
        <v>561</v>
      </c>
      <c r="B64" s="660" t="s">
        <v>4547</v>
      </c>
      <c r="C64" s="660" t="s">
        <v>4492</v>
      </c>
      <c r="D64" s="660" t="s">
        <v>4646</v>
      </c>
      <c r="E64" s="660" t="s">
        <v>2687</v>
      </c>
      <c r="F64" s="663">
        <v>11</v>
      </c>
      <c r="G64" s="663">
        <v>5513.71</v>
      </c>
      <c r="H64" s="663">
        <v>1</v>
      </c>
      <c r="I64" s="663">
        <v>501.24636363636364</v>
      </c>
      <c r="J64" s="663">
        <v>18</v>
      </c>
      <c r="K64" s="663">
        <v>6835.5</v>
      </c>
      <c r="L64" s="663">
        <v>1.2397278783251204</v>
      </c>
      <c r="M64" s="663">
        <v>379.75</v>
      </c>
      <c r="N64" s="663">
        <v>69.7</v>
      </c>
      <c r="O64" s="663">
        <v>26469.03</v>
      </c>
      <c r="P64" s="676">
        <v>4.8005843615278998</v>
      </c>
      <c r="Q64" s="664">
        <v>379.75652797704447</v>
      </c>
    </row>
    <row r="65" spans="1:17" ht="14.4" customHeight="1" x14ac:dyDescent="0.3">
      <c r="A65" s="659" t="s">
        <v>561</v>
      </c>
      <c r="B65" s="660" t="s">
        <v>4547</v>
      </c>
      <c r="C65" s="660" t="s">
        <v>4492</v>
      </c>
      <c r="D65" s="660" t="s">
        <v>4647</v>
      </c>
      <c r="E65" s="660" t="s">
        <v>2693</v>
      </c>
      <c r="F65" s="663">
        <v>997</v>
      </c>
      <c r="G65" s="663">
        <v>48196.689999999995</v>
      </c>
      <c r="H65" s="663">
        <v>1</v>
      </c>
      <c r="I65" s="663">
        <v>48.341715145436304</v>
      </c>
      <c r="J65" s="663">
        <v>957</v>
      </c>
      <c r="K65" s="663">
        <v>39189.15</v>
      </c>
      <c r="L65" s="663">
        <v>0.81310874252982945</v>
      </c>
      <c r="M65" s="663">
        <v>40.950000000000003</v>
      </c>
      <c r="N65" s="663">
        <v>1035</v>
      </c>
      <c r="O65" s="663">
        <v>59001.48</v>
      </c>
      <c r="P65" s="676">
        <v>1.2241811626483066</v>
      </c>
      <c r="Q65" s="664">
        <v>57.006260869565217</v>
      </c>
    </row>
    <row r="66" spans="1:17" ht="14.4" customHeight="1" x14ac:dyDescent="0.3">
      <c r="A66" s="659" t="s">
        <v>561</v>
      </c>
      <c r="B66" s="660" t="s">
        <v>4547</v>
      </c>
      <c r="C66" s="660" t="s">
        <v>4492</v>
      </c>
      <c r="D66" s="660" t="s">
        <v>4648</v>
      </c>
      <c r="E66" s="660" t="s">
        <v>1117</v>
      </c>
      <c r="F66" s="663"/>
      <c r="G66" s="663"/>
      <c r="H66" s="663"/>
      <c r="I66" s="663"/>
      <c r="J66" s="663">
        <v>198</v>
      </c>
      <c r="K66" s="663">
        <v>13610.52</v>
      </c>
      <c r="L66" s="663"/>
      <c r="M66" s="663">
        <v>68.740000000000009</v>
      </c>
      <c r="N66" s="663">
        <v>58</v>
      </c>
      <c r="O66" s="663">
        <v>3986.92</v>
      </c>
      <c r="P66" s="676"/>
      <c r="Q66" s="664">
        <v>68.739999999999995</v>
      </c>
    </row>
    <row r="67" spans="1:17" ht="14.4" customHeight="1" x14ac:dyDescent="0.3">
      <c r="A67" s="659" t="s">
        <v>561</v>
      </c>
      <c r="B67" s="660" t="s">
        <v>4547</v>
      </c>
      <c r="C67" s="660" t="s">
        <v>4492</v>
      </c>
      <c r="D67" s="660" t="s">
        <v>4649</v>
      </c>
      <c r="E67" s="660" t="s">
        <v>4650</v>
      </c>
      <c r="F67" s="663">
        <v>3.8</v>
      </c>
      <c r="G67" s="663">
        <v>23492.36</v>
      </c>
      <c r="H67" s="663">
        <v>1</v>
      </c>
      <c r="I67" s="663">
        <v>6182.2000000000007</v>
      </c>
      <c r="J67" s="663"/>
      <c r="K67" s="663"/>
      <c r="L67" s="663"/>
      <c r="M67" s="663"/>
      <c r="N67" s="663">
        <v>4.7</v>
      </c>
      <c r="O67" s="663">
        <v>18451.79</v>
      </c>
      <c r="P67" s="676">
        <v>0.78543790406753522</v>
      </c>
      <c r="Q67" s="664">
        <v>3925.9127659574469</v>
      </c>
    </row>
    <row r="68" spans="1:17" ht="14.4" customHeight="1" x14ac:dyDescent="0.3">
      <c r="A68" s="659" t="s">
        <v>561</v>
      </c>
      <c r="B68" s="660" t="s">
        <v>4547</v>
      </c>
      <c r="C68" s="660" t="s">
        <v>4492</v>
      </c>
      <c r="D68" s="660" t="s">
        <v>4651</v>
      </c>
      <c r="E68" s="660" t="s">
        <v>4652</v>
      </c>
      <c r="F68" s="663">
        <v>6</v>
      </c>
      <c r="G68" s="663">
        <v>1483.88</v>
      </c>
      <c r="H68" s="663">
        <v>1</v>
      </c>
      <c r="I68" s="663">
        <v>247.31333333333336</v>
      </c>
      <c r="J68" s="663"/>
      <c r="K68" s="663"/>
      <c r="L68" s="663"/>
      <c r="M68" s="663"/>
      <c r="N68" s="663"/>
      <c r="O68" s="663"/>
      <c r="P68" s="676"/>
      <c r="Q68" s="664"/>
    </row>
    <row r="69" spans="1:17" ht="14.4" customHeight="1" x14ac:dyDescent="0.3">
      <c r="A69" s="659" t="s">
        <v>561</v>
      </c>
      <c r="B69" s="660" t="s">
        <v>4547</v>
      </c>
      <c r="C69" s="660" t="s">
        <v>4492</v>
      </c>
      <c r="D69" s="660" t="s">
        <v>4653</v>
      </c>
      <c r="E69" s="660" t="s">
        <v>4654</v>
      </c>
      <c r="F69" s="663"/>
      <c r="G69" s="663"/>
      <c r="H69" s="663"/>
      <c r="I69" s="663"/>
      <c r="J69" s="663"/>
      <c r="K69" s="663"/>
      <c r="L69" s="663"/>
      <c r="M69" s="663"/>
      <c r="N69" s="663">
        <v>14</v>
      </c>
      <c r="O69" s="663">
        <v>3208.24</v>
      </c>
      <c r="P69" s="676"/>
      <c r="Q69" s="664">
        <v>229.16</v>
      </c>
    </row>
    <row r="70" spans="1:17" ht="14.4" customHeight="1" x14ac:dyDescent="0.3">
      <c r="A70" s="659" t="s">
        <v>561</v>
      </c>
      <c r="B70" s="660" t="s">
        <v>4547</v>
      </c>
      <c r="C70" s="660" t="s">
        <v>4492</v>
      </c>
      <c r="D70" s="660" t="s">
        <v>4655</v>
      </c>
      <c r="E70" s="660" t="s">
        <v>1123</v>
      </c>
      <c r="F70" s="663">
        <v>12</v>
      </c>
      <c r="G70" s="663">
        <v>880.68</v>
      </c>
      <c r="H70" s="663">
        <v>1</v>
      </c>
      <c r="I70" s="663">
        <v>73.39</v>
      </c>
      <c r="J70" s="663"/>
      <c r="K70" s="663"/>
      <c r="L70" s="663"/>
      <c r="M70" s="663"/>
      <c r="N70" s="663"/>
      <c r="O70" s="663"/>
      <c r="P70" s="676"/>
      <c r="Q70" s="664"/>
    </row>
    <row r="71" spans="1:17" ht="14.4" customHeight="1" x14ac:dyDescent="0.3">
      <c r="A71" s="659" t="s">
        <v>561</v>
      </c>
      <c r="B71" s="660" t="s">
        <v>4547</v>
      </c>
      <c r="C71" s="660" t="s">
        <v>4492</v>
      </c>
      <c r="D71" s="660" t="s">
        <v>4656</v>
      </c>
      <c r="E71" s="660" t="s">
        <v>1054</v>
      </c>
      <c r="F71" s="663">
        <v>6.7</v>
      </c>
      <c r="G71" s="663">
        <v>611.77</v>
      </c>
      <c r="H71" s="663">
        <v>1</v>
      </c>
      <c r="I71" s="663">
        <v>91.308955223880588</v>
      </c>
      <c r="J71" s="663">
        <v>2.5</v>
      </c>
      <c r="K71" s="663">
        <v>242.41000000000003</v>
      </c>
      <c r="L71" s="663">
        <v>0.39624368635271429</v>
      </c>
      <c r="M71" s="663">
        <v>96.964000000000013</v>
      </c>
      <c r="N71" s="663">
        <v>10.100000000000001</v>
      </c>
      <c r="O71" s="663">
        <v>979.36</v>
      </c>
      <c r="P71" s="676">
        <v>1.6008630694542068</v>
      </c>
      <c r="Q71" s="664">
        <v>96.96633663366336</v>
      </c>
    </row>
    <row r="72" spans="1:17" ht="14.4" customHeight="1" x14ac:dyDescent="0.3">
      <c r="A72" s="659" t="s">
        <v>561</v>
      </c>
      <c r="B72" s="660" t="s">
        <v>4547</v>
      </c>
      <c r="C72" s="660" t="s">
        <v>4492</v>
      </c>
      <c r="D72" s="660" t="s">
        <v>4657</v>
      </c>
      <c r="E72" s="660" t="s">
        <v>4658</v>
      </c>
      <c r="F72" s="663">
        <v>29</v>
      </c>
      <c r="G72" s="663">
        <v>1833.96</v>
      </c>
      <c r="H72" s="663">
        <v>1</v>
      </c>
      <c r="I72" s="663">
        <v>63.24</v>
      </c>
      <c r="J72" s="663"/>
      <c r="K72" s="663"/>
      <c r="L72" s="663"/>
      <c r="M72" s="663"/>
      <c r="N72" s="663">
        <v>67</v>
      </c>
      <c r="O72" s="663">
        <v>4288</v>
      </c>
      <c r="P72" s="676">
        <v>2.3381098824401843</v>
      </c>
      <c r="Q72" s="664">
        <v>64</v>
      </c>
    </row>
    <row r="73" spans="1:17" ht="14.4" customHeight="1" x14ac:dyDescent="0.3">
      <c r="A73" s="659" t="s">
        <v>561</v>
      </c>
      <c r="B73" s="660" t="s">
        <v>4547</v>
      </c>
      <c r="C73" s="660" t="s">
        <v>4492</v>
      </c>
      <c r="D73" s="660" t="s">
        <v>4659</v>
      </c>
      <c r="E73" s="660" t="s">
        <v>1718</v>
      </c>
      <c r="F73" s="663">
        <v>1</v>
      </c>
      <c r="G73" s="663">
        <v>627.52</v>
      </c>
      <c r="H73" s="663">
        <v>1</v>
      </c>
      <c r="I73" s="663">
        <v>627.52</v>
      </c>
      <c r="J73" s="663"/>
      <c r="K73" s="663"/>
      <c r="L73" s="663"/>
      <c r="M73" s="663"/>
      <c r="N73" s="663"/>
      <c r="O73" s="663"/>
      <c r="P73" s="676"/>
      <c r="Q73" s="664"/>
    </row>
    <row r="74" spans="1:17" ht="14.4" customHeight="1" x14ac:dyDescent="0.3">
      <c r="A74" s="659" t="s">
        <v>561</v>
      </c>
      <c r="B74" s="660" t="s">
        <v>4547</v>
      </c>
      <c r="C74" s="660" t="s">
        <v>4492</v>
      </c>
      <c r="D74" s="660" t="s">
        <v>4660</v>
      </c>
      <c r="E74" s="660" t="s">
        <v>4661</v>
      </c>
      <c r="F74" s="663"/>
      <c r="G74" s="663"/>
      <c r="H74" s="663"/>
      <c r="I74" s="663"/>
      <c r="J74" s="663">
        <v>21</v>
      </c>
      <c r="K74" s="663">
        <v>1755.81</v>
      </c>
      <c r="L74" s="663"/>
      <c r="M74" s="663">
        <v>83.61</v>
      </c>
      <c r="N74" s="663"/>
      <c r="O74" s="663"/>
      <c r="P74" s="676"/>
      <c r="Q74" s="664"/>
    </row>
    <row r="75" spans="1:17" ht="14.4" customHeight="1" x14ac:dyDescent="0.3">
      <c r="A75" s="659" t="s">
        <v>561</v>
      </c>
      <c r="B75" s="660" t="s">
        <v>4547</v>
      </c>
      <c r="C75" s="660" t="s">
        <v>4492</v>
      </c>
      <c r="D75" s="660" t="s">
        <v>4662</v>
      </c>
      <c r="E75" s="660" t="s">
        <v>1699</v>
      </c>
      <c r="F75" s="663">
        <v>2.2000000000000002</v>
      </c>
      <c r="G75" s="663">
        <v>1839.43</v>
      </c>
      <c r="H75" s="663">
        <v>1</v>
      </c>
      <c r="I75" s="663">
        <v>836.10454545454536</v>
      </c>
      <c r="J75" s="663"/>
      <c r="K75" s="663"/>
      <c r="L75" s="663"/>
      <c r="M75" s="663"/>
      <c r="N75" s="663">
        <v>4.4000000000000004</v>
      </c>
      <c r="O75" s="663">
        <v>3588.01</v>
      </c>
      <c r="P75" s="676">
        <v>1.9506096997439424</v>
      </c>
      <c r="Q75" s="664">
        <v>815.45681818181822</v>
      </c>
    </row>
    <row r="76" spans="1:17" ht="14.4" customHeight="1" x14ac:dyDescent="0.3">
      <c r="A76" s="659" t="s">
        <v>561</v>
      </c>
      <c r="B76" s="660" t="s">
        <v>4547</v>
      </c>
      <c r="C76" s="660" t="s">
        <v>4492</v>
      </c>
      <c r="D76" s="660" t="s">
        <v>4663</v>
      </c>
      <c r="E76" s="660" t="s">
        <v>4664</v>
      </c>
      <c r="F76" s="663"/>
      <c r="G76" s="663"/>
      <c r="H76" s="663"/>
      <c r="I76" s="663"/>
      <c r="J76" s="663">
        <v>7</v>
      </c>
      <c r="K76" s="663">
        <v>1919.89</v>
      </c>
      <c r="L76" s="663"/>
      <c r="M76" s="663">
        <v>274.27000000000004</v>
      </c>
      <c r="N76" s="663"/>
      <c r="O76" s="663"/>
      <c r="P76" s="676"/>
      <c r="Q76" s="664"/>
    </row>
    <row r="77" spans="1:17" ht="14.4" customHeight="1" x14ac:dyDescent="0.3">
      <c r="A77" s="659" t="s">
        <v>561</v>
      </c>
      <c r="B77" s="660" t="s">
        <v>4547</v>
      </c>
      <c r="C77" s="660" t="s">
        <v>4492</v>
      </c>
      <c r="D77" s="660" t="s">
        <v>4665</v>
      </c>
      <c r="E77" s="660" t="s">
        <v>1094</v>
      </c>
      <c r="F77" s="663"/>
      <c r="G77" s="663"/>
      <c r="H77" s="663"/>
      <c r="I77" s="663"/>
      <c r="J77" s="663">
        <v>4.5999999999999996</v>
      </c>
      <c r="K77" s="663">
        <v>5289.81</v>
      </c>
      <c r="L77" s="663"/>
      <c r="M77" s="663">
        <v>1149.9586956521741</v>
      </c>
      <c r="N77" s="663">
        <v>2.2999999999999998</v>
      </c>
      <c r="O77" s="663">
        <v>1856.67</v>
      </c>
      <c r="P77" s="676"/>
      <c r="Q77" s="664">
        <v>807.24782608695659</v>
      </c>
    </row>
    <row r="78" spans="1:17" ht="14.4" customHeight="1" x14ac:dyDescent="0.3">
      <c r="A78" s="659" t="s">
        <v>561</v>
      </c>
      <c r="B78" s="660" t="s">
        <v>4547</v>
      </c>
      <c r="C78" s="660" t="s">
        <v>4492</v>
      </c>
      <c r="D78" s="660" t="s">
        <v>4666</v>
      </c>
      <c r="E78" s="660" t="s">
        <v>4667</v>
      </c>
      <c r="F78" s="663"/>
      <c r="G78" s="663"/>
      <c r="H78" s="663"/>
      <c r="I78" s="663"/>
      <c r="J78" s="663"/>
      <c r="K78" s="663"/>
      <c r="L78" s="663"/>
      <c r="M78" s="663"/>
      <c r="N78" s="663">
        <v>0.9</v>
      </c>
      <c r="O78" s="663">
        <v>1237.1099999999999</v>
      </c>
      <c r="P78" s="676"/>
      <c r="Q78" s="664">
        <v>1374.5666666666666</v>
      </c>
    </row>
    <row r="79" spans="1:17" ht="14.4" customHeight="1" x14ac:dyDescent="0.3">
      <c r="A79" s="659" t="s">
        <v>561</v>
      </c>
      <c r="B79" s="660" t="s">
        <v>4547</v>
      </c>
      <c r="C79" s="660" t="s">
        <v>4492</v>
      </c>
      <c r="D79" s="660" t="s">
        <v>4668</v>
      </c>
      <c r="E79" s="660" t="s">
        <v>4669</v>
      </c>
      <c r="F79" s="663"/>
      <c r="G79" s="663"/>
      <c r="H79" s="663"/>
      <c r="I79" s="663"/>
      <c r="J79" s="663"/>
      <c r="K79" s="663"/>
      <c r="L79" s="663"/>
      <c r="M79" s="663"/>
      <c r="N79" s="663">
        <v>0.90999999999999992</v>
      </c>
      <c r="O79" s="663">
        <v>3301.51</v>
      </c>
      <c r="P79" s="676"/>
      <c r="Q79" s="664">
        <v>3628.0329670329675</v>
      </c>
    </row>
    <row r="80" spans="1:17" ht="14.4" customHeight="1" x14ac:dyDescent="0.3">
      <c r="A80" s="659" t="s">
        <v>561</v>
      </c>
      <c r="B80" s="660" t="s">
        <v>4547</v>
      </c>
      <c r="C80" s="660" t="s">
        <v>4492</v>
      </c>
      <c r="D80" s="660" t="s">
        <v>4670</v>
      </c>
      <c r="E80" s="660" t="s">
        <v>4671</v>
      </c>
      <c r="F80" s="663"/>
      <c r="G80" s="663"/>
      <c r="H80" s="663"/>
      <c r="I80" s="663"/>
      <c r="J80" s="663">
        <v>10</v>
      </c>
      <c r="K80" s="663">
        <v>2291.6</v>
      </c>
      <c r="L80" s="663"/>
      <c r="M80" s="663">
        <v>229.16</v>
      </c>
      <c r="N80" s="663"/>
      <c r="O80" s="663"/>
      <c r="P80" s="676"/>
      <c r="Q80" s="664"/>
    </row>
    <row r="81" spans="1:17" ht="14.4" customHeight="1" x14ac:dyDescent="0.3">
      <c r="A81" s="659" t="s">
        <v>561</v>
      </c>
      <c r="B81" s="660" t="s">
        <v>4547</v>
      </c>
      <c r="C81" s="660" t="s">
        <v>4492</v>
      </c>
      <c r="D81" s="660" t="s">
        <v>4672</v>
      </c>
      <c r="E81" s="660" t="s">
        <v>4481</v>
      </c>
      <c r="F81" s="663">
        <v>2.4</v>
      </c>
      <c r="G81" s="663">
        <v>2759.92</v>
      </c>
      <c r="H81" s="663">
        <v>1</v>
      </c>
      <c r="I81" s="663">
        <v>1149.9666666666667</v>
      </c>
      <c r="J81" s="663"/>
      <c r="K81" s="663"/>
      <c r="L81" s="663"/>
      <c r="M81" s="663"/>
      <c r="N81" s="663"/>
      <c r="O81" s="663"/>
      <c r="P81" s="676"/>
      <c r="Q81" s="664"/>
    </row>
    <row r="82" spans="1:17" ht="14.4" customHeight="1" x14ac:dyDescent="0.3">
      <c r="A82" s="659" t="s">
        <v>561</v>
      </c>
      <c r="B82" s="660" t="s">
        <v>4547</v>
      </c>
      <c r="C82" s="660" t="s">
        <v>4492</v>
      </c>
      <c r="D82" s="660" t="s">
        <v>4673</v>
      </c>
      <c r="E82" s="660" t="s">
        <v>4481</v>
      </c>
      <c r="F82" s="663">
        <v>0</v>
      </c>
      <c r="G82" s="663">
        <v>0</v>
      </c>
      <c r="H82" s="663"/>
      <c r="I82" s="663"/>
      <c r="J82" s="663"/>
      <c r="K82" s="663"/>
      <c r="L82" s="663"/>
      <c r="M82" s="663"/>
      <c r="N82" s="663"/>
      <c r="O82" s="663"/>
      <c r="P82" s="676"/>
      <c r="Q82" s="664"/>
    </row>
    <row r="83" spans="1:17" ht="14.4" customHeight="1" x14ac:dyDescent="0.3">
      <c r="A83" s="659" t="s">
        <v>561</v>
      </c>
      <c r="B83" s="660" t="s">
        <v>4547</v>
      </c>
      <c r="C83" s="660" t="s">
        <v>4492</v>
      </c>
      <c r="D83" s="660" t="s">
        <v>4674</v>
      </c>
      <c r="E83" s="660" t="s">
        <v>1120</v>
      </c>
      <c r="F83" s="663"/>
      <c r="G83" s="663"/>
      <c r="H83" s="663"/>
      <c r="I83" s="663"/>
      <c r="J83" s="663"/>
      <c r="K83" s="663"/>
      <c r="L83" s="663"/>
      <c r="M83" s="663"/>
      <c r="N83" s="663">
        <v>1.1000000000000001</v>
      </c>
      <c r="O83" s="663">
        <v>624.98</v>
      </c>
      <c r="P83" s="676"/>
      <c r="Q83" s="664">
        <v>568.16363636363633</v>
      </c>
    </row>
    <row r="84" spans="1:17" ht="14.4" customHeight="1" x14ac:dyDescent="0.3">
      <c r="A84" s="659" t="s">
        <v>561</v>
      </c>
      <c r="B84" s="660" t="s">
        <v>4547</v>
      </c>
      <c r="C84" s="660" t="s">
        <v>4675</v>
      </c>
      <c r="D84" s="660" t="s">
        <v>4676</v>
      </c>
      <c r="E84" s="660" t="s">
        <v>4481</v>
      </c>
      <c r="F84" s="663">
        <v>28</v>
      </c>
      <c r="G84" s="663">
        <v>50250.58</v>
      </c>
      <c r="H84" s="663">
        <v>1</v>
      </c>
      <c r="I84" s="663">
        <v>1794.6635714285715</v>
      </c>
      <c r="J84" s="663">
        <v>41</v>
      </c>
      <c r="K84" s="663">
        <v>76188.38</v>
      </c>
      <c r="L84" s="663">
        <v>1.5161691666046442</v>
      </c>
      <c r="M84" s="663">
        <v>1858.2531707317075</v>
      </c>
      <c r="N84" s="663">
        <v>42</v>
      </c>
      <c r="O84" s="663">
        <v>78354.36</v>
      </c>
      <c r="P84" s="676">
        <v>1.5592727486926519</v>
      </c>
      <c r="Q84" s="664">
        <v>1865.58</v>
      </c>
    </row>
    <row r="85" spans="1:17" ht="14.4" customHeight="1" x14ac:dyDescent="0.3">
      <c r="A85" s="659" t="s">
        <v>561</v>
      </c>
      <c r="B85" s="660" t="s">
        <v>4547</v>
      </c>
      <c r="C85" s="660" t="s">
        <v>4675</v>
      </c>
      <c r="D85" s="660" t="s">
        <v>4676</v>
      </c>
      <c r="E85" s="660" t="s">
        <v>4677</v>
      </c>
      <c r="F85" s="663">
        <v>6</v>
      </c>
      <c r="G85" s="663">
        <v>10833</v>
      </c>
      <c r="H85" s="663">
        <v>1</v>
      </c>
      <c r="I85" s="663">
        <v>1805.5</v>
      </c>
      <c r="J85" s="663">
        <v>11</v>
      </c>
      <c r="K85" s="663">
        <v>20521.38</v>
      </c>
      <c r="L85" s="663">
        <v>1.8943395181390197</v>
      </c>
      <c r="M85" s="663">
        <v>1865.5800000000002</v>
      </c>
      <c r="N85" s="663">
        <v>7</v>
      </c>
      <c r="O85" s="663">
        <v>13059.06</v>
      </c>
      <c r="P85" s="676">
        <v>1.2054887842702853</v>
      </c>
      <c r="Q85" s="664">
        <v>1865.58</v>
      </c>
    </row>
    <row r="86" spans="1:17" ht="14.4" customHeight="1" x14ac:dyDescent="0.3">
      <c r="A86" s="659" t="s">
        <v>561</v>
      </c>
      <c r="B86" s="660" t="s">
        <v>4547</v>
      </c>
      <c r="C86" s="660" t="s">
        <v>4675</v>
      </c>
      <c r="D86" s="660" t="s">
        <v>4678</v>
      </c>
      <c r="E86" s="660" t="s">
        <v>4481</v>
      </c>
      <c r="F86" s="663"/>
      <c r="G86" s="663"/>
      <c r="H86" s="663"/>
      <c r="I86" s="663"/>
      <c r="J86" s="663">
        <v>1</v>
      </c>
      <c r="K86" s="663">
        <v>2728.71</v>
      </c>
      <c r="L86" s="663"/>
      <c r="M86" s="663">
        <v>2728.71</v>
      </c>
      <c r="N86" s="663">
        <v>1</v>
      </c>
      <c r="O86" s="663">
        <v>2728.71</v>
      </c>
      <c r="P86" s="676"/>
      <c r="Q86" s="664">
        <v>2728.71</v>
      </c>
    </row>
    <row r="87" spans="1:17" ht="14.4" customHeight="1" x14ac:dyDescent="0.3">
      <c r="A87" s="659" t="s">
        <v>561</v>
      </c>
      <c r="B87" s="660" t="s">
        <v>4547</v>
      </c>
      <c r="C87" s="660" t="s">
        <v>4675</v>
      </c>
      <c r="D87" s="660" t="s">
        <v>4679</v>
      </c>
      <c r="E87" s="660" t="s">
        <v>4481</v>
      </c>
      <c r="F87" s="663">
        <v>2</v>
      </c>
      <c r="G87" s="663">
        <v>3611</v>
      </c>
      <c r="H87" s="663">
        <v>1</v>
      </c>
      <c r="I87" s="663">
        <v>1805.5</v>
      </c>
      <c r="J87" s="663"/>
      <c r="K87" s="663"/>
      <c r="L87" s="663"/>
      <c r="M87" s="663"/>
      <c r="N87" s="663"/>
      <c r="O87" s="663"/>
      <c r="P87" s="676"/>
      <c r="Q87" s="664"/>
    </row>
    <row r="88" spans="1:17" ht="14.4" customHeight="1" x14ac:dyDescent="0.3">
      <c r="A88" s="659" t="s">
        <v>561</v>
      </c>
      <c r="B88" s="660" t="s">
        <v>4547</v>
      </c>
      <c r="C88" s="660" t="s">
        <v>4675</v>
      </c>
      <c r="D88" s="660" t="s">
        <v>4680</v>
      </c>
      <c r="E88" s="660" t="s">
        <v>4481</v>
      </c>
      <c r="F88" s="663">
        <v>1</v>
      </c>
      <c r="G88" s="663">
        <v>9256.01</v>
      </c>
      <c r="H88" s="663">
        <v>1</v>
      </c>
      <c r="I88" s="663">
        <v>9256.01</v>
      </c>
      <c r="J88" s="663"/>
      <c r="K88" s="663"/>
      <c r="L88" s="663"/>
      <c r="M88" s="663"/>
      <c r="N88" s="663"/>
      <c r="O88" s="663"/>
      <c r="P88" s="676"/>
      <c r="Q88" s="664"/>
    </row>
    <row r="89" spans="1:17" ht="14.4" customHeight="1" x14ac:dyDescent="0.3">
      <c r="A89" s="659" t="s">
        <v>561</v>
      </c>
      <c r="B89" s="660" t="s">
        <v>4547</v>
      </c>
      <c r="C89" s="660" t="s">
        <v>4675</v>
      </c>
      <c r="D89" s="660" t="s">
        <v>4681</v>
      </c>
      <c r="E89" s="660" t="s">
        <v>4481</v>
      </c>
      <c r="F89" s="663">
        <v>21</v>
      </c>
      <c r="G89" s="663">
        <v>18462.78</v>
      </c>
      <c r="H89" s="663">
        <v>1</v>
      </c>
      <c r="I89" s="663">
        <v>879.18</v>
      </c>
      <c r="J89" s="663">
        <v>31</v>
      </c>
      <c r="K89" s="663">
        <v>28472.71</v>
      </c>
      <c r="L89" s="663">
        <v>1.5421680808632288</v>
      </c>
      <c r="M89" s="663">
        <v>918.47451612903228</v>
      </c>
      <c r="N89" s="663">
        <v>31</v>
      </c>
      <c r="O89" s="663">
        <v>28692.67</v>
      </c>
      <c r="P89" s="676">
        <v>1.5540817796669841</v>
      </c>
      <c r="Q89" s="664">
        <v>925.56999999999994</v>
      </c>
    </row>
    <row r="90" spans="1:17" ht="14.4" customHeight="1" x14ac:dyDescent="0.3">
      <c r="A90" s="659" t="s">
        <v>561</v>
      </c>
      <c r="B90" s="660" t="s">
        <v>4547</v>
      </c>
      <c r="C90" s="660" t="s">
        <v>4675</v>
      </c>
      <c r="D90" s="660" t="s">
        <v>4681</v>
      </c>
      <c r="E90" s="660" t="s">
        <v>4682</v>
      </c>
      <c r="F90" s="663">
        <v>2</v>
      </c>
      <c r="G90" s="663">
        <v>1777.82</v>
      </c>
      <c r="H90" s="663">
        <v>1</v>
      </c>
      <c r="I90" s="663">
        <v>888.91</v>
      </c>
      <c r="J90" s="663">
        <v>7</v>
      </c>
      <c r="K90" s="663">
        <v>6478.99</v>
      </c>
      <c r="L90" s="663">
        <v>3.6443453217986073</v>
      </c>
      <c r="M90" s="663">
        <v>925.56999999999994</v>
      </c>
      <c r="N90" s="663">
        <v>6</v>
      </c>
      <c r="O90" s="663">
        <v>5553.42</v>
      </c>
      <c r="P90" s="676">
        <v>3.1237245615416636</v>
      </c>
      <c r="Q90" s="664">
        <v>925.57</v>
      </c>
    </row>
    <row r="91" spans="1:17" ht="14.4" customHeight="1" x14ac:dyDescent="0.3">
      <c r="A91" s="659" t="s">
        <v>561</v>
      </c>
      <c r="B91" s="660" t="s">
        <v>4547</v>
      </c>
      <c r="C91" s="660" t="s">
        <v>4683</v>
      </c>
      <c r="D91" s="660" t="s">
        <v>4684</v>
      </c>
      <c r="E91" s="660" t="s">
        <v>4685</v>
      </c>
      <c r="F91" s="663">
        <v>0.2</v>
      </c>
      <c r="G91" s="663">
        <v>192.55</v>
      </c>
      <c r="H91" s="663">
        <v>1</v>
      </c>
      <c r="I91" s="663">
        <v>962.75</v>
      </c>
      <c r="J91" s="663"/>
      <c r="K91" s="663"/>
      <c r="L91" s="663"/>
      <c r="M91" s="663"/>
      <c r="N91" s="663"/>
      <c r="O91" s="663"/>
      <c r="P91" s="676"/>
      <c r="Q91" s="664"/>
    </row>
    <row r="92" spans="1:17" ht="14.4" customHeight="1" x14ac:dyDescent="0.3">
      <c r="A92" s="659" t="s">
        <v>561</v>
      </c>
      <c r="B92" s="660" t="s">
        <v>4547</v>
      </c>
      <c r="C92" s="660" t="s">
        <v>4683</v>
      </c>
      <c r="D92" s="660" t="s">
        <v>4686</v>
      </c>
      <c r="E92" s="660" t="s">
        <v>4685</v>
      </c>
      <c r="F92" s="663">
        <v>0.6</v>
      </c>
      <c r="G92" s="663">
        <v>377.74</v>
      </c>
      <c r="H92" s="663">
        <v>1</v>
      </c>
      <c r="I92" s="663">
        <v>629.56666666666672</v>
      </c>
      <c r="J92" s="663"/>
      <c r="K92" s="663"/>
      <c r="L92" s="663"/>
      <c r="M92" s="663"/>
      <c r="N92" s="663"/>
      <c r="O92" s="663"/>
      <c r="P92" s="676"/>
      <c r="Q92" s="664"/>
    </row>
    <row r="93" spans="1:17" ht="14.4" customHeight="1" x14ac:dyDescent="0.3">
      <c r="A93" s="659" t="s">
        <v>561</v>
      </c>
      <c r="B93" s="660" t="s">
        <v>4547</v>
      </c>
      <c r="C93" s="660" t="s">
        <v>4683</v>
      </c>
      <c r="D93" s="660" t="s">
        <v>4687</v>
      </c>
      <c r="E93" s="660" t="s">
        <v>4688</v>
      </c>
      <c r="F93" s="663">
        <v>446</v>
      </c>
      <c r="G93" s="663">
        <v>306402</v>
      </c>
      <c r="H93" s="663">
        <v>1</v>
      </c>
      <c r="I93" s="663">
        <v>687</v>
      </c>
      <c r="J93" s="663">
        <v>449</v>
      </c>
      <c r="K93" s="663">
        <v>308463</v>
      </c>
      <c r="L93" s="663">
        <v>1.006726457399103</v>
      </c>
      <c r="M93" s="663">
        <v>687</v>
      </c>
      <c r="N93" s="663">
        <v>445</v>
      </c>
      <c r="O93" s="663">
        <v>305715</v>
      </c>
      <c r="P93" s="676">
        <v>0.99775784753363228</v>
      </c>
      <c r="Q93" s="664">
        <v>687</v>
      </c>
    </row>
    <row r="94" spans="1:17" ht="14.4" customHeight="1" x14ac:dyDescent="0.3">
      <c r="A94" s="659" t="s">
        <v>561</v>
      </c>
      <c r="B94" s="660" t="s">
        <v>4547</v>
      </c>
      <c r="C94" s="660" t="s">
        <v>4683</v>
      </c>
      <c r="D94" s="660" t="s">
        <v>4689</v>
      </c>
      <c r="E94" s="660" t="s">
        <v>4690</v>
      </c>
      <c r="F94" s="663">
        <v>603.15</v>
      </c>
      <c r="G94" s="663">
        <v>139767.94</v>
      </c>
      <c r="H94" s="663">
        <v>1</v>
      </c>
      <c r="I94" s="663">
        <v>231.72998424935756</v>
      </c>
      <c r="J94" s="663">
        <v>586</v>
      </c>
      <c r="K94" s="663">
        <v>140640</v>
      </c>
      <c r="L94" s="663">
        <v>1.0062393421552898</v>
      </c>
      <c r="M94" s="663">
        <v>240</v>
      </c>
      <c r="N94" s="663">
        <v>637</v>
      </c>
      <c r="O94" s="663">
        <v>152880</v>
      </c>
      <c r="P94" s="676">
        <v>1.0938130732984974</v>
      </c>
      <c r="Q94" s="664">
        <v>240</v>
      </c>
    </row>
    <row r="95" spans="1:17" ht="14.4" customHeight="1" x14ac:dyDescent="0.3">
      <c r="A95" s="659" t="s">
        <v>561</v>
      </c>
      <c r="B95" s="660" t="s">
        <v>4547</v>
      </c>
      <c r="C95" s="660" t="s">
        <v>4683</v>
      </c>
      <c r="D95" s="660" t="s">
        <v>4691</v>
      </c>
      <c r="E95" s="660" t="s">
        <v>4690</v>
      </c>
      <c r="F95" s="663">
        <v>9</v>
      </c>
      <c r="G95" s="663">
        <v>2133</v>
      </c>
      <c r="H95" s="663">
        <v>1</v>
      </c>
      <c r="I95" s="663">
        <v>237</v>
      </c>
      <c r="J95" s="663">
        <v>25</v>
      </c>
      <c r="K95" s="663">
        <v>6175</v>
      </c>
      <c r="L95" s="663">
        <v>2.894983591186123</v>
      </c>
      <c r="M95" s="663">
        <v>247</v>
      </c>
      <c r="N95" s="663">
        <v>23</v>
      </c>
      <c r="O95" s="663">
        <v>5681</v>
      </c>
      <c r="P95" s="676">
        <v>2.6633849038912332</v>
      </c>
      <c r="Q95" s="664">
        <v>247</v>
      </c>
    </row>
    <row r="96" spans="1:17" ht="14.4" customHeight="1" x14ac:dyDescent="0.3">
      <c r="A96" s="659" t="s">
        <v>561</v>
      </c>
      <c r="B96" s="660" t="s">
        <v>4547</v>
      </c>
      <c r="C96" s="660" t="s">
        <v>4683</v>
      </c>
      <c r="D96" s="660" t="s">
        <v>4692</v>
      </c>
      <c r="E96" s="660" t="s">
        <v>4690</v>
      </c>
      <c r="F96" s="663">
        <v>31.610000000000003</v>
      </c>
      <c r="G96" s="663">
        <v>37001.999999999993</v>
      </c>
      <c r="H96" s="663">
        <v>1</v>
      </c>
      <c r="I96" s="663">
        <v>1170.5789307181269</v>
      </c>
      <c r="J96" s="663">
        <v>31.63</v>
      </c>
      <c r="K96" s="663">
        <v>38426.850000000006</v>
      </c>
      <c r="L96" s="663">
        <v>1.038507377979569</v>
      </c>
      <c r="M96" s="663">
        <v>1214.8861840025295</v>
      </c>
      <c r="N96" s="663">
        <v>34.78</v>
      </c>
      <c r="O96" s="663">
        <v>42285.16</v>
      </c>
      <c r="P96" s="676">
        <v>1.142780390249176</v>
      </c>
      <c r="Q96" s="664">
        <v>1215.7895342150662</v>
      </c>
    </row>
    <row r="97" spans="1:17" ht="14.4" customHeight="1" x14ac:dyDescent="0.3">
      <c r="A97" s="659" t="s">
        <v>561</v>
      </c>
      <c r="B97" s="660" t="s">
        <v>4547</v>
      </c>
      <c r="C97" s="660" t="s">
        <v>4683</v>
      </c>
      <c r="D97" s="660" t="s">
        <v>4693</v>
      </c>
      <c r="E97" s="660" t="s">
        <v>4694</v>
      </c>
      <c r="F97" s="663">
        <v>9</v>
      </c>
      <c r="G97" s="663">
        <v>40068.54</v>
      </c>
      <c r="H97" s="663">
        <v>1</v>
      </c>
      <c r="I97" s="663">
        <v>4452.0600000000004</v>
      </c>
      <c r="J97" s="663">
        <v>2.5</v>
      </c>
      <c r="K97" s="663">
        <v>11130.150000000001</v>
      </c>
      <c r="L97" s="663">
        <v>0.27777777777777779</v>
      </c>
      <c r="M97" s="663">
        <v>4452.0600000000004</v>
      </c>
      <c r="N97" s="663">
        <v>6</v>
      </c>
      <c r="O97" s="663">
        <v>26712.360000000004</v>
      </c>
      <c r="P97" s="676">
        <v>0.66666666666666674</v>
      </c>
      <c r="Q97" s="664">
        <v>4452.0600000000004</v>
      </c>
    </row>
    <row r="98" spans="1:17" ht="14.4" customHeight="1" x14ac:dyDescent="0.3">
      <c r="A98" s="659" t="s">
        <v>561</v>
      </c>
      <c r="B98" s="660" t="s">
        <v>4547</v>
      </c>
      <c r="C98" s="660" t="s">
        <v>4683</v>
      </c>
      <c r="D98" s="660" t="s">
        <v>4695</v>
      </c>
      <c r="E98" s="660" t="s">
        <v>4696</v>
      </c>
      <c r="F98" s="663">
        <v>2</v>
      </c>
      <c r="G98" s="663">
        <v>95306</v>
      </c>
      <c r="H98" s="663">
        <v>1</v>
      </c>
      <c r="I98" s="663">
        <v>47653</v>
      </c>
      <c r="J98" s="663"/>
      <c r="K98" s="663"/>
      <c r="L98" s="663"/>
      <c r="M98" s="663"/>
      <c r="N98" s="663"/>
      <c r="O98" s="663"/>
      <c r="P98" s="676"/>
      <c r="Q98" s="664"/>
    </row>
    <row r="99" spans="1:17" ht="14.4" customHeight="1" x14ac:dyDescent="0.3">
      <c r="A99" s="659" t="s">
        <v>561</v>
      </c>
      <c r="B99" s="660" t="s">
        <v>4547</v>
      </c>
      <c r="C99" s="660" t="s">
        <v>4683</v>
      </c>
      <c r="D99" s="660" t="s">
        <v>4697</v>
      </c>
      <c r="E99" s="660" t="s">
        <v>4698</v>
      </c>
      <c r="F99" s="663">
        <v>1</v>
      </c>
      <c r="G99" s="663">
        <v>500.5</v>
      </c>
      <c r="H99" s="663">
        <v>1</v>
      </c>
      <c r="I99" s="663">
        <v>500.5</v>
      </c>
      <c r="J99" s="663">
        <v>1</v>
      </c>
      <c r="K99" s="663">
        <v>518.70000000000005</v>
      </c>
      <c r="L99" s="663">
        <v>1.0363636363636364</v>
      </c>
      <c r="M99" s="663">
        <v>518.70000000000005</v>
      </c>
      <c r="N99" s="663">
        <v>1</v>
      </c>
      <c r="O99" s="663">
        <v>518.70000000000005</v>
      </c>
      <c r="P99" s="676">
        <v>1.0363636363636364</v>
      </c>
      <c r="Q99" s="664">
        <v>518.70000000000005</v>
      </c>
    </row>
    <row r="100" spans="1:17" ht="14.4" customHeight="1" x14ac:dyDescent="0.3">
      <c r="A100" s="659" t="s">
        <v>561</v>
      </c>
      <c r="B100" s="660" t="s">
        <v>4547</v>
      </c>
      <c r="C100" s="660" t="s">
        <v>4683</v>
      </c>
      <c r="D100" s="660" t="s">
        <v>4699</v>
      </c>
      <c r="E100" s="660" t="s">
        <v>4700</v>
      </c>
      <c r="F100" s="663">
        <v>285</v>
      </c>
      <c r="G100" s="663">
        <v>63789.399999999994</v>
      </c>
      <c r="H100" s="663">
        <v>1</v>
      </c>
      <c r="I100" s="663">
        <v>223.82245614035085</v>
      </c>
      <c r="J100" s="663">
        <v>322</v>
      </c>
      <c r="K100" s="663">
        <v>72079.7</v>
      </c>
      <c r="L100" s="663">
        <v>1.1299635989678536</v>
      </c>
      <c r="M100" s="663">
        <v>223.85</v>
      </c>
      <c r="N100" s="663">
        <v>369</v>
      </c>
      <c r="O100" s="663">
        <v>82600.649999999994</v>
      </c>
      <c r="P100" s="676">
        <v>1.2948961739724782</v>
      </c>
      <c r="Q100" s="664">
        <v>223.85</v>
      </c>
    </row>
    <row r="101" spans="1:17" ht="14.4" customHeight="1" x14ac:dyDescent="0.3">
      <c r="A101" s="659" t="s">
        <v>561</v>
      </c>
      <c r="B101" s="660" t="s">
        <v>4547</v>
      </c>
      <c r="C101" s="660" t="s">
        <v>4683</v>
      </c>
      <c r="D101" s="660" t="s">
        <v>4701</v>
      </c>
      <c r="E101" s="660" t="s">
        <v>4702</v>
      </c>
      <c r="F101" s="663"/>
      <c r="G101" s="663"/>
      <c r="H101" s="663"/>
      <c r="I101" s="663"/>
      <c r="J101" s="663"/>
      <c r="K101" s="663"/>
      <c r="L101" s="663"/>
      <c r="M101" s="663"/>
      <c r="N101" s="663">
        <v>2</v>
      </c>
      <c r="O101" s="663">
        <v>40122</v>
      </c>
      <c r="P101" s="676"/>
      <c r="Q101" s="664">
        <v>20061</v>
      </c>
    </row>
    <row r="102" spans="1:17" ht="14.4" customHeight="1" x14ac:dyDescent="0.3">
      <c r="A102" s="659" t="s">
        <v>561</v>
      </c>
      <c r="B102" s="660" t="s">
        <v>4547</v>
      </c>
      <c r="C102" s="660" t="s">
        <v>4683</v>
      </c>
      <c r="D102" s="660" t="s">
        <v>4703</v>
      </c>
      <c r="E102" s="660" t="s">
        <v>4704</v>
      </c>
      <c r="F102" s="663">
        <v>6</v>
      </c>
      <c r="G102" s="663">
        <v>12940.02</v>
      </c>
      <c r="H102" s="663">
        <v>1</v>
      </c>
      <c r="I102" s="663">
        <v>2156.67</v>
      </c>
      <c r="J102" s="663">
        <v>1</v>
      </c>
      <c r="K102" s="663">
        <v>2156.67</v>
      </c>
      <c r="L102" s="663">
        <v>0.16666666666666666</v>
      </c>
      <c r="M102" s="663">
        <v>2156.67</v>
      </c>
      <c r="N102" s="663">
        <v>3</v>
      </c>
      <c r="O102" s="663">
        <v>6470.01</v>
      </c>
      <c r="P102" s="676">
        <v>0.5</v>
      </c>
      <c r="Q102" s="664">
        <v>2156.67</v>
      </c>
    </row>
    <row r="103" spans="1:17" ht="14.4" customHeight="1" x14ac:dyDescent="0.3">
      <c r="A103" s="659" t="s">
        <v>561</v>
      </c>
      <c r="B103" s="660" t="s">
        <v>4547</v>
      </c>
      <c r="C103" s="660" t="s">
        <v>4683</v>
      </c>
      <c r="D103" s="660" t="s">
        <v>4705</v>
      </c>
      <c r="E103" s="660" t="s">
        <v>4704</v>
      </c>
      <c r="F103" s="663">
        <v>4</v>
      </c>
      <c r="G103" s="663">
        <v>22833.16</v>
      </c>
      <c r="H103" s="663">
        <v>1</v>
      </c>
      <c r="I103" s="663">
        <v>5708.29</v>
      </c>
      <c r="J103" s="663">
        <v>6</v>
      </c>
      <c r="K103" s="663">
        <v>34249.74</v>
      </c>
      <c r="L103" s="663">
        <v>1.5</v>
      </c>
      <c r="M103" s="663">
        <v>5708.29</v>
      </c>
      <c r="N103" s="663">
        <v>3</v>
      </c>
      <c r="O103" s="663">
        <v>17124.87</v>
      </c>
      <c r="P103" s="676">
        <v>0.75</v>
      </c>
      <c r="Q103" s="664">
        <v>5708.29</v>
      </c>
    </row>
    <row r="104" spans="1:17" ht="14.4" customHeight="1" x14ac:dyDescent="0.3">
      <c r="A104" s="659" t="s">
        <v>561</v>
      </c>
      <c r="B104" s="660" t="s">
        <v>4547</v>
      </c>
      <c r="C104" s="660" t="s">
        <v>4683</v>
      </c>
      <c r="D104" s="660" t="s">
        <v>4706</v>
      </c>
      <c r="E104" s="660" t="s">
        <v>4707</v>
      </c>
      <c r="F104" s="663">
        <v>5</v>
      </c>
      <c r="G104" s="663">
        <v>19690.899999999998</v>
      </c>
      <c r="H104" s="663">
        <v>1</v>
      </c>
      <c r="I104" s="663">
        <v>3938.1799999999994</v>
      </c>
      <c r="J104" s="663">
        <v>2</v>
      </c>
      <c r="K104" s="663">
        <v>7876.36</v>
      </c>
      <c r="L104" s="663">
        <v>0.4</v>
      </c>
      <c r="M104" s="663">
        <v>3938.18</v>
      </c>
      <c r="N104" s="663">
        <v>3</v>
      </c>
      <c r="O104" s="663">
        <v>11814.539999999999</v>
      </c>
      <c r="P104" s="676">
        <v>0.6</v>
      </c>
      <c r="Q104" s="664">
        <v>3938.18</v>
      </c>
    </row>
    <row r="105" spans="1:17" ht="14.4" customHeight="1" x14ac:dyDescent="0.3">
      <c r="A105" s="659" t="s">
        <v>561</v>
      </c>
      <c r="B105" s="660" t="s">
        <v>4547</v>
      </c>
      <c r="C105" s="660" t="s">
        <v>4683</v>
      </c>
      <c r="D105" s="660" t="s">
        <v>4708</v>
      </c>
      <c r="E105" s="660" t="s">
        <v>4709</v>
      </c>
      <c r="F105" s="663">
        <v>1</v>
      </c>
      <c r="G105" s="663">
        <v>5255.92</v>
      </c>
      <c r="H105" s="663">
        <v>1</v>
      </c>
      <c r="I105" s="663">
        <v>5255.92</v>
      </c>
      <c r="J105" s="663"/>
      <c r="K105" s="663"/>
      <c r="L105" s="663"/>
      <c r="M105" s="663"/>
      <c r="N105" s="663"/>
      <c r="O105" s="663"/>
      <c r="P105" s="676"/>
      <c r="Q105" s="664"/>
    </row>
    <row r="106" spans="1:17" ht="14.4" customHeight="1" x14ac:dyDescent="0.3">
      <c r="A106" s="659" t="s">
        <v>561</v>
      </c>
      <c r="B106" s="660" t="s">
        <v>4547</v>
      </c>
      <c r="C106" s="660" t="s">
        <v>4683</v>
      </c>
      <c r="D106" s="660" t="s">
        <v>4710</v>
      </c>
      <c r="E106" s="660" t="s">
        <v>4711</v>
      </c>
      <c r="F106" s="663"/>
      <c r="G106" s="663"/>
      <c r="H106" s="663"/>
      <c r="I106" s="663"/>
      <c r="J106" s="663">
        <v>1</v>
      </c>
      <c r="K106" s="663">
        <v>6257.05</v>
      </c>
      <c r="L106" s="663"/>
      <c r="M106" s="663">
        <v>6257.05</v>
      </c>
      <c r="N106" s="663"/>
      <c r="O106" s="663"/>
      <c r="P106" s="676"/>
      <c r="Q106" s="664"/>
    </row>
    <row r="107" spans="1:17" ht="14.4" customHeight="1" x14ac:dyDescent="0.3">
      <c r="A107" s="659" t="s">
        <v>561</v>
      </c>
      <c r="B107" s="660" t="s">
        <v>4547</v>
      </c>
      <c r="C107" s="660" t="s">
        <v>4683</v>
      </c>
      <c r="D107" s="660" t="s">
        <v>4712</v>
      </c>
      <c r="E107" s="660" t="s">
        <v>4713</v>
      </c>
      <c r="F107" s="663">
        <v>4</v>
      </c>
      <c r="G107" s="663">
        <v>15713.36</v>
      </c>
      <c r="H107" s="663">
        <v>1</v>
      </c>
      <c r="I107" s="663">
        <v>3928.34</v>
      </c>
      <c r="J107" s="663">
        <v>2</v>
      </c>
      <c r="K107" s="663">
        <v>7856.68</v>
      </c>
      <c r="L107" s="663">
        <v>0.5</v>
      </c>
      <c r="M107" s="663">
        <v>3928.34</v>
      </c>
      <c r="N107" s="663">
        <v>7</v>
      </c>
      <c r="O107" s="663">
        <v>27498.38</v>
      </c>
      <c r="P107" s="676">
        <v>1.75</v>
      </c>
      <c r="Q107" s="664">
        <v>3928.34</v>
      </c>
    </row>
    <row r="108" spans="1:17" ht="14.4" customHeight="1" x14ac:dyDescent="0.3">
      <c r="A108" s="659" t="s">
        <v>561</v>
      </c>
      <c r="B108" s="660" t="s">
        <v>4547</v>
      </c>
      <c r="C108" s="660" t="s">
        <v>4683</v>
      </c>
      <c r="D108" s="660" t="s">
        <v>4714</v>
      </c>
      <c r="E108" s="660" t="s">
        <v>4715</v>
      </c>
      <c r="F108" s="663"/>
      <c r="G108" s="663"/>
      <c r="H108" s="663"/>
      <c r="I108" s="663"/>
      <c r="J108" s="663">
        <v>2</v>
      </c>
      <c r="K108" s="663">
        <v>7878.44</v>
      </c>
      <c r="L108" s="663"/>
      <c r="M108" s="663">
        <v>3939.22</v>
      </c>
      <c r="N108" s="663"/>
      <c r="O108" s="663"/>
      <c r="P108" s="676"/>
      <c r="Q108" s="664"/>
    </row>
    <row r="109" spans="1:17" ht="14.4" customHeight="1" x14ac:dyDescent="0.3">
      <c r="A109" s="659" t="s">
        <v>561</v>
      </c>
      <c r="B109" s="660" t="s">
        <v>4547</v>
      </c>
      <c r="C109" s="660" t="s">
        <v>4683</v>
      </c>
      <c r="D109" s="660" t="s">
        <v>4716</v>
      </c>
      <c r="E109" s="660" t="s">
        <v>4717</v>
      </c>
      <c r="F109" s="663">
        <v>2</v>
      </c>
      <c r="G109" s="663">
        <v>8770.74</v>
      </c>
      <c r="H109" s="663">
        <v>1</v>
      </c>
      <c r="I109" s="663">
        <v>4385.37</v>
      </c>
      <c r="J109" s="663">
        <v>1</v>
      </c>
      <c r="K109" s="663">
        <v>4385.37</v>
      </c>
      <c r="L109" s="663">
        <v>0.5</v>
      </c>
      <c r="M109" s="663">
        <v>4385.37</v>
      </c>
      <c r="N109" s="663"/>
      <c r="O109" s="663"/>
      <c r="P109" s="676"/>
      <c r="Q109" s="664"/>
    </row>
    <row r="110" spans="1:17" ht="14.4" customHeight="1" x14ac:dyDescent="0.3">
      <c r="A110" s="659" t="s">
        <v>561</v>
      </c>
      <c r="B110" s="660" t="s">
        <v>4547</v>
      </c>
      <c r="C110" s="660" t="s">
        <v>4683</v>
      </c>
      <c r="D110" s="660" t="s">
        <v>4718</v>
      </c>
      <c r="E110" s="660" t="s">
        <v>4719</v>
      </c>
      <c r="F110" s="663"/>
      <c r="G110" s="663"/>
      <c r="H110" s="663"/>
      <c r="I110" s="663"/>
      <c r="J110" s="663">
        <v>1</v>
      </c>
      <c r="K110" s="663">
        <v>5255.92</v>
      </c>
      <c r="L110" s="663"/>
      <c r="M110" s="663">
        <v>5255.92</v>
      </c>
      <c r="N110" s="663">
        <v>1</v>
      </c>
      <c r="O110" s="663">
        <v>5255.92</v>
      </c>
      <c r="P110" s="676"/>
      <c r="Q110" s="664">
        <v>5255.92</v>
      </c>
    </row>
    <row r="111" spans="1:17" ht="14.4" customHeight="1" x14ac:dyDescent="0.3">
      <c r="A111" s="659" t="s">
        <v>561</v>
      </c>
      <c r="B111" s="660" t="s">
        <v>4547</v>
      </c>
      <c r="C111" s="660" t="s">
        <v>4683</v>
      </c>
      <c r="D111" s="660" t="s">
        <v>4720</v>
      </c>
      <c r="E111" s="660" t="s">
        <v>4721</v>
      </c>
      <c r="F111" s="663">
        <v>7</v>
      </c>
      <c r="G111" s="663">
        <v>27498.38</v>
      </c>
      <c r="H111" s="663">
        <v>1</v>
      </c>
      <c r="I111" s="663">
        <v>3928.34</v>
      </c>
      <c r="J111" s="663">
        <v>3</v>
      </c>
      <c r="K111" s="663">
        <v>11785.02</v>
      </c>
      <c r="L111" s="663">
        <v>0.42857142857142855</v>
      </c>
      <c r="M111" s="663">
        <v>3928.34</v>
      </c>
      <c r="N111" s="663">
        <v>5</v>
      </c>
      <c r="O111" s="663">
        <v>19641.7</v>
      </c>
      <c r="P111" s="676">
        <v>0.7142857142857143</v>
      </c>
      <c r="Q111" s="664">
        <v>3928.34</v>
      </c>
    </row>
    <row r="112" spans="1:17" ht="14.4" customHeight="1" x14ac:dyDescent="0.3">
      <c r="A112" s="659" t="s">
        <v>561</v>
      </c>
      <c r="B112" s="660" t="s">
        <v>4547</v>
      </c>
      <c r="C112" s="660" t="s">
        <v>4683</v>
      </c>
      <c r="D112" s="660" t="s">
        <v>4722</v>
      </c>
      <c r="E112" s="660" t="s">
        <v>4723</v>
      </c>
      <c r="F112" s="663"/>
      <c r="G112" s="663"/>
      <c r="H112" s="663"/>
      <c r="I112" s="663"/>
      <c r="J112" s="663"/>
      <c r="K112" s="663"/>
      <c r="L112" s="663"/>
      <c r="M112" s="663"/>
      <c r="N112" s="663">
        <v>2</v>
      </c>
      <c r="O112" s="663">
        <v>7856.68</v>
      </c>
      <c r="P112" s="676"/>
      <c r="Q112" s="664">
        <v>3928.34</v>
      </c>
    </row>
    <row r="113" spans="1:17" ht="14.4" customHeight="1" x14ac:dyDescent="0.3">
      <c r="A113" s="659" t="s">
        <v>561</v>
      </c>
      <c r="B113" s="660" t="s">
        <v>4547</v>
      </c>
      <c r="C113" s="660" t="s">
        <v>4683</v>
      </c>
      <c r="D113" s="660" t="s">
        <v>4724</v>
      </c>
      <c r="E113" s="660" t="s">
        <v>4725</v>
      </c>
      <c r="F113" s="663">
        <v>3</v>
      </c>
      <c r="G113" s="663">
        <v>19560</v>
      </c>
      <c r="H113" s="663">
        <v>1</v>
      </c>
      <c r="I113" s="663">
        <v>6520</v>
      </c>
      <c r="J113" s="663">
        <v>1</v>
      </c>
      <c r="K113" s="663">
        <v>6520</v>
      </c>
      <c r="L113" s="663">
        <v>0.33333333333333331</v>
      </c>
      <c r="M113" s="663">
        <v>6520</v>
      </c>
      <c r="N113" s="663"/>
      <c r="O113" s="663"/>
      <c r="P113" s="676"/>
      <c r="Q113" s="664"/>
    </row>
    <row r="114" spans="1:17" ht="14.4" customHeight="1" x14ac:dyDescent="0.3">
      <c r="A114" s="659" t="s">
        <v>561</v>
      </c>
      <c r="B114" s="660" t="s">
        <v>4547</v>
      </c>
      <c r="C114" s="660" t="s">
        <v>4683</v>
      </c>
      <c r="D114" s="660" t="s">
        <v>4726</v>
      </c>
      <c r="E114" s="660" t="s">
        <v>4727</v>
      </c>
      <c r="F114" s="663">
        <v>206</v>
      </c>
      <c r="G114" s="663">
        <v>3511189</v>
      </c>
      <c r="H114" s="663">
        <v>1</v>
      </c>
      <c r="I114" s="663">
        <v>17044.606796116506</v>
      </c>
      <c r="J114" s="663">
        <v>2</v>
      </c>
      <c r="K114" s="663">
        <v>34518</v>
      </c>
      <c r="L114" s="663">
        <v>9.8308578660960717E-3</v>
      </c>
      <c r="M114" s="663">
        <v>17259</v>
      </c>
      <c r="N114" s="663">
        <v>1</v>
      </c>
      <c r="O114" s="663">
        <v>17259</v>
      </c>
      <c r="P114" s="676">
        <v>4.9154289330480359E-3</v>
      </c>
      <c r="Q114" s="664">
        <v>17259</v>
      </c>
    </row>
    <row r="115" spans="1:17" ht="14.4" customHeight="1" x14ac:dyDescent="0.3">
      <c r="A115" s="659" t="s">
        <v>561</v>
      </c>
      <c r="B115" s="660" t="s">
        <v>4547</v>
      </c>
      <c r="C115" s="660" t="s">
        <v>4683</v>
      </c>
      <c r="D115" s="660" t="s">
        <v>4728</v>
      </c>
      <c r="E115" s="660" t="s">
        <v>4729</v>
      </c>
      <c r="F115" s="663">
        <v>2</v>
      </c>
      <c r="G115" s="663">
        <v>1710.2</v>
      </c>
      <c r="H115" s="663">
        <v>1</v>
      </c>
      <c r="I115" s="663">
        <v>855.1</v>
      </c>
      <c r="J115" s="663"/>
      <c r="K115" s="663"/>
      <c r="L115" s="663"/>
      <c r="M115" s="663"/>
      <c r="N115" s="663"/>
      <c r="O115" s="663"/>
      <c r="P115" s="676"/>
      <c r="Q115" s="664"/>
    </row>
    <row r="116" spans="1:17" ht="14.4" customHeight="1" x14ac:dyDescent="0.3">
      <c r="A116" s="659" t="s">
        <v>561</v>
      </c>
      <c r="B116" s="660" t="s">
        <v>4547</v>
      </c>
      <c r="C116" s="660" t="s">
        <v>4683</v>
      </c>
      <c r="D116" s="660" t="s">
        <v>4730</v>
      </c>
      <c r="E116" s="660" t="s">
        <v>4729</v>
      </c>
      <c r="F116" s="663">
        <v>4</v>
      </c>
      <c r="G116" s="663">
        <v>2264.1999999999998</v>
      </c>
      <c r="H116" s="663">
        <v>1</v>
      </c>
      <c r="I116" s="663">
        <v>566.04999999999995</v>
      </c>
      <c r="J116" s="663"/>
      <c r="K116" s="663"/>
      <c r="L116" s="663"/>
      <c r="M116" s="663"/>
      <c r="N116" s="663"/>
      <c r="O116" s="663"/>
      <c r="P116" s="676"/>
      <c r="Q116" s="664"/>
    </row>
    <row r="117" spans="1:17" ht="14.4" customHeight="1" x14ac:dyDescent="0.3">
      <c r="A117" s="659" t="s">
        <v>561</v>
      </c>
      <c r="B117" s="660" t="s">
        <v>4547</v>
      </c>
      <c r="C117" s="660" t="s">
        <v>4683</v>
      </c>
      <c r="D117" s="660" t="s">
        <v>4731</v>
      </c>
      <c r="E117" s="660" t="s">
        <v>4732</v>
      </c>
      <c r="F117" s="663">
        <v>148</v>
      </c>
      <c r="G117" s="663">
        <v>2076928.4</v>
      </c>
      <c r="H117" s="663">
        <v>1</v>
      </c>
      <c r="I117" s="663">
        <v>14033.3</v>
      </c>
      <c r="J117" s="663">
        <v>24</v>
      </c>
      <c r="K117" s="663">
        <v>336799.19999999995</v>
      </c>
      <c r="L117" s="663">
        <v>0.16216216216216214</v>
      </c>
      <c r="M117" s="663">
        <v>14033.299999999997</v>
      </c>
      <c r="N117" s="663">
        <v>6</v>
      </c>
      <c r="O117" s="663">
        <v>84199.799999999988</v>
      </c>
      <c r="P117" s="676">
        <v>4.0540540540540536E-2</v>
      </c>
      <c r="Q117" s="664">
        <v>14033.299999999997</v>
      </c>
    </row>
    <row r="118" spans="1:17" ht="14.4" customHeight="1" x14ac:dyDescent="0.3">
      <c r="A118" s="659" t="s">
        <v>561</v>
      </c>
      <c r="B118" s="660" t="s">
        <v>4547</v>
      </c>
      <c r="C118" s="660" t="s">
        <v>4683</v>
      </c>
      <c r="D118" s="660" t="s">
        <v>4733</v>
      </c>
      <c r="E118" s="660" t="s">
        <v>4732</v>
      </c>
      <c r="F118" s="663">
        <v>69</v>
      </c>
      <c r="G118" s="663">
        <v>184779.24</v>
      </c>
      <c r="H118" s="663">
        <v>1</v>
      </c>
      <c r="I118" s="663">
        <v>2677.96</v>
      </c>
      <c r="J118" s="663">
        <v>12</v>
      </c>
      <c r="K118" s="663">
        <v>32135.52</v>
      </c>
      <c r="L118" s="663">
        <v>0.17391304347826089</v>
      </c>
      <c r="M118" s="663">
        <v>2677.96</v>
      </c>
      <c r="N118" s="663">
        <v>4</v>
      </c>
      <c r="O118" s="663">
        <v>10711.84</v>
      </c>
      <c r="P118" s="676">
        <v>5.7971014492753624E-2</v>
      </c>
      <c r="Q118" s="664">
        <v>2677.96</v>
      </c>
    </row>
    <row r="119" spans="1:17" ht="14.4" customHeight="1" x14ac:dyDescent="0.3">
      <c r="A119" s="659" t="s">
        <v>561</v>
      </c>
      <c r="B119" s="660" t="s">
        <v>4547</v>
      </c>
      <c r="C119" s="660" t="s">
        <v>4683</v>
      </c>
      <c r="D119" s="660" t="s">
        <v>4734</v>
      </c>
      <c r="E119" s="660" t="s">
        <v>4735</v>
      </c>
      <c r="F119" s="663">
        <v>1</v>
      </c>
      <c r="G119" s="663">
        <v>3353.67</v>
      </c>
      <c r="H119" s="663">
        <v>1</v>
      </c>
      <c r="I119" s="663">
        <v>3353.67</v>
      </c>
      <c r="J119" s="663">
        <v>9</v>
      </c>
      <c r="K119" s="663">
        <v>30183.03</v>
      </c>
      <c r="L119" s="663">
        <v>9</v>
      </c>
      <c r="M119" s="663">
        <v>3353.67</v>
      </c>
      <c r="N119" s="663">
        <v>3</v>
      </c>
      <c r="O119" s="663">
        <v>10061.01</v>
      </c>
      <c r="P119" s="676">
        <v>3</v>
      </c>
      <c r="Q119" s="664">
        <v>3353.67</v>
      </c>
    </row>
    <row r="120" spans="1:17" ht="14.4" customHeight="1" x14ac:dyDescent="0.3">
      <c r="A120" s="659" t="s">
        <v>561</v>
      </c>
      <c r="B120" s="660" t="s">
        <v>4547</v>
      </c>
      <c r="C120" s="660" t="s">
        <v>4683</v>
      </c>
      <c r="D120" s="660" t="s">
        <v>4736</v>
      </c>
      <c r="E120" s="660" t="s">
        <v>4737</v>
      </c>
      <c r="F120" s="663">
        <v>2</v>
      </c>
      <c r="G120" s="663">
        <v>8601.82</v>
      </c>
      <c r="H120" s="663">
        <v>1</v>
      </c>
      <c r="I120" s="663">
        <v>4300.91</v>
      </c>
      <c r="J120" s="663">
        <v>1</v>
      </c>
      <c r="K120" s="663">
        <v>4300.91</v>
      </c>
      <c r="L120" s="663">
        <v>0.5</v>
      </c>
      <c r="M120" s="663">
        <v>4300.91</v>
      </c>
      <c r="N120" s="663"/>
      <c r="O120" s="663"/>
      <c r="P120" s="676"/>
      <c r="Q120" s="664"/>
    </row>
    <row r="121" spans="1:17" ht="14.4" customHeight="1" x14ac:dyDescent="0.3">
      <c r="A121" s="659" t="s">
        <v>561</v>
      </c>
      <c r="B121" s="660" t="s">
        <v>4547</v>
      </c>
      <c r="C121" s="660" t="s">
        <v>4683</v>
      </c>
      <c r="D121" s="660" t="s">
        <v>4738</v>
      </c>
      <c r="E121" s="660" t="s">
        <v>4739</v>
      </c>
      <c r="F121" s="663">
        <v>2</v>
      </c>
      <c r="G121" s="663">
        <v>116236</v>
      </c>
      <c r="H121" s="663">
        <v>1</v>
      </c>
      <c r="I121" s="663">
        <v>58118</v>
      </c>
      <c r="J121" s="663">
        <v>2</v>
      </c>
      <c r="K121" s="663">
        <v>120462.76</v>
      </c>
      <c r="L121" s="663">
        <v>1.0363636050793212</v>
      </c>
      <c r="M121" s="663">
        <v>60231.38</v>
      </c>
      <c r="N121" s="663"/>
      <c r="O121" s="663"/>
      <c r="P121" s="676"/>
      <c r="Q121" s="664"/>
    </row>
    <row r="122" spans="1:17" ht="14.4" customHeight="1" x14ac:dyDescent="0.3">
      <c r="A122" s="659" t="s">
        <v>561</v>
      </c>
      <c r="B122" s="660" t="s">
        <v>4547</v>
      </c>
      <c r="C122" s="660" t="s">
        <v>4683</v>
      </c>
      <c r="D122" s="660" t="s">
        <v>4740</v>
      </c>
      <c r="E122" s="660" t="s">
        <v>4741</v>
      </c>
      <c r="F122" s="663">
        <v>18</v>
      </c>
      <c r="G122" s="663">
        <v>771328.08000000007</v>
      </c>
      <c r="H122" s="663">
        <v>1</v>
      </c>
      <c r="I122" s="663">
        <v>42851.560000000005</v>
      </c>
      <c r="J122" s="663">
        <v>21</v>
      </c>
      <c r="K122" s="663">
        <v>899882.76</v>
      </c>
      <c r="L122" s="663">
        <v>1.1666666666666665</v>
      </c>
      <c r="M122" s="663">
        <v>42851.56</v>
      </c>
      <c r="N122" s="663">
        <v>10</v>
      </c>
      <c r="O122" s="663">
        <v>428515.6</v>
      </c>
      <c r="P122" s="676">
        <v>0.55555555555555547</v>
      </c>
      <c r="Q122" s="664">
        <v>42851.56</v>
      </c>
    </row>
    <row r="123" spans="1:17" ht="14.4" customHeight="1" x14ac:dyDescent="0.3">
      <c r="A123" s="659" t="s">
        <v>561</v>
      </c>
      <c r="B123" s="660" t="s">
        <v>4547</v>
      </c>
      <c r="C123" s="660" t="s">
        <v>4683</v>
      </c>
      <c r="D123" s="660" t="s">
        <v>4742</v>
      </c>
      <c r="E123" s="660" t="s">
        <v>4743</v>
      </c>
      <c r="F123" s="663">
        <v>12</v>
      </c>
      <c r="G123" s="663">
        <v>56112</v>
      </c>
      <c r="H123" s="663">
        <v>1</v>
      </c>
      <c r="I123" s="663">
        <v>4676</v>
      </c>
      <c r="J123" s="663">
        <v>7</v>
      </c>
      <c r="K123" s="663">
        <v>32732</v>
      </c>
      <c r="L123" s="663">
        <v>0.58333333333333337</v>
      </c>
      <c r="M123" s="663">
        <v>4676</v>
      </c>
      <c r="N123" s="663"/>
      <c r="O123" s="663"/>
      <c r="P123" s="676"/>
      <c r="Q123" s="664"/>
    </row>
    <row r="124" spans="1:17" ht="14.4" customHeight="1" x14ac:dyDescent="0.3">
      <c r="A124" s="659" t="s">
        <v>561</v>
      </c>
      <c r="B124" s="660" t="s">
        <v>4547</v>
      </c>
      <c r="C124" s="660" t="s">
        <v>4683</v>
      </c>
      <c r="D124" s="660" t="s">
        <v>4744</v>
      </c>
      <c r="E124" s="660" t="s">
        <v>4743</v>
      </c>
      <c r="F124" s="663"/>
      <c r="G124" s="663"/>
      <c r="H124" s="663"/>
      <c r="I124" s="663"/>
      <c r="J124" s="663">
        <v>1</v>
      </c>
      <c r="K124" s="663">
        <v>5239</v>
      </c>
      <c r="L124" s="663"/>
      <c r="M124" s="663">
        <v>5239</v>
      </c>
      <c r="N124" s="663"/>
      <c r="O124" s="663"/>
      <c r="P124" s="676"/>
      <c r="Q124" s="664"/>
    </row>
    <row r="125" spans="1:17" ht="14.4" customHeight="1" x14ac:dyDescent="0.3">
      <c r="A125" s="659" t="s">
        <v>561</v>
      </c>
      <c r="B125" s="660" t="s">
        <v>4547</v>
      </c>
      <c r="C125" s="660" t="s">
        <v>4683</v>
      </c>
      <c r="D125" s="660" t="s">
        <v>4745</v>
      </c>
      <c r="E125" s="660" t="s">
        <v>4743</v>
      </c>
      <c r="F125" s="663">
        <v>4</v>
      </c>
      <c r="G125" s="663">
        <v>23292</v>
      </c>
      <c r="H125" s="663">
        <v>1</v>
      </c>
      <c r="I125" s="663">
        <v>5823</v>
      </c>
      <c r="J125" s="663">
        <v>1</v>
      </c>
      <c r="K125" s="663">
        <v>5823</v>
      </c>
      <c r="L125" s="663">
        <v>0.25</v>
      </c>
      <c r="M125" s="663">
        <v>5823</v>
      </c>
      <c r="N125" s="663"/>
      <c r="O125" s="663"/>
      <c r="P125" s="676"/>
      <c r="Q125" s="664"/>
    </row>
    <row r="126" spans="1:17" ht="14.4" customHeight="1" x14ac:dyDescent="0.3">
      <c r="A126" s="659" t="s">
        <v>561</v>
      </c>
      <c r="B126" s="660" t="s">
        <v>4547</v>
      </c>
      <c r="C126" s="660" t="s">
        <v>4683</v>
      </c>
      <c r="D126" s="660" t="s">
        <v>4746</v>
      </c>
      <c r="E126" s="660" t="s">
        <v>4743</v>
      </c>
      <c r="F126" s="663"/>
      <c r="G126" s="663"/>
      <c r="H126" s="663"/>
      <c r="I126" s="663"/>
      <c r="J126" s="663">
        <v>1</v>
      </c>
      <c r="K126" s="663">
        <v>6376</v>
      </c>
      <c r="L126" s="663"/>
      <c r="M126" s="663">
        <v>6376</v>
      </c>
      <c r="N126" s="663"/>
      <c r="O126" s="663"/>
      <c r="P126" s="676"/>
      <c r="Q126" s="664"/>
    </row>
    <row r="127" spans="1:17" ht="14.4" customHeight="1" x14ac:dyDescent="0.3">
      <c r="A127" s="659" t="s">
        <v>561</v>
      </c>
      <c r="B127" s="660" t="s">
        <v>4547</v>
      </c>
      <c r="C127" s="660" t="s">
        <v>4683</v>
      </c>
      <c r="D127" s="660" t="s">
        <v>4747</v>
      </c>
      <c r="E127" s="660" t="s">
        <v>4748</v>
      </c>
      <c r="F127" s="663">
        <v>68</v>
      </c>
      <c r="G127" s="663">
        <v>40256</v>
      </c>
      <c r="H127" s="663">
        <v>1</v>
      </c>
      <c r="I127" s="663">
        <v>592</v>
      </c>
      <c r="J127" s="663">
        <v>42</v>
      </c>
      <c r="K127" s="663">
        <v>24864</v>
      </c>
      <c r="L127" s="663">
        <v>0.61764705882352944</v>
      </c>
      <c r="M127" s="663">
        <v>592</v>
      </c>
      <c r="N127" s="663"/>
      <c r="O127" s="663"/>
      <c r="P127" s="676"/>
      <c r="Q127" s="664"/>
    </row>
    <row r="128" spans="1:17" ht="14.4" customHeight="1" x14ac:dyDescent="0.3">
      <c r="A128" s="659" t="s">
        <v>561</v>
      </c>
      <c r="B128" s="660" t="s">
        <v>4547</v>
      </c>
      <c r="C128" s="660" t="s">
        <v>4683</v>
      </c>
      <c r="D128" s="660" t="s">
        <v>4749</v>
      </c>
      <c r="E128" s="660" t="s">
        <v>4750</v>
      </c>
      <c r="F128" s="663">
        <v>1</v>
      </c>
      <c r="G128" s="663">
        <v>6593.35</v>
      </c>
      <c r="H128" s="663">
        <v>1</v>
      </c>
      <c r="I128" s="663">
        <v>6593.35</v>
      </c>
      <c r="J128" s="663">
        <v>2</v>
      </c>
      <c r="K128" s="663">
        <v>13186.7</v>
      </c>
      <c r="L128" s="663">
        <v>2</v>
      </c>
      <c r="M128" s="663">
        <v>6593.35</v>
      </c>
      <c r="N128" s="663"/>
      <c r="O128" s="663"/>
      <c r="P128" s="676"/>
      <c r="Q128" s="664"/>
    </row>
    <row r="129" spans="1:17" ht="14.4" customHeight="1" x14ac:dyDescent="0.3">
      <c r="A129" s="659" t="s">
        <v>561</v>
      </c>
      <c r="B129" s="660" t="s">
        <v>4547</v>
      </c>
      <c r="C129" s="660" t="s">
        <v>4683</v>
      </c>
      <c r="D129" s="660" t="s">
        <v>4751</v>
      </c>
      <c r="E129" s="660" t="s">
        <v>4750</v>
      </c>
      <c r="F129" s="663">
        <v>2</v>
      </c>
      <c r="G129" s="663">
        <v>3957.88</v>
      </c>
      <c r="H129" s="663">
        <v>1</v>
      </c>
      <c r="I129" s="663">
        <v>1978.94</v>
      </c>
      <c r="J129" s="663">
        <v>4</v>
      </c>
      <c r="K129" s="663">
        <v>7915.76</v>
      </c>
      <c r="L129" s="663">
        <v>2</v>
      </c>
      <c r="M129" s="663">
        <v>1978.94</v>
      </c>
      <c r="N129" s="663">
        <v>8</v>
      </c>
      <c r="O129" s="663">
        <v>15831.52</v>
      </c>
      <c r="P129" s="676">
        <v>4</v>
      </c>
      <c r="Q129" s="664">
        <v>1978.94</v>
      </c>
    </row>
    <row r="130" spans="1:17" ht="14.4" customHeight="1" x14ac:dyDescent="0.3">
      <c r="A130" s="659" t="s">
        <v>561</v>
      </c>
      <c r="B130" s="660" t="s">
        <v>4547</v>
      </c>
      <c r="C130" s="660" t="s">
        <v>4683</v>
      </c>
      <c r="D130" s="660" t="s">
        <v>4752</v>
      </c>
      <c r="E130" s="660" t="s">
        <v>4753</v>
      </c>
      <c r="F130" s="663">
        <v>128</v>
      </c>
      <c r="G130" s="663">
        <v>1675648</v>
      </c>
      <c r="H130" s="663">
        <v>1</v>
      </c>
      <c r="I130" s="663">
        <v>13091</v>
      </c>
      <c r="J130" s="663">
        <v>152</v>
      </c>
      <c r="K130" s="663">
        <v>1989832</v>
      </c>
      <c r="L130" s="663">
        <v>1.1875</v>
      </c>
      <c r="M130" s="663">
        <v>13091</v>
      </c>
      <c r="N130" s="663">
        <v>100</v>
      </c>
      <c r="O130" s="663">
        <v>1309100</v>
      </c>
      <c r="P130" s="676">
        <v>0.78125</v>
      </c>
      <c r="Q130" s="664">
        <v>13091</v>
      </c>
    </row>
    <row r="131" spans="1:17" ht="14.4" customHeight="1" x14ac:dyDescent="0.3">
      <c r="A131" s="659" t="s">
        <v>561</v>
      </c>
      <c r="B131" s="660" t="s">
        <v>4547</v>
      </c>
      <c r="C131" s="660" t="s">
        <v>4683</v>
      </c>
      <c r="D131" s="660" t="s">
        <v>4754</v>
      </c>
      <c r="E131" s="660" t="s">
        <v>4755</v>
      </c>
      <c r="F131" s="663">
        <v>6</v>
      </c>
      <c r="G131" s="663">
        <v>295108.68</v>
      </c>
      <c r="H131" s="663">
        <v>1</v>
      </c>
      <c r="I131" s="663">
        <v>49184.78</v>
      </c>
      <c r="J131" s="663">
        <v>1</v>
      </c>
      <c r="K131" s="663">
        <v>49184.78</v>
      </c>
      <c r="L131" s="663">
        <v>0.16666666666666666</v>
      </c>
      <c r="M131" s="663">
        <v>49184.78</v>
      </c>
      <c r="N131" s="663"/>
      <c r="O131" s="663"/>
      <c r="P131" s="676"/>
      <c r="Q131" s="664"/>
    </row>
    <row r="132" spans="1:17" ht="14.4" customHeight="1" x14ac:dyDescent="0.3">
      <c r="A132" s="659" t="s">
        <v>561</v>
      </c>
      <c r="B132" s="660" t="s">
        <v>4547</v>
      </c>
      <c r="C132" s="660" t="s">
        <v>4683</v>
      </c>
      <c r="D132" s="660" t="s">
        <v>4756</v>
      </c>
      <c r="E132" s="660" t="s">
        <v>4757</v>
      </c>
      <c r="F132" s="663">
        <v>89</v>
      </c>
      <c r="G132" s="663">
        <v>229022.81</v>
      </c>
      <c r="H132" s="663">
        <v>1</v>
      </c>
      <c r="I132" s="663">
        <v>2573.29</v>
      </c>
      <c r="J132" s="663">
        <v>12</v>
      </c>
      <c r="K132" s="663">
        <v>30879.480000000003</v>
      </c>
      <c r="L132" s="663">
        <v>0.13483146067415733</v>
      </c>
      <c r="M132" s="663">
        <v>2573.2900000000004</v>
      </c>
      <c r="N132" s="663">
        <v>4</v>
      </c>
      <c r="O132" s="663">
        <v>10293.16</v>
      </c>
      <c r="P132" s="676">
        <v>4.49438202247191E-2</v>
      </c>
      <c r="Q132" s="664">
        <v>2573.29</v>
      </c>
    </row>
    <row r="133" spans="1:17" ht="14.4" customHeight="1" x14ac:dyDescent="0.3">
      <c r="A133" s="659" t="s">
        <v>561</v>
      </c>
      <c r="B133" s="660" t="s">
        <v>4547</v>
      </c>
      <c r="C133" s="660" t="s">
        <v>4683</v>
      </c>
      <c r="D133" s="660" t="s">
        <v>4758</v>
      </c>
      <c r="E133" s="660" t="s">
        <v>4759</v>
      </c>
      <c r="F133" s="663">
        <v>7</v>
      </c>
      <c r="G133" s="663">
        <v>138648.85999999999</v>
      </c>
      <c r="H133" s="663">
        <v>1</v>
      </c>
      <c r="I133" s="663">
        <v>19806.98</v>
      </c>
      <c r="J133" s="663"/>
      <c r="K133" s="663"/>
      <c r="L133" s="663"/>
      <c r="M133" s="663"/>
      <c r="N133" s="663"/>
      <c r="O133" s="663"/>
      <c r="P133" s="676"/>
      <c r="Q133" s="664"/>
    </row>
    <row r="134" spans="1:17" ht="14.4" customHeight="1" x14ac:dyDescent="0.3">
      <c r="A134" s="659" t="s">
        <v>561</v>
      </c>
      <c r="B134" s="660" t="s">
        <v>4547</v>
      </c>
      <c r="C134" s="660" t="s">
        <v>4683</v>
      </c>
      <c r="D134" s="660" t="s">
        <v>4760</v>
      </c>
      <c r="E134" s="660" t="s">
        <v>4759</v>
      </c>
      <c r="F134" s="663">
        <v>16</v>
      </c>
      <c r="G134" s="663">
        <v>288238.40000000002</v>
      </c>
      <c r="H134" s="663">
        <v>1</v>
      </c>
      <c r="I134" s="663">
        <v>18014.900000000001</v>
      </c>
      <c r="J134" s="663"/>
      <c r="K134" s="663"/>
      <c r="L134" s="663"/>
      <c r="M134" s="663"/>
      <c r="N134" s="663"/>
      <c r="O134" s="663"/>
      <c r="P134" s="676"/>
      <c r="Q134" s="664"/>
    </row>
    <row r="135" spans="1:17" ht="14.4" customHeight="1" x14ac:dyDescent="0.3">
      <c r="A135" s="659" t="s">
        <v>561</v>
      </c>
      <c r="B135" s="660" t="s">
        <v>4547</v>
      </c>
      <c r="C135" s="660" t="s">
        <v>4683</v>
      </c>
      <c r="D135" s="660" t="s">
        <v>4761</v>
      </c>
      <c r="E135" s="660" t="s">
        <v>4759</v>
      </c>
      <c r="F135" s="663">
        <v>6</v>
      </c>
      <c r="G135" s="663">
        <v>42275.58</v>
      </c>
      <c r="H135" s="663">
        <v>1</v>
      </c>
      <c r="I135" s="663">
        <v>7045.93</v>
      </c>
      <c r="J135" s="663"/>
      <c r="K135" s="663"/>
      <c r="L135" s="663"/>
      <c r="M135" s="663"/>
      <c r="N135" s="663"/>
      <c r="O135" s="663"/>
      <c r="P135" s="676"/>
      <c r="Q135" s="664"/>
    </row>
    <row r="136" spans="1:17" ht="14.4" customHeight="1" x14ac:dyDescent="0.3">
      <c r="A136" s="659" t="s">
        <v>561</v>
      </c>
      <c r="B136" s="660" t="s">
        <v>4547</v>
      </c>
      <c r="C136" s="660" t="s">
        <v>4683</v>
      </c>
      <c r="D136" s="660" t="s">
        <v>4762</v>
      </c>
      <c r="E136" s="660" t="s">
        <v>4763</v>
      </c>
      <c r="F136" s="663">
        <v>2</v>
      </c>
      <c r="G136" s="663">
        <v>1592890.9</v>
      </c>
      <c r="H136" s="663">
        <v>1</v>
      </c>
      <c r="I136" s="663">
        <v>796445.45</v>
      </c>
      <c r="J136" s="663"/>
      <c r="K136" s="663"/>
      <c r="L136" s="663"/>
      <c r="M136" s="663"/>
      <c r="N136" s="663"/>
      <c r="O136" s="663"/>
      <c r="P136" s="676"/>
      <c r="Q136" s="664"/>
    </row>
    <row r="137" spans="1:17" ht="14.4" customHeight="1" x14ac:dyDescent="0.3">
      <c r="A137" s="659" t="s">
        <v>561</v>
      </c>
      <c r="B137" s="660" t="s">
        <v>4547</v>
      </c>
      <c r="C137" s="660" t="s">
        <v>4683</v>
      </c>
      <c r="D137" s="660" t="s">
        <v>4764</v>
      </c>
      <c r="E137" s="660" t="s">
        <v>4732</v>
      </c>
      <c r="F137" s="663">
        <v>46</v>
      </c>
      <c r="G137" s="663">
        <v>189117.5</v>
      </c>
      <c r="H137" s="663">
        <v>1</v>
      </c>
      <c r="I137" s="663">
        <v>4111.25</v>
      </c>
      <c r="J137" s="663">
        <v>10</v>
      </c>
      <c r="K137" s="663">
        <v>41112.5</v>
      </c>
      <c r="L137" s="663">
        <v>0.21739130434782608</v>
      </c>
      <c r="M137" s="663">
        <v>4111.25</v>
      </c>
      <c r="N137" s="663"/>
      <c r="O137" s="663"/>
      <c r="P137" s="676"/>
      <c r="Q137" s="664"/>
    </row>
    <row r="138" spans="1:17" ht="14.4" customHeight="1" x14ac:dyDescent="0.3">
      <c r="A138" s="659" t="s">
        <v>561</v>
      </c>
      <c r="B138" s="660" t="s">
        <v>4547</v>
      </c>
      <c r="C138" s="660" t="s">
        <v>4683</v>
      </c>
      <c r="D138" s="660" t="s">
        <v>4765</v>
      </c>
      <c r="E138" s="660" t="s">
        <v>4766</v>
      </c>
      <c r="F138" s="663">
        <v>12</v>
      </c>
      <c r="G138" s="663">
        <v>22099.439999999999</v>
      </c>
      <c r="H138" s="663">
        <v>1</v>
      </c>
      <c r="I138" s="663">
        <v>1841.62</v>
      </c>
      <c r="J138" s="663">
        <v>4</v>
      </c>
      <c r="K138" s="663">
        <v>7366.48</v>
      </c>
      <c r="L138" s="663">
        <v>0.33333333333333331</v>
      </c>
      <c r="M138" s="663">
        <v>1841.62</v>
      </c>
      <c r="N138" s="663">
        <v>4</v>
      </c>
      <c r="O138" s="663">
        <v>7366.48</v>
      </c>
      <c r="P138" s="676">
        <v>0.33333333333333331</v>
      </c>
      <c r="Q138" s="664">
        <v>1841.62</v>
      </c>
    </row>
    <row r="139" spans="1:17" ht="14.4" customHeight="1" x14ac:dyDescent="0.3">
      <c r="A139" s="659" t="s">
        <v>561</v>
      </c>
      <c r="B139" s="660" t="s">
        <v>4547</v>
      </c>
      <c r="C139" s="660" t="s">
        <v>4683</v>
      </c>
      <c r="D139" s="660" t="s">
        <v>4767</v>
      </c>
      <c r="E139" s="660" t="s">
        <v>4766</v>
      </c>
      <c r="F139" s="663"/>
      <c r="G139" s="663"/>
      <c r="H139" s="663"/>
      <c r="I139" s="663"/>
      <c r="J139" s="663">
        <v>1</v>
      </c>
      <c r="K139" s="663">
        <v>16286.45</v>
      </c>
      <c r="L139" s="663"/>
      <c r="M139" s="663">
        <v>16286.45</v>
      </c>
      <c r="N139" s="663"/>
      <c r="O139" s="663"/>
      <c r="P139" s="676"/>
      <c r="Q139" s="664"/>
    </row>
    <row r="140" spans="1:17" ht="14.4" customHeight="1" x14ac:dyDescent="0.3">
      <c r="A140" s="659" t="s">
        <v>561</v>
      </c>
      <c r="B140" s="660" t="s">
        <v>4547</v>
      </c>
      <c r="C140" s="660" t="s">
        <v>4683</v>
      </c>
      <c r="D140" s="660" t="s">
        <v>4768</v>
      </c>
      <c r="E140" s="660" t="s">
        <v>4766</v>
      </c>
      <c r="F140" s="663">
        <v>3</v>
      </c>
      <c r="G140" s="663">
        <v>93387.75</v>
      </c>
      <c r="H140" s="663">
        <v>1</v>
      </c>
      <c r="I140" s="663">
        <v>31129.25</v>
      </c>
      <c r="J140" s="663"/>
      <c r="K140" s="663"/>
      <c r="L140" s="663"/>
      <c r="M140" s="663"/>
      <c r="N140" s="663">
        <v>1</v>
      </c>
      <c r="O140" s="663">
        <v>31129.25</v>
      </c>
      <c r="P140" s="676">
        <v>0.33333333333333331</v>
      </c>
      <c r="Q140" s="664">
        <v>31129.25</v>
      </c>
    </row>
    <row r="141" spans="1:17" ht="14.4" customHeight="1" x14ac:dyDescent="0.3">
      <c r="A141" s="659" t="s">
        <v>561</v>
      </c>
      <c r="B141" s="660" t="s">
        <v>4547</v>
      </c>
      <c r="C141" s="660" t="s">
        <v>4683</v>
      </c>
      <c r="D141" s="660" t="s">
        <v>4769</v>
      </c>
      <c r="E141" s="660" t="s">
        <v>4770</v>
      </c>
      <c r="F141" s="663">
        <v>4</v>
      </c>
      <c r="G141" s="663">
        <v>23674.68</v>
      </c>
      <c r="H141" s="663">
        <v>1</v>
      </c>
      <c r="I141" s="663">
        <v>5918.67</v>
      </c>
      <c r="J141" s="663">
        <v>6</v>
      </c>
      <c r="K141" s="663">
        <v>35512.019999999997</v>
      </c>
      <c r="L141" s="663">
        <v>1.4999999999999998</v>
      </c>
      <c r="M141" s="663">
        <v>5918.6699999999992</v>
      </c>
      <c r="N141" s="663">
        <v>9</v>
      </c>
      <c r="O141" s="663">
        <v>53268.03</v>
      </c>
      <c r="P141" s="676">
        <v>2.25</v>
      </c>
      <c r="Q141" s="664">
        <v>5918.67</v>
      </c>
    </row>
    <row r="142" spans="1:17" ht="14.4" customHeight="1" x14ac:dyDescent="0.3">
      <c r="A142" s="659" t="s">
        <v>561</v>
      </c>
      <c r="B142" s="660" t="s">
        <v>4547</v>
      </c>
      <c r="C142" s="660" t="s">
        <v>4683</v>
      </c>
      <c r="D142" s="660" t="s">
        <v>4771</v>
      </c>
      <c r="E142" s="660" t="s">
        <v>4770</v>
      </c>
      <c r="F142" s="663">
        <v>4</v>
      </c>
      <c r="G142" s="663">
        <v>33147.040000000001</v>
      </c>
      <c r="H142" s="663">
        <v>1</v>
      </c>
      <c r="I142" s="663">
        <v>8286.76</v>
      </c>
      <c r="J142" s="663"/>
      <c r="K142" s="663"/>
      <c r="L142" s="663"/>
      <c r="M142" s="663"/>
      <c r="N142" s="663">
        <v>7</v>
      </c>
      <c r="O142" s="663">
        <v>58007.32</v>
      </c>
      <c r="P142" s="676">
        <v>1.75</v>
      </c>
      <c r="Q142" s="664">
        <v>8286.76</v>
      </c>
    </row>
    <row r="143" spans="1:17" ht="14.4" customHeight="1" x14ac:dyDescent="0.3">
      <c r="A143" s="659" t="s">
        <v>561</v>
      </c>
      <c r="B143" s="660" t="s">
        <v>4547</v>
      </c>
      <c r="C143" s="660" t="s">
        <v>4683</v>
      </c>
      <c r="D143" s="660" t="s">
        <v>4772</v>
      </c>
      <c r="E143" s="660" t="s">
        <v>4770</v>
      </c>
      <c r="F143" s="663">
        <v>38</v>
      </c>
      <c r="G143" s="663">
        <v>109717.77999999998</v>
      </c>
      <c r="H143" s="663">
        <v>1</v>
      </c>
      <c r="I143" s="663">
        <v>2887.3099999999995</v>
      </c>
      <c r="J143" s="663">
        <v>24</v>
      </c>
      <c r="K143" s="663">
        <v>69295.44</v>
      </c>
      <c r="L143" s="663">
        <v>0.63157894736842113</v>
      </c>
      <c r="M143" s="663">
        <v>2887.31</v>
      </c>
      <c r="N143" s="663">
        <v>83</v>
      </c>
      <c r="O143" s="663">
        <v>239646.72999999998</v>
      </c>
      <c r="P143" s="676">
        <v>2.1842105263157898</v>
      </c>
      <c r="Q143" s="664">
        <v>2887.31</v>
      </c>
    </row>
    <row r="144" spans="1:17" ht="14.4" customHeight="1" x14ac:dyDescent="0.3">
      <c r="A144" s="659" t="s">
        <v>561</v>
      </c>
      <c r="B144" s="660" t="s">
        <v>4547</v>
      </c>
      <c r="C144" s="660" t="s">
        <v>4683</v>
      </c>
      <c r="D144" s="660" t="s">
        <v>4773</v>
      </c>
      <c r="E144" s="660" t="s">
        <v>4774</v>
      </c>
      <c r="F144" s="663">
        <v>14</v>
      </c>
      <c r="G144" s="663">
        <v>187689.59999999998</v>
      </c>
      <c r="H144" s="663">
        <v>1</v>
      </c>
      <c r="I144" s="663">
        <v>13406.399999999998</v>
      </c>
      <c r="J144" s="663"/>
      <c r="K144" s="663"/>
      <c r="L144" s="663"/>
      <c r="M144" s="663"/>
      <c r="N144" s="663"/>
      <c r="O144" s="663"/>
      <c r="P144" s="676"/>
      <c r="Q144" s="664"/>
    </row>
    <row r="145" spans="1:17" ht="14.4" customHeight="1" x14ac:dyDescent="0.3">
      <c r="A145" s="659" t="s">
        <v>561</v>
      </c>
      <c r="B145" s="660" t="s">
        <v>4547</v>
      </c>
      <c r="C145" s="660" t="s">
        <v>4683</v>
      </c>
      <c r="D145" s="660" t="s">
        <v>4775</v>
      </c>
      <c r="E145" s="660" t="s">
        <v>4774</v>
      </c>
      <c r="F145" s="663">
        <v>4</v>
      </c>
      <c r="G145" s="663">
        <v>29685.599999999999</v>
      </c>
      <c r="H145" s="663">
        <v>1</v>
      </c>
      <c r="I145" s="663">
        <v>7421.4</v>
      </c>
      <c r="J145" s="663"/>
      <c r="K145" s="663"/>
      <c r="L145" s="663"/>
      <c r="M145" s="663"/>
      <c r="N145" s="663"/>
      <c r="O145" s="663"/>
      <c r="P145" s="676"/>
      <c r="Q145" s="664"/>
    </row>
    <row r="146" spans="1:17" ht="14.4" customHeight="1" x14ac:dyDescent="0.3">
      <c r="A146" s="659" t="s">
        <v>561</v>
      </c>
      <c r="B146" s="660" t="s">
        <v>4547</v>
      </c>
      <c r="C146" s="660" t="s">
        <v>4683</v>
      </c>
      <c r="D146" s="660" t="s">
        <v>4776</v>
      </c>
      <c r="E146" s="660" t="s">
        <v>4774</v>
      </c>
      <c r="F146" s="663">
        <v>46</v>
      </c>
      <c r="G146" s="663">
        <v>98682.42</v>
      </c>
      <c r="H146" s="663">
        <v>1</v>
      </c>
      <c r="I146" s="663">
        <v>2145.27</v>
      </c>
      <c r="J146" s="663">
        <v>6</v>
      </c>
      <c r="K146" s="663">
        <v>12871.62</v>
      </c>
      <c r="L146" s="663">
        <v>0.13043478260869568</v>
      </c>
      <c r="M146" s="663">
        <v>2145.27</v>
      </c>
      <c r="N146" s="663"/>
      <c r="O146" s="663"/>
      <c r="P146" s="676"/>
      <c r="Q146" s="664"/>
    </row>
    <row r="147" spans="1:17" ht="14.4" customHeight="1" x14ac:dyDescent="0.3">
      <c r="A147" s="659" t="s">
        <v>561</v>
      </c>
      <c r="B147" s="660" t="s">
        <v>4547</v>
      </c>
      <c r="C147" s="660" t="s">
        <v>4683</v>
      </c>
      <c r="D147" s="660" t="s">
        <v>4777</v>
      </c>
      <c r="E147" s="660" t="s">
        <v>4778</v>
      </c>
      <c r="F147" s="663">
        <v>24</v>
      </c>
      <c r="G147" s="663">
        <v>164408.63999999998</v>
      </c>
      <c r="H147" s="663">
        <v>1</v>
      </c>
      <c r="I147" s="663">
        <v>6850.36</v>
      </c>
      <c r="J147" s="663">
        <v>18</v>
      </c>
      <c r="K147" s="663">
        <v>123306.47999999998</v>
      </c>
      <c r="L147" s="663">
        <v>0.75</v>
      </c>
      <c r="M147" s="663">
        <v>6850.3599999999988</v>
      </c>
      <c r="N147" s="663">
        <v>13</v>
      </c>
      <c r="O147" s="663">
        <v>89054.680000000008</v>
      </c>
      <c r="P147" s="676">
        <v>0.54166666666666674</v>
      </c>
      <c r="Q147" s="664">
        <v>6850.3600000000006</v>
      </c>
    </row>
    <row r="148" spans="1:17" ht="14.4" customHeight="1" x14ac:dyDescent="0.3">
      <c r="A148" s="659" t="s">
        <v>561</v>
      </c>
      <c r="B148" s="660" t="s">
        <v>4547</v>
      </c>
      <c r="C148" s="660" t="s">
        <v>4683</v>
      </c>
      <c r="D148" s="660" t="s">
        <v>4779</v>
      </c>
      <c r="E148" s="660" t="s">
        <v>4778</v>
      </c>
      <c r="F148" s="663">
        <v>1</v>
      </c>
      <c r="G148" s="663">
        <v>4151.67</v>
      </c>
      <c r="H148" s="663">
        <v>1</v>
      </c>
      <c r="I148" s="663">
        <v>4151.67</v>
      </c>
      <c r="J148" s="663"/>
      <c r="K148" s="663"/>
      <c r="L148" s="663"/>
      <c r="M148" s="663"/>
      <c r="N148" s="663"/>
      <c r="O148" s="663"/>
      <c r="P148" s="676"/>
      <c r="Q148" s="664"/>
    </row>
    <row r="149" spans="1:17" ht="14.4" customHeight="1" x14ac:dyDescent="0.3">
      <c r="A149" s="659" t="s">
        <v>561</v>
      </c>
      <c r="B149" s="660" t="s">
        <v>4547</v>
      </c>
      <c r="C149" s="660" t="s">
        <v>4683</v>
      </c>
      <c r="D149" s="660" t="s">
        <v>4780</v>
      </c>
      <c r="E149" s="660" t="s">
        <v>4781</v>
      </c>
      <c r="F149" s="663">
        <v>4</v>
      </c>
      <c r="G149" s="663">
        <v>19836</v>
      </c>
      <c r="H149" s="663">
        <v>1</v>
      </c>
      <c r="I149" s="663">
        <v>4959</v>
      </c>
      <c r="J149" s="663">
        <v>3</v>
      </c>
      <c r="K149" s="663">
        <v>14877</v>
      </c>
      <c r="L149" s="663">
        <v>0.75</v>
      </c>
      <c r="M149" s="663">
        <v>4959</v>
      </c>
      <c r="N149" s="663"/>
      <c r="O149" s="663"/>
      <c r="P149" s="676"/>
      <c r="Q149" s="664"/>
    </row>
    <row r="150" spans="1:17" ht="14.4" customHeight="1" x14ac:dyDescent="0.3">
      <c r="A150" s="659" t="s">
        <v>561</v>
      </c>
      <c r="B150" s="660" t="s">
        <v>4547</v>
      </c>
      <c r="C150" s="660" t="s">
        <v>4683</v>
      </c>
      <c r="D150" s="660" t="s">
        <v>4782</v>
      </c>
      <c r="E150" s="660" t="s">
        <v>4783</v>
      </c>
      <c r="F150" s="663"/>
      <c r="G150" s="663"/>
      <c r="H150" s="663"/>
      <c r="I150" s="663"/>
      <c r="J150" s="663">
        <v>2</v>
      </c>
      <c r="K150" s="663">
        <v>12740</v>
      </c>
      <c r="L150" s="663"/>
      <c r="M150" s="663">
        <v>6370</v>
      </c>
      <c r="N150" s="663"/>
      <c r="O150" s="663"/>
      <c r="P150" s="676"/>
      <c r="Q150" s="664"/>
    </row>
    <row r="151" spans="1:17" ht="14.4" customHeight="1" x14ac:dyDescent="0.3">
      <c r="A151" s="659" t="s">
        <v>561</v>
      </c>
      <c r="B151" s="660" t="s">
        <v>4547</v>
      </c>
      <c r="C151" s="660" t="s">
        <v>4683</v>
      </c>
      <c r="D151" s="660" t="s">
        <v>4784</v>
      </c>
      <c r="E151" s="660" t="s">
        <v>4783</v>
      </c>
      <c r="F151" s="663"/>
      <c r="G151" s="663"/>
      <c r="H151" s="663"/>
      <c r="I151" s="663"/>
      <c r="J151" s="663">
        <v>4</v>
      </c>
      <c r="K151" s="663">
        <v>45432</v>
      </c>
      <c r="L151" s="663"/>
      <c r="M151" s="663">
        <v>11358</v>
      </c>
      <c r="N151" s="663"/>
      <c r="O151" s="663"/>
      <c r="P151" s="676"/>
      <c r="Q151" s="664"/>
    </row>
    <row r="152" spans="1:17" ht="14.4" customHeight="1" x14ac:dyDescent="0.3">
      <c r="A152" s="659" t="s">
        <v>561</v>
      </c>
      <c r="B152" s="660" t="s">
        <v>4547</v>
      </c>
      <c r="C152" s="660" t="s">
        <v>4683</v>
      </c>
      <c r="D152" s="660" t="s">
        <v>4785</v>
      </c>
      <c r="E152" s="660" t="s">
        <v>4783</v>
      </c>
      <c r="F152" s="663"/>
      <c r="G152" s="663"/>
      <c r="H152" s="663"/>
      <c r="I152" s="663"/>
      <c r="J152" s="663">
        <v>4</v>
      </c>
      <c r="K152" s="663">
        <v>30880</v>
      </c>
      <c r="L152" s="663"/>
      <c r="M152" s="663">
        <v>7720</v>
      </c>
      <c r="N152" s="663"/>
      <c r="O152" s="663"/>
      <c r="P152" s="676"/>
      <c r="Q152" s="664"/>
    </row>
    <row r="153" spans="1:17" ht="14.4" customHeight="1" x14ac:dyDescent="0.3">
      <c r="A153" s="659" t="s">
        <v>561</v>
      </c>
      <c r="B153" s="660" t="s">
        <v>4547</v>
      </c>
      <c r="C153" s="660" t="s">
        <v>4683</v>
      </c>
      <c r="D153" s="660" t="s">
        <v>4786</v>
      </c>
      <c r="E153" s="660" t="s">
        <v>4787</v>
      </c>
      <c r="F153" s="663"/>
      <c r="G153" s="663"/>
      <c r="H153" s="663"/>
      <c r="I153" s="663"/>
      <c r="J153" s="663">
        <v>260</v>
      </c>
      <c r="K153" s="663">
        <v>2114580</v>
      </c>
      <c r="L153" s="663"/>
      <c r="M153" s="663">
        <v>8133</v>
      </c>
      <c r="N153" s="663">
        <v>185</v>
      </c>
      <c r="O153" s="663">
        <v>1504605</v>
      </c>
      <c r="P153" s="676"/>
      <c r="Q153" s="664">
        <v>8133</v>
      </c>
    </row>
    <row r="154" spans="1:17" ht="14.4" customHeight="1" x14ac:dyDescent="0.3">
      <c r="A154" s="659" t="s">
        <v>561</v>
      </c>
      <c r="B154" s="660" t="s">
        <v>4547</v>
      </c>
      <c r="C154" s="660" t="s">
        <v>4683</v>
      </c>
      <c r="D154" s="660" t="s">
        <v>4788</v>
      </c>
      <c r="E154" s="660" t="s">
        <v>4789</v>
      </c>
      <c r="F154" s="663"/>
      <c r="G154" s="663"/>
      <c r="H154" s="663"/>
      <c r="I154" s="663"/>
      <c r="J154" s="663">
        <v>5</v>
      </c>
      <c r="K154" s="663">
        <v>31230</v>
      </c>
      <c r="L154" s="663"/>
      <c r="M154" s="663">
        <v>6246</v>
      </c>
      <c r="N154" s="663">
        <v>2</v>
      </c>
      <c r="O154" s="663">
        <v>12492</v>
      </c>
      <c r="P154" s="676"/>
      <c r="Q154" s="664">
        <v>6246</v>
      </c>
    </row>
    <row r="155" spans="1:17" ht="14.4" customHeight="1" x14ac:dyDescent="0.3">
      <c r="A155" s="659" t="s">
        <v>561</v>
      </c>
      <c r="B155" s="660" t="s">
        <v>4547</v>
      </c>
      <c r="C155" s="660" t="s">
        <v>4683</v>
      </c>
      <c r="D155" s="660" t="s">
        <v>4790</v>
      </c>
      <c r="E155" s="660" t="s">
        <v>4787</v>
      </c>
      <c r="F155" s="663">
        <v>98</v>
      </c>
      <c r="G155" s="663">
        <v>544475.76</v>
      </c>
      <c r="H155" s="663">
        <v>1</v>
      </c>
      <c r="I155" s="663">
        <v>5555.8751020408163</v>
      </c>
      <c r="J155" s="663">
        <v>109</v>
      </c>
      <c r="K155" s="663">
        <v>626641</v>
      </c>
      <c r="L155" s="663">
        <v>1.1509070670106598</v>
      </c>
      <c r="M155" s="663">
        <v>5749</v>
      </c>
      <c r="N155" s="663">
        <v>87</v>
      </c>
      <c r="O155" s="663">
        <v>500163</v>
      </c>
      <c r="P155" s="676">
        <v>0.91861389752226985</v>
      </c>
      <c r="Q155" s="664">
        <v>5749</v>
      </c>
    </row>
    <row r="156" spans="1:17" ht="14.4" customHeight="1" x14ac:dyDescent="0.3">
      <c r="A156" s="659" t="s">
        <v>561</v>
      </c>
      <c r="B156" s="660" t="s">
        <v>4547</v>
      </c>
      <c r="C156" s="660" t="s">
        <v>4683</v>
      </c>
      <c r="D156" s="660" t="s">
        <v>4791</v>
      </c>
      <c r="E156" s="660" t="s">
        <v>4789</v>
      </c>
      <c r="F156" s="663">
        <v>211</v>
      </c>
      <c r="G156" s="663">
        <v>567217</v>
      </c>
      <c r="H156" s="663">
        <v>1</v>
      </c>
      <c r="I156" s="663">
        <v>2688.2322274881517</v>
      </c>
      <c r="J156" s="663">
        <v>265</v>
      </c>
      <c r="K156" s="663">
        <v>721330</v>
      </c>
      <c r="L156" s="663">
        <v>1.2717002487584117</v>
      </c>
      <c r="M156" s="663">
        <v>2722</v>
      </c>
      <c r="N156" s="663">
        <v>188</v>
      </c>
      <c r="O156" s="663">
        <v>511736</v>
      </c>
      <c r="P156" s="676">
        <v>0.90218734628898645</v>
      </c>
      <c r="Q156" s="664">
        <v>2722</v>
      </c>
    </row>
    <row r="157" spans="1:17" ht="14.4" customHeight="1" x14ac:dyDescent="0.3">
      <c r="A157" s="659" t="s">
        <v>561</v>
      </c>
      <c r="B157" s="660" t="s">
        <v>4547</v>
      </c>
      <c r="C157" s="660" t="s">
        <v>4683</v>
      </c>
      <c r="D157" s="660" t="s">
        <v>4792</v>
      </c>
      <c r="E157" s="660" t="s">
        <v>4793</v>
      </c>
      <c r="F157" s="663">
        <v>6</v>
      </c>
      <c r="G157" s="663">
        <v>38241.840000000004</v>
      </c>
      <c r="H157" s="663">
        <v>1</v>
      </c>
      <c r="I157" s="663">
        <v>6373.64</v>
      </c>
      <c r="J157" s="663"/>
      <c r="K157" s="663"/>
      <c r="L157" s="663"/>
      <c r="M157" s="663"/>
      <c r="N157" s="663"/>
      <c r="O157" s="663"/>
      <c r="P157" s="676"/>
      <c r="Q157" s="664"/>
    </row>
    <row r="158" spans="1:17" ht="14.4" customHeight="1" x14ac:dyDescent="0.3">
      <c r="A158" s="659" t="s">
        <v>561</v>
      </c>
      <c r="B158" s="660" t="s">
        <v>4547</v>
      </c>
      <c r="C158" s="660" t="s">
        <v>4683</v>
      </c>
      <c r="D158" s="660" t="s">
        <v>4794</v>
      </c>
      <c r="E158" s="660" t="s">
        <v>4793</v>
      </c>
      <c r="F158" s="663">
        <v>19</v>
      </c>
      <c r="G158" s="663">
        <v>117101.75</v>
      </c>
      <c r="H158" s="663">
        <v>1</v>
      </c>
      <c r="I158" s="663">
        <v>6163.25</v>
      </c>
      <c r="J158" s="663">
        <v>31</v>
      </c>
      <c r="K158" s="663">
        <v>191060.75</v>
      </c>
      <c r="L158" s="663">
        <v>1.631578947368421</v>
      </c>
      <c r="M158" s="663">
        <v>6163.25</v>
      </c>
      <c r="N158" s="663">
        <v>4</v>
      </c>
      <c r="O158" s="663">
        <v>24653</v>
      </c>
      <c r="P158" s="676">
        <v>0.21052631578947367</v>
      </c>
      <c r="Q158" s="664">
        <v>6163.25</v>
      </c>
    </row>
    <row r="159" spans="1:17" ht="14.4" customHeight="1" x14ac:dyDescent="0.3">
      <c r="A159" s="659" t="s">
        <v>561</v>
      </c>
      <c r="B159" s="660" t="s">
        <v>4547</v>
      </c>
      <c r="C159" s="660" t="s">
        <v>4683</v>
      </c>
      <c r="D159" s="660" t="s">
        <v>4795</v>
      </c>
      <c r="E159" s="660" t="s">
        <v>4793</v>
      </c>
      <c r="F159" s="663">
        <v>27</v>
      </c>
      <c r="G159" s="663">
        <v>28933.200000000001</v>
      </c>
      <c r="H159" s="663">
        <v>1</v>
      </c>
      <c r="I159" s="663">
        <v>1071.6000000000001</v>
      </c>
      <c r="J159" s="663">
        <v>37</v>
      </c>
      <c r="K159" s="663">
        <v>39649.199999999997</v>
      </c>
      <c r="L159" s="663">
        <v>1.3703703703703702</v>
      </c>
      <c r="M159" s="663">
        <v>1071.5999999999999</v>
      </c>
      <c r="N159" s="663">
        <v>12</v>
      </c>
      <c r="O159" s="663">
        <v>12859.199999999999</v>
      </c>
      <c r="P159" s="676">
        <v>0.44444444444444442</v>
      </c>
      <c r="Q159" s="664">
        <v>1071.5999999999999</v>
      </c>
    </row>
    <row r="160" spans="1:17" ht="14.4" customHeight="1" x14ac:dyDescent="0.3">
      <c r="A160" s="659" t="s">
        <v>561</v>
      </c>
      <c r="B160" s="660" t="s">
        <v>4547</v>
      </c>
      <c r="C160" s="660" t="s">
        <v>4683</v>
      </c>
      <c r="D160" s="660" t="s">
        <v>4796</v>
      </c>
      <c r="E160" s="660" t="s">
        <v>4797</v>
      </c>
      <c r="F160" s="663">
        <v>30</v>
      </c>
      <c r="G160" s="663">
        <v>514772.1</v>
      </c>
      <c r="H160" s="663">
        <v>1</v>
      </c>
      <c r="I160" s="663">
        <v>17159.07</v>
      </c>
      <c r="J160" s="663">
        <v>22</v>
      </c>
      <c r="K160" s="663">
        <v>377499.54000000004</v>
      </c>
      <c r="L160" s="663">
        <v>0.73333333333333339</v>
      </c>
      <c r="M160" s="663">
        <v>17159.070000000003</v>
      </c>
      <c r="N160" s="663">
        <v>3</v>
      </c>
      <c r="O160" s="663">
        <v>51477.21</v>
      </c>
      <c r="P160" s="676">
        <v>0.1</v>
      </c>
      <c r="Q160" s="664">
        <v>17159.07</v>
      </c>
    </row>
    <row r="161" spans="1:17" ht="14.4" customHeight="1" x14ac:dyDescent="0.3">
      <c r="A161" s="659" t="s">
        <v>561</v>
      </c>
      <c r="B161" s="660" t="s">
        <v>4547</v>
      </c>
      <c r="C161" s="660" t="s">
        <v>4683</v>
      </c>
      <c r="D161" s="660" t="s">
        <v>4798</v>
      </c>
      <c r="E161" s="660" t="s">
        <v>4799</v>
      </c>
      <c r="F161" s="663">
        <v>4</v>
      </c>
      <c r="G161" s="663">
        <v>250632</v>
      </c>
      <c r="H161" s="663">
        <v>1</v>
      </c>
      <c r="I161" s="663">
        <v>62658</v>
      </c>
      <c r="J161" s="663">
        <v>6</v>
      </c>
      <c r="K161" s="663">
        <v>375948</v>
      </c>
      <c r="L161" s="663">
        <v>1.5</v>
      </c>
      <c r="M161" s="663">
        <v>62658</v>
      </c>
      <c r="N161" s="663">
        <v>6</v>
      </c>
      <c r="O161" s="663">
        <v>375948</v>
      </c>
      <c r="P161" s="676">
        <v>1.5</v>
      </c>
      <c r="Q161" s="664">
        <v>62658</v>
      </c>
    </row>
    <row r="162" spans="1:17" ht="14.4" customHeight="1" x14ac:dyDescent="0.3">
      <c r="A162" s="659" t="s">
        <v>561</v>
      </c>
      <c r="B162" s="660" t="s">
        <v>4547</v>
      </c>
      <c r="C162" s="660" t="s">
        <v>4683</v>
      </c>
      <c r="D162" s="660" t="s">
        <v>4800</v>
      </c>
      <c r="E162" s="660" t="s">
        <v>4801</v>
      </c>
      <c r="F162" s="663">
        <v>18</v>
      </c>
      <c r="G162" s="663">
        <v>124146</v>
      </c>
      <c r="H162" s="663">
        <v>1</v>
      </c>
      <c r="I162" s="663">
        <v>6897</v>
      </c>
      <c r="J162" s="663">
        <v>2</v>
      </c>
      <c r="K162" s="663">
        <v>13794</v>
      </c>
      <c r="L162" s="663">
        <v>0.1111111111111111</v>
      </c>
      <c r="M162" s="663">
        <v>6897</v>
      </c>
      <c r="N162" s="663"/>
      <c r="O162" s="663"/>
      <c r="P162" s="676"/>
      <c r="Q162" s="664"/>
    </row>
    <row r="163" spans="1:17" ht="14.4" customHeight="1" x14ac:dyDescent="0.3">
      <c r="A163" s="659" t="s">
        <v>561</v>
      </c>
      <c r="B163" s="660" t="s">
        <v>4547</v>
      </c>
      <c r="C163" s="660" t="s">
        <v>4683</v>
      </c>
      <c r="D163" s="660" t="s">
        <v>4802</v>
      </c>
      <c r="E163" s="660" t="s">
        <v>4801</v>
      </c>
      <c r="F163" s="663">
        <v>4</v>
      </c>
      <c r="G163" s="663">
        <v>37487.360000000001</v>
      </c>
      <c r="H163" s="663">
        <v>1</v>
      </c>
      <c r="I163" s="663">
        <v>9371.84</v>
      </c>
      <c r="J163" s="663"/>
      <c r="K163" s="663"/>
      <c r="L163" s="663"/>
      <c r="M163" s="663"/>
      <c r="N163" s="663"/>
      <c r="O163" s="663"/>
      <c r="P163" s="676"/>
      <c r="Q163" s="664"/>
    </row>
    <row r="164" spans="1:17" ht="14.4" customHeight="1" x14ac:dyDescent="0.3">
      <c r="A164" s="659" t="s">
        <v>561</v>
      </c>
      <c r="B164" s="660" t="s">
        <v>4547</v>
      </c>
      <c r="C164" s="660" t="s">
        <v>4683</v>
      </c>
      <c r="D164" s="660" t="s">
        <v>4803</v>
      </c>
      <c r="E164" s="660" t="s">
        <v>4804</v>
      </c>
      <c r="F164" s="663">
        <v>6</v>
      </c>
      <c r="G164" s="663">
        <v>117360</v>
      </c>
      <c r="H164" s="663">
        <v>1</v>
      </c>
      <c r="I164" s="663">
        <v>19560</v>
      </c>
      <c r="J164" s="663">
        <v>8</v>
      </c>
      <c r="K164" s="663">
        <v>156480</v>
      </c>
      <c r="L164" s="663">
        <v>1.3333333333333333</v>
      </c>
      <c r="M164" s="663">
        <v>19560</v>
      </c>
      <c r="N164" s="663">
        <v>14</v>
      </c>
      <c r="O164" s="663">
        <v>273840</v>
      </c>
      <c r="P164" s="676">
        <v>2.3333333333333335</v>
      </c>
      <c r="Q164" s="664">
        <v>19560</v>
      </c>
    </row>
    <row r="165" spans="1:17" ht="14.4" customHeight="1" x14ac:dyDescent="0.3">
      <c r="A165" s="659" t="s">
        <v>561</v>
      </c>
      <c r="B165" s="660" t="s">
        <v>4547</v>
      </c>
      <c r="C165" s="660" t="s">
        <v>4683</v>
      </c>
      <c r="D165" s="660" t="s">
        <v>4805</v>
      </c>
      <c r="E165" s="660" t="s">
        <v>4806</v>
      </c>
      <c r="F165" s="663">
        <v>1</v>
      </c>
      <c r="G165" s="663">
        <v>5835.76</v>
      </c>
      <c r="H165" s="663">
        <v>1</v>
      </c>
      <c r="I165" s="663">
        <v>5835.76</v>
      </c>
      <c r="J165" s="663">
        <v>3</v>
      </c>
      <c r="K165" s="663">
        <v>17507.28</v>
      </c>
      <c r="L165" s="663">
        <v>2.9999999999999996</v>
      </c>
      <c r="M165" s="663">
        <v>5835.7599999999993</v>
      </c>
      <c r="N165" s="663">
        <v>2</v>
      </c>
      <c r="O165" s="663">
        <v>11671.52</v>
      </c>
      <c r="P165" s="676">
        <v>2</v>
      </c>
      <c r="Q165" s="664">
        <v>5835.76</v>
      </c>
    </row>
    <row r="166" spans="1:17" ht="14.4" customHeight="1" x14ac:dyDescent="0.3">
      <c r="A166" s="659" t="s">
        <v>561</v>
      </c>
      <c r="B166" s="660" t="s">
        <v>4547</v>
      </c>
      <c r="C166" s="660" t="s">
        <v>4683</v>
      </c>
      <c r="D166" s="660" t="s">
        <v>4807</v>
      </c>
      <c r="E166" s="660" t="s">
        <v>4806</v>
      </c>
      <c r="F166" s="663">
        <v>1</v>
      </c>
      <c r="G166" s="663">
        <v>5825.4</v>
      </c>
      <c r="H166" s="663">
        <v>1</v>
      </c>
      <c r="I166" s="663">
        <v>5825.4</v>
      </c>
      <c r="J166" s="663"/>
      <c r="K166" s="663"/>
      <c r="L166" s="663"/>
      <c r="M166" s="663"/>
      <c r="N166" s="663">
        <v>1</v>
      </c>
      <c r="O166" s="663">
        <v>5825.4</v>
      </c>
      <c r="P166" s="676">
        <v>1</v>
      </c>
      <c r="Q166" s="664">
        <v>5825.4</v>
      </c>
    </row>
    <row r="167" spans="1:17" ht="14.4" customHeight="1" x14ac:dyDescent="0.3">
      <c r="A167" s="659" t="s">
        <v>561</v>
      </c>
      <c r="B167" s="660" t="s">
        <v>4547</v>
      </c>
      <c r="C167" s="660" t="s">
        <v>4683</v>
      </c>
      <c r="D167" s="660" t="s">
        <v>4808</v>
      </c>
      <c r="E167" s="660" t="s">
        <v>4806</v>
      </c>
      <c r="F167" s="663">
        <v>1</v>
      </c>
      <c r="G167" s="663">
        <v>8630.84</v>
      </c>
      <c r="H167" s="663">
        <v>1</v>
      </c>
      <c r="I167" s="663">
        <v>8630.84</v>
      </c>
      <c r="J167" s="663">
        <v>3</v>
      </c>
      <c r="K167" s="663">
        <v>25892.52</v>
      </c>
      <c r="L167" s="663">
        <v>3</v>
      </c>
      <c r="M167" s="663">
        <v>8630.84</v>
      </c>
      <c r="N167" s="663">
        <v>1</v>
      </c>
      <c r="O167" s="663">
        <v>8630.84</v>
      </c>
      <c r="P167" s="676">
        <v>1</v>
      </c>
      <c r="Q167" s="664">
        <v>8630.84</v>
      </c>
    </row>
    <row r="168" spans="1:17" ht="14.4" customHeight="1" x14ac:dyDescent="0.3">
      <c r="A168" s="659" t="s">
        <v>561</v>
      </c>
      <c r="B168" s="660" t="s">
        <v>4547</v>
      </c>
      <c r="C168" s="660" t="s">
        <v>4683</v>
      </c>
      <c r="D168" s="660" t="s">
        <v>4809</v>
      </c>
      <c r="E168" s="660" t="s">
        <v>4810</v>
      </c>
      <c r="F168" s="663"/>
      <c r="G168" s="663"/>
      <c r="H168" s="663"/>
      <c r="I168" s="663"/>
      <c r="J168" s="663">
        <v>4</v>
      </c>
      <c r="K168" s="663">
        <v>6006.76</v>
      </c>
      <c r="L168" s="663"/>
      <c r="M168" s="663">
        <v>1501.69</v>
      </c>
      <c r="N168" s="663"/>
      <c r="O168" s="663"/>
      <c r="P168" s="676"/>
      <c r="Q168" s="664"/>
    </row>
    <row r="169" spans="1:17" ht="14.4" customHeight="1" x14ac:dyDescent="0.3">
      <c r="A169" s="659" t="s">
        <v>561</v>
      </c>
      <c r="B169" s="660" t="s">
        <v>4547</v>
      </c>
      <c r="C169" s="660" t="s">
        <v>4683</v>
      </c>
      <c r="D169" s="660" t="s">
        <v>4811</v>
      </c>
      <c r="E169" s="660" t="s">
        <v>4812</v>
      </c>
      <c r="F169" s="663"/>
      <c r="G169" s="663"/>
      <c r="H169" s="663"/>
      <c r="I169" s="663"/>
      <c r="J169" s="663">
        <v>4</v>
      </c>
      <c r="K169" s="663">
        <v>43858.92</v>
      </c>
      <c r="L169" s="663"/>
      <c r="M169" s="663">
        <v>10964.73</v>
      </c>
      <c r="N169" s="663"/>
      <c r="O169" s="663"/>
      <c r="P169" s="676"/>
      <c r="Q169" s="664"/>
    </row>
    <row r="170" spans="1:17" ht="14.4" customHeight="1" x14ac:dyDescent="0.3">
      <c r="A170" s="659" t="s">
        <v>561</v>
      </c>
      <c r="B170" s="660" t="s">
        <v>4547</v>
      </c>
      <c r="C170" s="660" t="s">
        <v>4683</v>
      </c>
      <c r="D170" s="660" t="s">
        <v>4813</v>
      </c>
      <c r="E170" s="660" t="s">
        <v>4812</v>
      </c>
      <c r="F170" s="663"/>
      <c r="G170" s="663"/>
      <c r="H170" s="663"/>
      <c r="I170" s="663"/>
      <c r="J170" s="663">
        <v>4</v>
      </c>
      <c r="K170" s="663">
        <v>4767.28</v>
      </c>
      <c r="L170" s="663"/>
      <c r="M170" s="663">
        <v>1191.82</v>
      </c>
      <c r="N170" s="663"/>
      <c r="O170" s="663"/>
      <c r="P170" s="676"/>
      <c r="Q170" s="664"/>
    </row>
    <row r="171" spans="1:17" ht="14.4" customHeight="1" x14ac:dyDescent="0.3">
      <c r="A171" s="659" t="s">
        <v>561</v>
      </c>
      <c r="B171" s="660" t="s">
        <v>4547</v>
      </c>
      <c r="C171" s="660" t="s">
        <v>4683</v>
      </c>
      <c r="D171" s="660" t="s">
        <v>4814</v>
      </c>
      <c r="E171" s="660" t="s">
        <v>4812</v>
      </c>
      <c r="F171" s="663"/>
      <c r="G171" s="663"/>
      <c r="H171" s="663"/>
      <c r="I171" s="663"/>
      <c r="J171" s="663">
        <v>2</v>
      </c>
      <c r="K171" s="663">
        <v>11439.38</v>
      </c>
      <c r="L171" s="663"/>
      <c r="M171" s="663">
        <v>5719.69</v>
      </c>
      <c r="N171" s="663"/>
      <c r="O171" s="663"/>
      <c r="P171" s="676"/>
      <c r="Q171" s="664"/>
    </row>
    <row r="172" spans="1:17" ht="14.4" customHeight="1" x14ac:dyDescent="0.3">
      <c r="A172" s="659" t="s">
        <v>561</v>
      </c>
      <c r="B172" s="660" t="s">
        <v>4547</v>
      </c>
      <c r="C172" s="660" t="s">
        <v>4683</v>
      </c>
      <c r="D172" s="660" t="s">
        <v>4815</v>
      </c>
      <c r="E172" s="660" t="s">
        <v>4812</v>
      </c>
      <c r="F172" s="663"/>
      <c r="G172" s="663"/>
      <c r="H172" s="663"/>
      <c r="I172" s="663"/>
      <c r="J172" s="663">
        <v>4</v>
      </c>
      <c r="K172" s="663">
        <v>19019.36</v>
      </c>
      <c r="L172" s="663"/>
      <c r="M172" s="663">
        <v>4754.84</v>
      </c>
      <c r="N172" s="663"/>
      <c r="O172" s="663"/>
      <c r="P172" s="676"/>
      <c r="Q172" s="664"/>
    </row>
    <row r="173" spans="1:17" ht="14.4" customHeight="1" x14ac:dyDescent="0.3">
      <c r="A173" s="659" t="s">
        <v>561</v>
      </c>
      <c r="B173" s="660" t="s">
        <v>4547</v>
      </c>
      <c r="C173" s="660" t="s">
        <v>4683</v>
      </c>
      <c r="D173" s="660" t="s">
        <v>4816</v>
      </c>
      <c r="E173" s="660" t="s">
        <v>4685</v>
      </c>
      <c r="F173" s="663">
        <v>0.4</v>
      </c>
      <c r="G173" s="663">
        <v>100.81</v>
      </c>
      <c r="H173" s="663">
        <v>1</v>
      </c>
      <c r="I173" s="663">
        <v>252.02500000000001</v>
      </c>
      <c r="J173" s="663"/>
      <c r="K173" s="663"/>
      <c r="L173" s="663"/>
      <c r="M173" s="663"/>
      <c r="N173" s="663"/>
      <c r="O173" s="663"/>
      <c r="P173" s="676"/>
      <c r="Q173" s="664"/>
    </row>
    <row r="174" spans="1:17" ht="14.4" customHeight="1" x14ac:dyDescent="0.3">
      <c r="A174" s="659" t="s">
        <v>561</v>
      </c>
      <c r="B174" s="660" t="s">
        <v>4547</v>
      </c>
      <c r="C174" s="660" t="s">
        <v>4683</v>
      </c>
      <c r="D174" s="660" t="s">
        <v>4646</v>
      </c>
      <c r="E174" s="660" t="s">
        <v>4817</v>
      </c>
      <c r="F174" s="663"/>
      <c r="G174" s="663"/>
      <c r="H174" s="663"/>
      <c r="I174" s="663"/>
      <c r="J174" s="663"/>
      <c r="K174" s="663"/>
      <c r="L174" s="663"/>
      <c r="M174" s="663"/>
      <c r="N174" s="663">
        <v>0.6</v>
      </c>
      <c r="O174" s="663">
        <v>2874.37</v>
      </c>
      <c r="P174" s="676"/>
      <c r="Q174" s="664">
        <v>4790.6166666666668</v>
      </c>
    </row>
    <row r="175" spans="1:17" ht="14.4" customHeight="1" x14ac:dyDescent="0.3">
      <c r="A175" s="659" t="s">
        <v>561</v>
      </c>
      <c r="B175" s="660" t="s">
        <v>4547</v>
      </c>
      <c r="C175" s="660" t="s">
        <v>4683</v>
      </c>
      <c r="D175" s="660" t="s">
        <v>4818</v>
      </c>
      <c r="E175" s="660" t="s">
        <v>4685</v>
      </c>
      <c r="F175" s="663">
        <v>4</v>
      </c>
      <c r="G175" s="663">
        <v>7395.48</v>
      </c>
      <c r="H175" s="663">
        <v>1</v>
      </c>
      <c r="I175" s="663">
        <v>1848.87</v>
      </c>
      <c r="J175" s="663"/>
      <c r="K175" s="663"/>
      <c r="L175" s="663"/>
      <c r="M175" s="663"/>
      <c r="N175" s="663"/>
      <c r="O175" s="663"/>
      <c r="P175" s="676"/>
      <c r="Q175" s="664"/>
    </row>
    <row r="176" spans="1:17" ht="14.4" customHeight="1" x14ac:dyDescent="0.3">
      <c r="A176" s="659" t="s">
        <v>561</v>
      </c>
      <c r="B176" s="660" t="s">
        <v>4547</v>
      </c>
      <c r="C176" s="660" t="s">
        <v>4683</v>
      </c>
      <c r="D176" s="660" t="s">
        <v>4819</v>
      </c>
      <c r="E176" s="660" t="s">
        <v>4820</v>
      </c>
      <c r="F176" s="663">
        <v>4</v>
      </c>
      <c r="G176" s="663">
        <v>22095.279999999999</v>
      </c>
      <c r="H176" s="663">
        <v>1</v>
      </c>
      <c r="I176" s="663">
        <v>5523.82</v>
      </c>
      <c r="J176" s="663">
        <v>4</v>
      </c>
      <c r="K176" s="663">
        <v>22095.279999999999</v>
      </c>
      <c r="L176" s="663">
        <v>1</v>
      </c>
      <c r="M176" s="663">
        <v>5523.82</v>
      </c>
      <c r="N176" s="663">
        <v>14</v>
      </c>
      <c r="O176" s="663">
        <v>77333.48</v>
      </c>
      <c r="P176" s="676">
        <v>3.5</v>
      </c>
      <c r="Q176" s="664">
        <v>5523.82</v>
      </c>
    </row>
    <row r="177" spans="1:17" ht="14.4" customHeight="1" x14ac:dyDescent="0.3">
      <c r="A177" s="659" t="s">
        <v>561</v>
      </c>
      <c r="B177" s="660" t="s">
        <v>4547</v>
      </c>
      <c r="C177" s="660" t="s">
        <v>4683</v>
      </c>
      <c r="D177" s="660" t="s">
        <v>4821</v>
      </c>
      <c r="E177" s="660" t="s">
        <v>4820</v>
      </c>
      <c r="F177" s="663"/>
      <c r="G177" s="663"/>
      <c r="H177" s="663"/>
      <c r="I177" s="663"/>
      <c r="J177" s="663">
        <v>1</v>
      </c>
      <c r="K177" s="663">
        <v>8569.69</v>
      </c>
      <c r="L177" s="663"/>
      <c r="M177" s="663">
        <v>8569.69</v>
      </c>
      <c r="N177" s="663"/>
      <c r="O177" s="663"/>
      <c r="P177" s="676"/>
      <c r="Q177" s="664"/>
    </row>
    <row r="178" spans="1:17" ht="14.4" customHeight="1" x14ac:dyDescent="0.3">
      <c r="A178" s="659" t="s">
        <v>561</v>
      </c>
      <c r="B178" s="660" t="s">
        <v>4547</v>
      </c>
      <c r="C178" s="660" t="s">
        <v>4683</v>
      </c>
      <c r="D178" s="660" t="s">
        <v>4822</v>
      </c>
      <c r="E178" s="660" t="s">
        <v>4820</v>
      </c>
      <c r="F178" s="663"/>
      <c r="G178" s="663"/>
      <c r="H178" s="663"/>
      <c r="I178" s="663"/>
      <c r="J178" s="663">
        <v>10</v>
      </c>
      <c r="K178" s="663">
        <v>62845.100000000006</v>
      </c>
      <c r="L178" s="663"/>
      <c r="M178" s="663">
        <v>6284.51</v>
      </c>
      <c r="N178" s="663">
        <v>5</v>
      </c>
      <c r="O178" s="663">
        <v>31422.550000000003</v>
      </c>
      <c r="P178" s="676"/>
      <c r="Q178" s="664">
        <v>6284.51</v>
      </c>
    </row>
    <row r="179" spans="1:17" ht="14.4" customHeight="1" x14ac:dyDescent="0.3">
      <c r="A179" s="659" t="s">
        <v>561</v>
      </c>
      <c r="B179" s="660" t="s">
        <v>4547</v>
      </c>
      <c r="C179" s="660" t="s">
        <v>4683</v>
      </c>
      <c r="D179" s="660" t="s">
        <v>4823</v>
      </c>
      <c r="E179" s="660" t="s">
        <v>4824</v>
      </c>
      <c r="F179" s="663"/>
      <c r="G179" s="663"/>
      <c r="H179" s="663"/>
      <c r="I179" s="663"/>
      <c r="J179" s="663">
        <v>1</v>
      </c>
      <c r="K179" s="663">
        <v>2909</v>
      </c>
      <c r="L179" s="663"/>
      <c r="M179" s="663">
        <v>2909</v>
      </c>
      <c r="N179" s="663"/>
      <c r="O179" s="663"/>
      <c r="P179" s="676"/>
      <c r="Q179" s="664"/>
    </row>
    <row r="180" spans="1:17" ht="14.4" customHeight="1" x14ac:dyDescent="0.3">
      <c r="A180" s="659" t="s">
        <v>561</v>
      </c>
      <c r="B180" s="660" t="s">
        <v>4547</v>
      </c>
      <c r="C180" s="660" t="s">
        <v>4683</v>
      </c>
      <c r="D180" s="660" t="s">
        <v>4825</v>
      </c>
      <c r="E180" s="660" t="s">
        <v>4826</v>
      </c>
      <c r="F180" s="663"/>
      <c r="G180" s="663"/>
      <c r="H180" s="663"/>
      <c r="I180" s="663"/>
      <c r="J180" s="663"/>
      <c r="K180" s="663"/>
      <c r="L180" s="663"/>
      <c r="M180" s="663"/>
      <c r="N180" s="663">
        <v>1</v>
      </c>
      <c r="O180" s="663">
        <v>8747</v>
      </c>
      <c r="P180" s="676"/>
      <c r="Q180" s="664">
        <v>8747</v>
      </c>
    </row>
    <row r="181" spans="1:17" ht="14.4" customHeight="1" x14ac:dyDescent="0.3">
      <c r="A181" s="659" t="s">
        <v>561</v>
      </c>
      <c r="B181" s="660" t="s">
        <v>4547</v>
      </c>
      <c r="C181" s="660" t="s">
        <v>4683</v>
      </c>
      <c r="D181" s="660" t="s">
        <v>4827</v>
      </c>
      <c r="E181" s="660" t="s">
        <v>4828</v>
      </c>
      <c r="F181" s="663">
        <v>25</v>
      </c>
      <c r="G181" s="663">
        <v>75939.5</v>
      </c>
      <c r="H181" s="663">
        <v>1</v>
      </c>
      <c r="I181" s="663">
        <v>3037.58</v>
      </c>
      <c r="J181" s="663">
        <v>4</v>
      </c>
      <c r="K181" s="663">
        <v>12150.32</v>
      </c>
      <c r="L181" s="663">
        <v>0.16</v>
      </c>
      <c r="M181" s="663">
        <v>3037.58</v>
      </c>
      <c r="N181" s="663">
        <v>4</v>
      </c>
      <c r="O181" s="663">
        <v>12150.32</v>
      </c>
      <c r="P181" s="676">
        <v>0.16</v>
      </c>
      <c r="Q181" s="664">
        <v>3037.58</v>
      </c>
    </row>
    <row r="182" spans="1:17" ht="14.4" customHeight="1" x14ac:dyDescent="0.3">
      <c r="A182" s="659" t="s">
        <v>561</v>
      </c>
      <c r="B182" s="660" t="s">
        <v>4547</v>
      </c>
      <c r="C182" s="660" t="s">
        <v>4683</v>
      </c>
      <c r="D182" s="660" t="s">
        <v>4829</v>
      </c>
      <c r="E182" s="660" t="s">
        <v>4830</v>
      </c>
      <c r="F182" s="663">
        <v>32</v>
      </c>
      <c r="G182" s="663">
        <v>507569.60000000003</v>
      </c>
      <c r="H182" s="663">
        <v>1</v>
      </c>
      <c r="I182" s="663">
        <v>15861.550000000001</v>
      </c>
      <c r="J182" s="663"/>
      <c r="K182" s="663"/>
      <c r="L182" s="663"/>
      <c r="M182" s="663"/>
      <c r="N182" s="663"/>
      <c r="O182" s="663"/>
      <c r="P182" s="676"/>
      <c r="Q182" s="664"/>
    </row>
    <row r="183" spans="1:17" ht="14.4" customHeight="1" x14ac:dyDescent="0.3">
      <c r="A183" s="659" t="s">
        <v>561</v>
      </c>
      <c r="B183" s="660" t="s">
        <v>4547</v>
      </c>
      <c r="C183" s="660" t="s">
        <v>4683</v>
      </c>
      <c r="D183" s="660" t="s">
        <v>4831</v>
      </c>
      <c r="E183" s="660" t="s">
        <v>4832</v>
      </c>
      <c r="F183" s="663">
        <v>1</v>
      </c>
      <c r="G183" s="663">
        <v>6375.71</v>
      </c>
      <c r="H183" s="663">
        <v>1</v>
      </c>
      <c r="I183" s="663">
        <v>6375.71</v>
      </c>
      <c r="J183" s="663"/>
      <c r="K183" s="663"/>
      <c r="L183" s="663"/>
      <c r="M183" s="663"/>
      <c r="N183" s="663"/>
      <c r="O183" s="663"/>
      <c r="P183" s="676"/>
      <c r="Q183" s="664"/>
    </row>
    <row r="184" spans="1:17" ht="14.4" customHeight="1" x14ac:dyDescent="0.3">
      <c r="A184" s="659" t="s">
        <v>561</v>
      </c>
      <c r="B184" s="660" t="s">
        <v>4547</v>
      </c>
      <c r="C184" s="660" t="s">
        <v>4683</v>
      </c>
      <c r="D184" s="660" t="s">
        <v>4833</v>
      </c>
      <c r="E184" s="660" t="s">
        <v>4834</v>
      </c>
      <c r="F184" s="663">
        <v>12</v>
      </c>
      <c r="G184" s="663">
        <v>175812.84</v>
      </c>
      <c r="H184" s="663">
        <v>1</v>
      </c>
      <c r="I184" s="663">
        <v>14651.07</v>
      </c>
      <c r="J184" s="663">
        <v>5</v>
      </c>
      <c r="K184" s="663">
        <v>73255.350000000006</v>
      </c>
      <c r="L184" s="663">
        <v>0.41666666666666669</v>
      </c>
      <c r="M184" s="663">
        <v>14651.070000000002</v>
      </c>
      <c r="N184" s="663">
        <v>3</v>
      </c>
      <c r="O184" s="663">
        <v>43953.21</v>
      </c>
      <c r="P184" s="676">
        <v>0.25</v>
      </c>
      <c r="Q184" s="664">
        <v>14651.07</v>
      </c>
    </row>
    <row r="185" spans="1:17" ht="14.4" customHeight="1" x14ac:dyDescent="0.3">
      <c r="A185" s="659" t="s">
        <v>561</v>
      </c>
      <c r="B185" s="660" t="s">
        <v>4547</v>
      </c>
      <c r="C185" s="660" t="s">
        <v>4683</v>
      </c>
      <c r="D185" s="660" t="s">
        <v>4835</v>
      </c>
      <c r="E185" s="660" t="s">
        <v>4834</v>
      </c>
      <c r="F185" s="663">
        <v>3</v>
      </c>
      <c r="G185" s="663">
        <v>92308.92</v>
      </c>
      <c r="H185" s="663">
        <v>1</v>
      </c>
      <c r="I185" s="663">
        <v>30769.64</v>
      </c>
      <c r="J185" s="663">
        <v>2</v>
      </c>
      <c r="K185" s="663">
        <v>61539.28</v>
      </c>
      <c r="L185" s="663">
        <v>0.66666666666666663</v>
      </c>
      <c r="M185" s="663">
        <v>30769.64</v>
      </c>
      <c r="N185" s="663"/>
      <c r="O185" s="663"/>
      <c r="P185" s="676"/>
      <c r="Q185" s="664"/>
    </row>
    <row r="186" spans="1:17" ht="14.4" customHeight="1" x14ac:dyDescent="0.3">
      <c r="A186" s="659" t="s">
        <v>561</v>
      </c>
      <c r="B186" s="660" t="s">
        <v>4547</v>
      </c>
      <c r="C186" s="660" t="s">
        <v>4683</v>
      </c>
      <c r="D186" s="660" t="s">
        <v>4836</v>
      </c>
      <c r="E186" s="660" t="s">
        <v>4834</v>
      </c>
      <c r="F186" s="663">
        <v>8</v>
      </c>
      <c r="G186" s="663">
        <v>32027.759999999998</v>
      </c>
      <c r="H186" s="663">
        <v>1</v>
      </c>
      <c r="I186" s="663">
        <v>4003.47</v>
      </c>
      <c r="J186" s="663">
        <v>8</v>
      </c>
      <c r="K186" s="663">
        <v>32027.759999999998</v>
      </c>
      <c r="L186" s="663">
        <v>1</v>
      </c>
      <c r="M186" s="663">
        <v>4003.47</v>
      </c>
      <c r="N186" s="663">
        <v>4</v>
      </c>
      <c r="O186" s="663">
        <v>16013.88</v>
      </c>
      <c r="P186" s="676">
        <v>0.5</v>
      </c>
      <c r="Q186" s="664">
        <v>4003.47</v>
      </c>
    </row>
    <row r="187" spans="1:17" ht="14.4" customHeight="1" x14ac:dyDescent="0.3">
      <c r="A187" s="659" t="s">
        <v>561</v>
      </c>
      <c r="B187" s="660" t="s">
        <v>4547</v>
      </c>
      <c r="C187" s="660" t="s">
        <v>4683</v>
      </c>
      <c r="D187" s="660" t="s">
        <v>4837</v>
      </c>
      <c r="E187" s="660" t="s">
        <v>4838</v>
      </c>
      <c r="F187" s="663">
        <v>7</v>
      </c>
      <c r="G187" s="663">
        <v>292607</v>
      </c>
      <c r="H187" s="663">
        <v>1</v>
      </c>
      <c r="I187" s="663">
        <v>41801</v>
      </c>
      <c r="J187" s="663">
        <v>3</v>
      </c>
      <c r="K187" s="663">
        <v>125403</v>
      </c>
      <c r="L187" s="663">
        <v>0.42857142857142855</v>
      </c>
      <c r="M187" s="663">
        <v>41801</v>
      </c>
      <c r="N187" s="663">
        <v>5</v>
      </c>
      <c r="O187" s="663">
        <v>209005</v>
      </c>
      <c r="P187" s="676">
        <v>0.7142857142857143</v>
      </c>
      <c r="Q187" s="664">
        <v>41801</v>
      </c>
    </row>
    <row r="188" spans="1:17" ht="14.4" customHeight="1" x14ac:dyDescent="0.3">
      <c r="A188" s="659" t="s">
        <v>561</v>
      </c>
      <c r="B188" s="660" t="s">
        <v>4547</v>
      </c>
      <c r="C188" s="660" t="s">
        <v>4683</v>
      </c>
      <c r="D188" s="660" t="s">
        <v>4839</v>
      </c>
      <c r="E188" s="660" t="s">
        <v>4840</v>
      </c>
      <c r="F188" s="663"/>
      <c r="G188" s="663"/>
      <c r="H188" s="663"/>
      <c r="I188" s="663"/>
      <c r="J188" s="663">
        <v>4</v>
      </c>
      <c r="K188" s="663">
        <v>63922.92</v>
      </c>
      <c r="L188" s="663"/>
      <c r="M188" s="663">
        <v>15980.73</v>
      </c>
      <c r="N188" s="663">
        <v>1</v>
      </c>
      <c r="O188" s="663">
        <v>15980.73</v>
      </c>
      <c r="P188" s="676"/>
      <c r="Q188" s="664">
        <v>15980.73</v>
      </c>
    </row>
    <row r="189" spans="1:17" ht="14.4" customHeight="1" x14ac:dyDescent="0.3">
      <c r="A189" s="659" t="s">
        <v>561</v>
      </c>
      <c r="B189" s="660" t="s">
        <v>4547</v>
      </c>
      <c r="C189" s="660" t="s">
        <v>4683</v>
      </c>
      <c r="D189" s="660" t="s">
        <v>4841</v>
      </c>
      <c r="E189" s="660" t="s">
        <v>4840</v>
      </c>
      <c r="F189" s="663"/>
      <c r="G189" s="663"/>
      <c r="H189" s="663"/>
      <c r="I189" s="663"/>
      <c r="J189" s="663">
        <v>14</v>
      </c>
      <c r="K189" s="663">
        <v>11491.2</v>
      </c>
      <c r="L189" s="663"/>
      <c r="M189" s="663">
        <v>820.80000000000007</v>
      </c>
      <c r="N189" s="663">
        <v>4</v>
      </c>
      <c r="O189" s="663">
        <v>3283.2</v>
      </c>
      <c r="P189" s="676"/>
      <c r="Q189" s="664">
        <v>820.8</v>
      </c>
    </row>
    <row r="190" spans="1:17" ht="14.4" customHeight="1" x14ac:dyDescent="0.3">
      <c r="A190" s="659" t="s">
        <v>561</v>
      </c>
      <c r="B190" s="660" t="s">
        <v>4547</v>
      </c>
      <c r="C190" s="660" t="s">
        <v>4683</v>
      </c>
      <c r="D190" s="660" t="s">
        <v>4842</v>
      </c>
      <c r="E190" s="660" t="s">
        <v>4840</v>
      </c>
      <c r="F190" s="663"/>
      <c r="G190" s="663"/>
      <c r="H190" s="663"/>
      <c r="I190" s="663"/>
      <c r="J190" s="663">
        <v>6</v>
      </c>
      <c r="K190" s="663">
        <v>40890.78</v>
      </c>
      <c r="L190" s="663"/>
      <c r="M190" s="663">
        <v>6815.13</v>
      </c>
      <c r="N190" s="663">
        <v>2</v>
      </c>
      <c r="O190" s="663">
        <v>13630.26</v>
      </c>
      <c r="P190" s="676"/>
      <c r="Q190" s="664">
        <v>6815.13</v>
      </c>
    </row>
    <row r="191" spans="1:17" ht="14.4" customHeight="1" x14ac:dyDescent="0.3">
      <c r="A191" s="659" t="s">
        <v>561</v>
      </c>
      <c r="B191" s="660" t="s">
        <v>4547</v>
      </c>
      <c r="C191" s="660" t="s">
        <v>4683</v>
      </c>
      <c r="D191" s="660" t="s">
        <v>4843</v>
      </c>
      <c r="E191" s="660" t="s">
        <v>4828</v>
      </c>
      <c r="F191" s="663">
        <v>29</v>
      </c>
      <c r="G191" s="663">
        <v>388214.58999999997</v>
      </c>
      <c r="H191" s="663">
        <v>1</v>
      </c>
      <c r="I191" s="663">
        <v>13386.71</v>
      </c>
      <c r="J191" s="663">
        <v>4</v>
      </c>
      <c r="K191" s="663">
        <v>53546.84</v>
      </c>
      <c r="L191" s="663">
        <v>0.13793103448275862</v>
      </c>
      <c r="M191" s="663">
        <v>13386.71</v>
      </c>
      <c r="N191" s="663">
        <v>4</v>
      </c>
      <c r="O191" s="663">
        <v>53546.84</v>
      </c>
      <c r="P191" s="676">
        <v>0.13793103448275862</v>
      </c>
      <c r="Q191" s="664">
        <v>13386.71</v>
      </c>
    </row>
    <row r="192" spans="1:17" ht="14.4" customHeight="1" x14ac:dyDescent="0.3">
      <c r="A192" s="659" t="s">
        <v>561</v>
      </c>
      <c r="B192" s="660" t="s">
        <v>4547</v>
      </c>
      <c r="C192" s="660" t="s">
        <v>4683</v>
      </c>
      <c r="D192" s="660" t="s">
        <v>4844</v>
      </c>
      <c r="E192" s="660" t="s">
        <v>4845</v>
      </c>
      <c r="F192" s="663">
        <v>2</v>
      </c>
      <c r="G192" s="663">
        <v>1426.04</v>
      </c>
      <c r="H192" s="663">
        <v>1</v>
      </c>
      <c r="I192" s="663">
        <v>713.02</v>
      </c>
      <c r="J192" s="663"/>
      <c r="K192" s="663"/>
      <c r="L192" s="663"/>
      <c r="M192" s="663"/>
      <c r="N192" s="663"/>
      <c r="O192" s="663"/>
      <c r="P192" s="676"/>
      <c r="Q192" s="664"/>
    </row>
    <row r="193" spans="1:17" ht="14.4" customHeight="1" x14ac:dyDescent="0.3">
      <c r="A193" s="659" t="s">
        <v>561</v>
      </c>
      <c r="B193" s="660" t="s">
        <v>4547</v>
      </c>
      <c r="C193" s="660" t="s">
        <v>4683</v>
      </c>
      <c r="D193" s="660" t="s">
        <v>4846</v>
      </c>
      <c r="E193" s="660" t="s">
        <v>4847</v>
      </c>
      <c r="F193" s="663">
        <v>1</v>
      </c>
      <c r="G193" s="663">
        <v>22007</v>
      </c>
      <c r="H193" s="663">
        <v>1</v>
      </c>
      <c r="I193" s="663">
        <v>22007</v>
      </c>
      <c r="J193" s="663"/>
      <c r="K193" s="663"/>
      <c r="L193" s="663"/>
      <c r="M193" s="663"/>
      <c r="N193" s="663">
        <v>4</v>
      </c>
      <c r="O193" s="663">
        <v>88028</v>
      </c>
      <c r="P193" s="676">
        <v>4</v>
      </c>
      <c r="Q193" s="664">
        <v>22007</v>
      </c>
    </row>
    <row r="194" spans="1:17" ht="14.4" customHeight="1" x14ac:dyDescent="0.3">
      <c r="A194" s="659" t="s">
        <v>561</v>
      </c>
      <c r="B194" s="660" t="s">
        <v>4547</v>
      </c>
      <c r="C194" s="660" t="s">
        <v>4683</v>
      </c>
      <c r="D194" s="660" t="s">
        <v>4848</v>
      </c>
      <c r="E194" s="660" t="s">
        <v>4849</v>
      </c>
      <c r="F194" s="663">
        <v>15</v>
      </c>
      <c r="G194" s="663">
        <v>97755</v>
      </c>
      <c r="H194" s="663">
        <v>1</v>
      </c>
      <c r="I194" s="663">
        <v>6517</v>
      </c>
      <c r="J194" s="663">
        <v>13</v>
      </c>
      <c r="K194" s="663">
        <v>84721</v>
      </c>
      <c r="L194" s="663">
        <v>0.8666666666666667</v>
      </c>
      <c r="M194" s="663">
        <v>6517</v>
      </c>
      <c r="N194" s="663">
        <v>3</v>
      </c>
      <c r="O194" s="663">
        <v>19551</v>
      </c>
      <c r="P194" s="676">
        <v>0.2</v>
      </c>
      <c r="Q194" s="664">
        <v>6517</v>
      </c>
    </row>
    <row r="195" spans="1:17" ht="14.4" customHeight="1" x14ac:dyDescent="0.3">
      <c r="A195" s="659" t="s">
        <v>561</v>
      </c>
      <c r="B195" s="660" t="s">
        <v>4547</v>
      </c>
      <c r="C195" s="660" t="s">
        <v>4683</v>
      </c>
      <c r="D195" s="660" t="s">
        <v>4850</v>
      </c>
      <c r="E195" s="660" t="s">
        <v>4849</v>
      </c>
      <c r="F195" s="663">
        <v>9</v>
      </c>
      <c r="G195" s="663">
        <v>116343</v>
      </c>
      <c r="H195" s="663">
        <v>1</v>
      </c>
      <c r="I195" s="663">
        <v>12927</v>
      </c>
      <c r="J195" s="663"/>
      <c r="K195" s="663"/>
      <c r="L195" s="663"/>
      <c r="M195" s="663"/>
      <c r="N195" s="663"/>
      <c r="O195" s="663"/>
      <c r="P195" s="676"/>
      <c r="Q195" s="664"/>
    </row>
    <row r="196" spans="1:17" ht="14.4" customHeight="1" x14ac:dyDescent="0.3">
      <c r="A196" s="659" t="s">
        <v>561</v>
      </c>
      <c r="B196" s="660" t="s">
        <v>4547</v>
      </c>
      <c r="C196" s="660" t="s">
        <v>4683</v>
      </c>
      <c r="D196" s="660" t="s">
        <v>4851</v>
      </c>
      <c r="E196" s="660" t="s">
        <v>4852</v>
      </c>
      <c r="F196" s="663">
        <v>1</v>
      </c>
      <c r="G196" s="663">
        <v>353764</v>
      </c>
      <c r="H196" s="663">
        <v>1</v>
      </c>
      <c r="I196" s="663">
        <v>353764</v>
      </c>
      <c r="J196" s="663">
        <v>2</v>
      </c>
      <c r="K196" s="663">
        <v>733256.3</v>
      </c>
      <c r="L196" s="663">
        <v>2.072727298424939</v>
      </c>
      <c r="M196" s="663">
        <v>366628.15</v>
      </c>
      <c r="N196" s="663"/>
      <c r="O196" s="663"/>
      <c r="P196" s="676"/>
      <c r="Q196" s="664"/>
    </row>
    <row r="197" spans="1:17" ht="14.4" customHeight="1" x14ac:dyDescent="0.3">
      <c r="A197" s="659" t="s">
        <v>561</v>
      </c>
      <c r="B197" s="660" t="s">
        <v>4547</v>
      </c>
      <c r="C197" s="660" t="s">
        <v>4683</v>
      </c>
      <c r="D197" s="660" t="s">
        <v>4853</v>
      </c>
      <c r="E197" s="660" t="s">
        <v>4854</v>
      </c>
      <c r="F197" s="663"/>
      <c r="G197" s="663"/>
      <c r="H197" s="663"/>
      <c r="I197" s="663"/>
      <c r="J197" s="663">
        <v>1</v>
      </c>
      <c r="K197" s="663">
        <v>21759</v>
      </c>
      <c r="L197" s="663"/>
      <c r="M197" s="663">
        <v>21759</v>
      </c>
      <c r="N197" s="663"/>
      <c r="O197" s="663"/>
      <c r="P197" s="676"/>
      <c r="Q197" s="664"/>
    </row>
    <row r="198" spans="1:17" ht="14.4" customHeight="1" x14ac:dyDescent="0.3">
      <c r="A198" s="659" t="s">
        <v>561</v>
      </c>
      <c r="B198" s="660" t="s">
        <v>4547</v>
      </c>
      <c r="C198" s="660" t="s">
        <v>4683</v>
      </c>
      <c r="D198" s="660" t="s">
        <v>4855</v>
      </c>
      <c r="E198" s="660" t="s">
        <v>4856</v>
      </c>
      <c r="F198" s="663">
        <v>14</v>
      </c>
      <c r="G198" s="663">
        <v>54235.020000000004</v>
      </c>
      <c r="H198" s="663">
        <v>1</v>
      </c>
      <c r="I198" s="663">
        <v>3873.9300000000003</v>
      </c>
      <c r="J198" s="663">
        <v>2</v>
      </c>
      <c r="K198" s="663">
        <v>7747.86</v>
      </c>
      <c r="L198" s="663">
        <v>0.14285714285714285</v>
      </c>
      <c r="M198" s="663">
        <v>3873.93</v>
      </c>
      <c r="N198" s="663">
        <v>2</v>
      </c>
      <c r="O198" s="663">
        <v>7747.86</v>
      </c>
      <c r="P198" s="676">
        <v>0.14285714285714285</v>
      </c>
      <c r="Q198" s="664">
        <v>3873.93</v>
      </c>
    </row>
    <row r="199" spans="1:17" ht="14.4" customHeight="1" x14ac:dyDescent="0.3">
      <c r="A199" s="659" t="s">
        <v>561</v>
      </c>
      <c r="B199" s="660" t="s">
        <v>4547</v>
      </c>
      <c r="C199" s="660" t="s">
        <v>4683</v>
      </c>
      <c r="D199" s="660" t="s">
        <v>4857</v>
      </c>
      <c r="E199" s="660" t="s">
        <v>4858</v>
      </c>
      <c r="F199" s="663"/>
      <c r="G199" s="663"/>
      <c r="H199" s="663"/>
      <c r="I199" s="663"/>
      <c r="J199" s="663">
        <v>2</v>
      </c>
      <c r="K199" s="663">
        <v>14292.4</v>
      </c>
      <c r="L199" s="663"/>
      <c r="M199" s="663">
        <v>7146.2</v>
      </c>
      <c r="N199" s="663"/>
      <c r="O199" s="663"/>
      <c r="P199" s="676"/>
      <c r="Q199" s="664"/>
    </row>
    <row r="200" spans="1:17" ht="14.4" customHeight="1" x14ac:dyDescent="0.3">
      <c r="A200" s="659" t="s">
        <v>561</v>
      </c>
      <c r="B200" s="660" t="s">
        <v>4547</v>
      </c>
      <c r="C200" s="660" t="s">
        <v>4683</v>
      </c>
      <c r="D200" s="660" t="s">
        <v>4859</v>
      </c>
      <c r="E200" s="660" t="s">
        <v>4860</v>
      </c>
      <c r="F200" s="663">
        <v>27</v>
      </c>
      <c r="G200" s="663">
        <v>456651</v>
      </c>
      <c r="H200" s="663">
        <v>1</v>
      </c>
      <c r="I200" s="663">
        <v>16913</v>
      </c>
      <c r="J200" s="663">
        <v>16</v>
      </c>
      <c r="K200" s="663">
        <v>270608</v>
      </c>
      <c r="L200" s="663">
        <v>0.59259259259259256</v>
      </c>
      <c r="M200" s="663">
        <v>16913</v>
      </c>
      <c r="N200" s="663">
        <v>44</v>
      </c>
      <c r="O200" s="663">
        <v>744172</v>
      </c>
      <c r="P200" s="676">
        <v>1.6296296296296295</v>
      </c>
      <c r="Q200" s="664">
        <v>16913</v>
      </c>
    </row>
    <row r="201" spans="1:17" ht="14.4" customHeight="1" x14ac:dyDescent="0.3">
      <c r="A201" s="659" t="s">
        <v>561</v>
      </c>
      <c r="B201" s="660" t="s">
        <v>4547</v>
      </c>
      <c r="C201" s="660" t="s">
        <v>4683</v>
      </c>
      <c r="D201" s="660" t="s">
        <v>4861</v>
      </c>
      <c r="E201" s="660" t="s">
        <v>4789</v>
      </c>
      <c r="F201" s="663"/>
      <c r="G201" s="663"/>
      <c r="H201" s="663"/>
      <c r="I201" s="663"/>
      <c r="J201" s="663">
        <v>6</v>
      </c>
      <c r="K201" s="663">
        <v>35622</v>
      </c>
      <c r="L201" s="663"/>
      <c r="M201" s="663">
        <v>5937</v>
      </c>
      <c r="N201" s="663"/>
      <c r="O201" s="663"/>
      <c r="P201" s="676"/>
      <c r="Q201" s="664"/>
    </row>
    <row r="202" spans="1:17" ht="14.4" customHeight="1" x14ac:dyDescent="0.3">
      <c r="A202" s="659" t="s">
        <v>561</v>
      </c>
      <c r="B202" s="660" t="s">
        <v>4547</v>
      </c>
      <c r="C202" s="660" t="s">
        <v>4683</v>
      </c>
      <c r="D202" s="660" t="s">
        <v>4862</v>
      </c>
      <c r="E202" s="660" t="s">
        <v>4789</v>
      </c>
      <c r="F202" s="663">
        <v>8</v>
      </c>
      <c r="G202" s="663">
        <v>22152</v>
      </c>
      <c r="H202" s="663">
        <v>1</v>
      </c>
      <c r="I202" s="663">
        <v>2769</v>
      </c>
      <c r="J202" s="663"/>
      <c r="K202" s="663"/>
      <c r="L202" s="663"/>
      <c r="M202" s="663"/>
      <c r="N202" s="663"/>
      <c r="O202" s="663"/>
      <c r="P202" s="676"/>
      <c r="Q202" s="664"/>
    </row>
    <row r="203" spans="1:17" ht="14.4" customHeight="1" x14ac:dyDescent="0.3">
      <c r="A203" s="659" t="s">
        <v>561</v>
      </c>
      <c r="B203" s="660" t="s">
        <v>4547</v>
      </c>
      <c r="C203" s="660" t="s">
        <v>4683</v>
      </c>
      <c r="D203" s="660" t="s">
        <v>4863</v>
      </c>
      <c r="E203" s="660" t="s">
        <v>4864</v>
      </c>
      <c r="F203" s="663">
        <v>4</v>
      </c>
      <c r="G203" s="663">
        <v>134669.24</v>
      </c>
      <c r="H203" s="663">
        <v>1</v>
      </c>
      <c r="I203" s="663">
        <v>33667.31</v>
      </c>
      <c r="J203" s="663">
        <v>2</v>
      </c>
      <c r="K203" s="663">
        <v>67334.62</v>
      </c>
      <c r="L203" s="663">
        <v>0.5</v>
      </c>
      <c r="M203" s="663">
        <v>33667.31</v>
      </c>
      <c r="N203" s="663">
        <v>2</v>
      </c>
      <c r="O203" s="663">
        <v>67334.62</v>
      </c>
      <c r="P203" s="676">
        <v>0.5</v>
      </c>
      <c r="Q203" s="664">
        <v>33667.31</v>
      </c>
    </row>
    <row r="204" spans="1:17" ht="14.4" customHeight="1" x14ac:dyDescent="0.3">
      <c r="A204" s="659" t="s">
        <v>561</v>
      </c>
      <c r="B204" s="660" t="s">
        <v>4547</v>
      </c>
      <c r="C204" s="660" t="s">
        <v>4683</v>
      </c>
      <c r="D204" s="660" t="s">
        <v>4865</v>
      </c>
      <c r="E204" s="660" t="s">
        <v>4866</v>
      </c>
      <c r="F204" s="663">
        <v>17</v>
      </c>
      <c r="G204" s="663">
        <v>261377</v>
      </c>
      <c r="H204" s="663">
        <v>1</v>
      </c>
      <c r="I204" s="663">
        <v>15375.117647058823</v>
      </c>
      <c r="J204" s="663"/>
      <c r="K204" s="663"/>
      <c r="L204" s="663"/>
      <c r="M204" s="663"/>
      <c r="N204" s="663"/>
      <c r="O204" s="663"/>
      <c r="P204" s="676"/>
      <c r="Q204" s="664"/>
    </row>
    <row r="205" spans="1:17" ht="14.4" customHeight="1" x14ac:dyDescent="0.3">
      <c r="A205" s="659" t="s">
        <v>561</v>
      </c>
      <c r="B205" s="660" t="s">
        <v>4547</v>
      </c>
      <c r="C205" s="660" t="s">
        <v>4683</v>
      </c>
      <c r="D205" s="660" t="s">
        <v>4867</v>
      </c>
      <c r="E205" s="660" t="s">
        <v>4868</v>
      </c>
      <c r="F205" s="663"/>
      <c r="G205" s="663"/>
      <c r="H205" s="663"/>
      <c r="I205" s="663"/>
      <c r="J205" s="663">
        <v>10</v>
      </c>
      <c r="K205" s="663">
        <v>109139.5</v>
      </c>
      <c r="L205" s="663"/>
      <c r="M205" s="663">
        <v>10913.95</v>
      </c>
      <c r="N205" s="663"/>
      <c r="O205" s="663"/>
      <c r="P205" s="676"/>
      <c r="Q205" s="664"/>
    </row>
    <row r="206" spans="1:17" ht="14.4" customHeight="1" x14ac:dyDescent="0.3">
      <c r="A206" s="659" t="s">
        <v>561</v>
      </c>
      <c r="B206" s="660" t="s">
        <v>4547</v>
      </c>
      <c r="C206" s="660" t="s">
        <v>4683</v>
      </c>
      <c r="D206" s="660" t="s">
        <v>4869</v>
      </c>
      <c r="E206" s="660" t="s">
        <v>4868</v>
      </c>
      <c r="F206" s="663">
        <v>33</v>
      </c>
      <c r="G206" s="663">
        <v>467445.66000000003</v>
      </c>
      <c r="H206" s="663">
        <v>1</v>
      </c>
      <c r="I206" s="663">
        <v>14165.02</v>
      </c>
      <c r="J206" s="663">
        <v>28</v>
      </c>
      <c r="K206" s="663">
        <v>396620.56</v>
      </c>
      <c r="L206" s="663">
        <v>0.8484848484848484</v>
      </c>
      <c r="M206" s="663">
        <v>14165.02</v>
      </c>
      <c r="N206" s="663">
        <v>12</v>
      </c>
      <c r="O206" s="663">
        <v>169980.24</v>
      </c>
      <c r="P206" s="676">
        <v>0.36363636363636359</v>
      </c>
      <c r="Q206" s="664">
        <v>14165.019999999999</v>
      </c>
    </row>
    <row r="207" spans="1:17" ht="14.4" customHeight="1" x14ac:dyDescent="0.3">
      <c r="A207" s="659" t="s">
        <v>561</v>
      </c>
      <c r="B207" s="660" t="s">
        <v>4547</v>
      </c>
      <c r="C207" s="660" t="s">
        <v>4683</v>
      </c>
      <c r="D207" s="660" t="s">
        <v>4870</v>
      </c>
      <c r="E207" s="660" t="s">
        <v>4868</v>
      </c>
      <c r="F207" s="663">
        <v>36</v>
      </c>
      <c r="G207" s="663">
        <v>492048</v>
      </c>
      <c r="H207" s="663">
        <v>1</v>
      </c>
      <c r="I207" s="663">
        <v>13668</v>
      </c>
      <c r="J207" s="663">
        <v>31</v>
      </c>
      <c r="K207" s="663">
        <v>423708</v>
      </c>
      <c r="L207" s="663">
        <v>0.86111111111111116</v>
      </c>
      <c r="M207" s="663">
        <v>13668</v>
      </c>
      <c r="N207" s="663">
        <v>51</v>
      </c>
      <c r="O207" s="663">
        <v>697068</v>
      </c>
      <c r="P207" s="676">
        <v>1.4166666666666667</v>
      </c>
      <c r="Q207" s="664">
        <v>13668</v>
      </c>
    </row>
    <row r="208" spans="1:17" ht="14.4" customHeight="1" x14ac:dyDescent="0.3">
      <c r="A208" s="659" t="s">
        <v>561</v>
      </c>
      <c r="B208" s="660" t="s">
        <v>4547</v>
      </c>
      <c r="C208" s="660" t="s">
        <v>4683</v>
      </c>
      <c r="D208" s="660" t="s">
        <v>4871</v>
      </c>
      <c r="E208" s="660" t="s">
        <v>4868</v>
      </c>
      <c r="F208" s="663">
        <v>24</v>
      </c>
      <c r="G208" s="663">
        <v>80463.360000000001</v>
      </c>
      <c r="H208" s="663">
        <v>1</v>
      </c>
      <c r="I208" s="663">
        <v>3352.64</v>
      </c>
      <c r="J208" s="663">
        <v>25</v>
      </c>
      <c r="K208" s="663">
        <v>83816</v>
      </c>
      <c r="L208" s="663">
        <v>1.0416666666666667</v>
      </c>
      <c r="M208" s="663">
        <v>3352.64</v>
      </c>
      <c r="N208" s="663">
        <v>66</v>
      </c>
      <c r="O208" s="663">
        <v>221274.23999999999</v>
      </c>
      <c r="P208" s="676">
        <v>2.75</v>
      </c>
      <c r="Q208" s="664">
        <v>3352.64</v>
      </c>
    </row>
    <row r="209" spans="1:17" ht="14.4" customHeight="1" x14ac:dyDescent="0.3">
      <c r="A209" s="659" t="s">
        <v>561</v>
      </c>
      <c r="B209" s="660" t="s">
        <v>4547</v>
      </c>
      <c r="C209" s="660" t="s">
        <v>4683</v>
      </c>
      <c r="D209" s="660" t="s">
        <v>4872</v>
      </c>
      <c r="E209" s="660" t="s">
        <v>4868</v>
      </c>
      <c r="F209" s="663">
        <v>67</v>
      </c>
      <c r="G209" s="663">
        <v>215321.92000000004</v>
      </c>
      <c r="H209" s="663">
        <v>1</v>
      </c>
      <c r="I209" s="663">
        <v>3213.7600000000007</v>
      </c>
      <c r="J209" s="663">
        <v>73</v>
      </c>
      <c r="K209" s="663">
        <v>234604.48000000004</v>
      </c>
      <c r="L209" s="663">
        <v>1.0895522388059702</v>
      </c>
      <c r="M209" s="663">
        <v>3213.7600000000007</v>
      </c>
      <c r="N209" s="663">
        <v>74</v>
      </c>
      <c r="O209" s="663">
        <v>237818.24000000002</v>
      </c>
      <c r="P209" s="676">
        <v>1.1044776119402984</v>
      </c>
      <c r="Q209" s="664">
        <v>3213.76</v>
      </c>
    </row>
    <row r="210" spans="1:17" ht="14.4" customHeight="1" x14ac:dyDescent="0.3">
      <c r="A210" s="659" t="s">
        <v>561</v>
      </c>
      <c r="B210" s="660" t="s">
        <v>4547</v>
      </c>
      <c r="C210" s="660" t="s">
        <v>4683</v>
      </c>
      <c r="D210" s="660" t="s">
        <v>4873</v>
      </c>
      <c r="E210" s="660" t="s">
        <v>4868</v>
      </c>
      <c r="F210" s="663">
        <v>32</v>
      </c>
      <c r="G210" s="663">
        <v>137131.51999999999</v>
      </c>
      <c r="H210" s="663">
        <v>1</v>
      </c>
      <c r="I210" s="663">
        <v>4285.3599999999997</v>
      </c>
      <c r="J210" s="663">
        <v>33</v>
      </c>
      <c r="K210" s="663">
        <v>141416.88</v>
      </c>
      <c r="L210" s="663">
        <v>1.0312500000000002</v>
      </c>
      <c r="M210" s="663">
        <v>4285.3600000000006</v>
      </c>
      <c r="N210" s="663">
        <v>34</v>
      </c>
      <c r="O210" s="663">
        <v>145702.24</v>
      </c>
      <c r="P210" s="676">
        <v>1.0625</v>
      </c>
      <c r="Q210" s="664">
        <v>4285.3599999999997</v>
      </c>
    </row>
    <row r="211" spans="1:17" ht="14.4" customHeight="1" x14ac:dyDescent="0.3">
      <c r="A211" s="659" t="s">
        <v>561</v>
      </c>
      <c r="B211" s="660" t="s">
        <v>4547</v>
      </c>
      <c r="C211" s="660" t="s">
        <v>4683</v>
      </c>
      <c r="D211" s="660" t="s">
        <v>4874</v>
      </c>
      <c r="E211" s="660" t="s">
        <v>4875</v>
      </c>
      <c r="F211" s="663">
        <v>2</v>
      </c>
      <c r="G211" s="663">
        <v>6145.64</v>
      </c>
      <c r="H211" s="663">
        <v>1</v>
      </c>
      <c r="I211" s="663">
        <v>3072.82</v>
      </c>
      <c r="J211" s="663">
        <v>2</v>
      </c>
      <c r="K211" s="663">
        <v>6145.64</v>
      </c>
      <c r="L211" s="663">
        <v>1</v>
      </c>
      <c r="M211" s="663">
        <v>3072.82</v>
      </c>
      <c r="N211" s="663">
        <v>2</v>
      </c>
      <c r="O211" s="663">
        <v>6145.64</v>
      </c>
      <c r="P211" s="676">
        <v>1</v>
      </c>
      <c r="Q211" s="664">
        <v>3072.82</v>
      </c>
    </row>
    <row r="212" spans="1:17" ht="14.4" customHeight="1" x14ac:dyDescent="0.3">
      <c r="A212" s="659" t="s">
        <v>561</v>
      </c>
      <c r="B212" s="660" t="s">
        <v>4547</v>
      </c>
      <c r="C212" s="660" t="s">
        <v>4683</v>
      </c>
      <c r="D212" s="660" t="s">
        <v>4876</v>
      </c>
      <c r="E212" s="660" t="s">
        <v>4875</v>
      </c>
      <c r="F212" s="663">
        <v>12</v>
      </c>
      <c r="G212" s="663">
        <v>5695.8</v>
      </c>
      <c r="H212" s="663">
        <v>1</v>
      </c>
      <c r="I212" s="663">
        <v>474.65000000000003</v>
      </c>
      <c r="J212" s="663">
        <v>18</v>
      </c>
      <c r="K212" s="663">
        <v>8543.7000000000007</v>
      </c>
      <c r="L212" s="663">
        <v>1.5</v>
      </c>
      <c r="M212" s="663">
        <v>474.65000000000003</v>
      </c>
      <c r="N212" s="663">
        <v>14</v>
      </c>
      <c r="O212" s="663">
        <v>6645.1</v>
      </c>
      <c r="P212" s="676">
        <v>1.1666666666666667</v>
      </c>
      <c r="Q212" s="664">
        <v>474.65000000000003</v>
      </c>
    </row>
    <row r="213" spans="1:17" ht="14.4" customHeight="1" x14ac:dyDescent="0.3">
      <c r="A213" s="659" t="s">
        <v>561</v>
      </c>
      <c r="B213" s="660" t="s">
        <v>4547</v>
      </c>
      <c r="C213" s="660" t="s">
        <v>4683</v>
      </c>
      <c r="D213" s="660" t="s">
        <v>4877</v>
      </c>
      <c r="E213" s="660" t="s">
        <v>4875</v>
      </c>
      <c r="F213" s="663"/>
      <c r="G213" s="663"/>
      <c r="H213" s="663"/>
      <c r="I213" s="663"/>
      <c r="J213" s="663"/>
      <c r="K213" s="663"/>
      <c r="L213" s="663"/>
      <c r="M213" s="663"/>
      <c r="N213" s="663">
        <v>8</v>
      </c>
      <c r="O213" s="663">
        <v>1376.32</v>
      </c>
      <c r="P213" s="676"/>
      <c r="Q213" s="664">
        <v>172.04</v>
      </c>
    </row>
    <row r="214" spans="1:17" ht="14.4" customHeight="1" x14ac:dyDescent="0.3">
      <c r="A214" s="659" t="s">
        <v>561</v>
      </c>
      <c r="B214" s="660" t="s">
        <v>4547</v>
      </c>
      <c r="C214" s="660" t="s">
        <v>4683</v>
      </c>
      <c r="D214" s="660" t="s">
        <v>4878</v>
      </c>
      <c r="E214" s="660" t="s">
        <v>4875</v>
      </c>
      <c r="F214" s="663"/>
      <c r="G214" s="663"/>
      <c r="H214" s="663"/>
      <c r="I214" s="663"/>
      <c r="J214" s="663"/>
      <c r="K214" s="663"/>
      <c r="L214" s="663"/>
      <c r="M214" s="663"/>
      <c r="N214" s="663">
        <v>2</v>
      </c>
      <c r="O214" s="663">
        <v>750.32</v>
      </c>
      <c r="P214" s="676"/>
      <c r="Q214" s="664">
        <v>375.16</v>
      </c>
    </row>
    <row r="215" spans="1:17" ht="14.4" customHeight="1" x14ac:dyDescent="0.3">
      <c r="A215" s="659" t="s">
        <v>561</v>
      </c>
      <c r="B215" s="660" t="s">
        <v>4547</v>
      </c>
      <c r="C215" s="660" t="s">
        <v>4683</v>
      </c>
      <c r="D215" s="660" t="s">
        <v>4879</v>
      </c>
      <c r="E215" s="660" t="s">
        <v>4880</v>
      </c>
      <c r="F215" s="663"/>
      <c r="G215" s="663"/>
      <c r="H215" s="663"/>
      <c r="I215" s="663"/>
      <c r="J215" s="663"/>
      <c r="K215" s="663"/>
      <c r="L215" s="663"/>
      <c r="M215" s="663"/>
      <c r="N215" s="663">
        <v>2</v>
      </c>
      <c r="O215" s="663">
        <v>1592888.84</v>
      </c>
      <c r="P215" s="676"/>
      <c r="Q215" s="664">
        <v>796444.42</v>
      </c>
    </row>
    <row r="216" spans="1:17" ht="14.4" customHeight="1" x14ac:dyDescent="0.3">
      <c r="A216" s="659" t="s">
        <v>561</v>
      </c>
      <c r="B216" s="660" t="s">
        <v>4547</v>
      </c>
      <c r="C216" s="660" t="s">
        <v>4683</v>
      </c>
      <c r="D216" s="660" t="s">
        <v>4881</v>
      </c>
      <c r="E216" s="660" t="s">
        <v>4882</v>
      </c>
      <c r="F216" s="663">
        <v>1</v>
      </c>
      <c r="G216" s="663">
        <v>912580.36</v>
      </c>
      <c r="H216" s="663">
        <v>1</v>
      </c>
      <c r="I216" s="663">
        <v>912580.36</v>
      </c>
      <c r="J216" s="663"/>
      <c r="K216" s="663"/>
      <c r="L216" s="663"/>
      <c r="M216" s="663"/>
      <c r="N216" s="663"/>
      <c r="O216" s="663"/>
      <c r="P216" s="676"/>
      <c r="Q216" s="664"/>
    </row>
    <row r="217" spans="1:17" ht="14.4" customHeight="1" x14ac:dyDescent="0.3">
      <c r="A217" s="659" t="s">
        <v>561</v>
      </c>
      <c r="B217" s="660" t="s">
        <v>4547</v>
      </c>
      <c r="C217" s="660" t="s">
        <v>4683</v>
      </c>
      <c r="D217" s="660" t="s">
        <v>4883</v>
      </c>
      <c r="E217" s="660" t="s">
        <v>4884</v>
      </c>
      <c r="F217" s="663"/>
      <c r="G217" s="663"/>
      <c r="H217" s="663"/>
      <c r="I217" s="663"/>
      <c r="J217" s="663">
        <v>110</v>
      </c>
      <c r="K217" s="663">
        <v>359700</v>
      </c>
      <c r="L217" s="663"/>
      <c r="M217" s="663">
        <v>3270</v>
      </c>
      <c r="N217" s="663">
        <v>171</v>
      </c>
      <c r="O217" s="663">
        <v>559170</v>
      </c>
      <c r="P217" s="676"/>
      <c r="Q217" s="664">
        <v>3270</v>
      </c>
    </row>
    <row r="218" spans="1:17" ht="14.4" customHeight="1" x14ac:dyDescent="0.3">
      <c r="A218" s="659" t="s">
        <v>561</v>
      </c>
      <c r="B218" s="660" t="s">
        <v>4547</v>
      </c>
      <c r="C218" s="660" t="s">
        <v>4683</v>
      </c>
      <c r="D218" s="660" t="s">
        <v>4885</v>
      </c>
      <c r="E218" s="660" t="s">
        <v>4884</v>
      </c>
      <c r="F218" s="663"/>
      <c r="G218" s="663"/>
      <c r="H218" s="663"/>
      <c r="I218" s="663"/>
      <c r="J218" s="663">
        <v>50</v>
      </c>
      <c r="K218" s="663">
        <v>315550</v>
      </c>
      <c r="L218" s="663"/>
      <c r="M218" s="663">
        <v>6311</v>
      </c>
      <c r="N218" s="663">
        <v>86</v>
      </c>
      <c r="O218" s="663">
        <v>542746</v>
      </c>
      <c r="P218" s="676"/>
      <c r="Q218" s="664">
        <v>6311</v>
      </c>
    </row>
    <row r="219" spans="1:17" ht="14.4" customHeight="1" x14ac:dyDescent="0.3">
      <c r="A219" s="659" t="s">
        <v>561</v>
      </c>
      <c r="B219" s="660" t="s">
        <v>4547</v>
      </c>
      <c r="C219" s="660" t="s">
        <v>4683</v>
      </c>
      <c r="D219" s="660" t="s">
        <v>4886</v>
      </c>
      <c r="E219" s="660" t="s">
        <v>4884</v>
      </c>
      <c r="F219" s="663"/>
      <c r="G219" s="663"/>
      <c r="H219" s="663"/>
      <c r="I219" s="663"/>
      <c r="J219" s="663">
        <v>110</v>
      </c>
      <c r="K219" s="663">
        <v>1113200</v>
      </c>
      <c r="L219" s="663"/>
      <c r="M219" s="663">
        <v>10120</v>
      </c>
      <c r="N219" s="663">
        <v>170</v>
      </c>
      <c r="O219" s="663">
        <v>1720400</v>
      </c>
      <c r="P219" s="676"/>
      <c r="Q219" s="664">
        <v>10120</v>
      </c>
    </row>
    <row r="220" spans="1:17" ht="14.4" customHeight="1" x14ac:dyDescent="0.3">
      <c r="A220" s="659" t="s">
        <v>561</v>
      </c>
      <c r="B220" s="660" t="s">
        <v>4547</v>
      </c>
      <c r="C220" s="660" t="s">
        <v>4683</v>
      </c>
      <c r="D220" s="660" t="s">
        <v>4887</v>
      </c>
      <c r="E220" s="660" t="s">
        <v>4888</v>
      </c>
      <c r="F220" s="663"/>
      <c r="G220" s="663"/>
      <c r="H220" s="663"/>
      <c r="I220" s="663"/>
      <c r="J220" s="663">
        <v>1</v>
      </c>
      <c r="K220" s="663">
        <v>7795</v>
      </c>
      <c r="L220" s="663"/>
      <c r="M220" s="663">
        <v>7795</v>
      </c>
      <c r="N220" s="663"/>
      <c r="O220" s="663"/>
      <c r="P220" s="676"/>
      <c r="Q220" s="664"/>
    </row>
    <row r="221" spans="1:17" ht="14.4" customHeight="1" x14ac:dyDescent="0.3">
      <c r="A221" s="659" t="s">
        <v>561</v>
      </c>
      <c r="B221" s="660" t="s">
        <v>4547</v>
      </c>
      <c r="C221" s="660" t="s">
        <v>4683</v>
      </c>
      <c r="D221" s="660" t="s">
        <v>4889</v>
      </c>
      <c r="E221" s="660" t="s">
        <v>4888</v>
      </c>
      <c r="F221" s="663"/>
      <c r="G221" s="663"/>
      <c r="H221" s="663"/>
      <c r="I221" s="663"/>
      <c r="J221" s="663">
        <v>1</v>
      </c>
      <c r="K221" s="663">
        <v>2580</v>
      </c>
      <c r="L221" s="663"/>
      <c r="M221" s="663">
        <v>2580</v>
      </c>
      <c r="N221" s="663"/>
      <c r="O221" s="663"/>
      <c r="P221" s="676"/>
      <c r="Q221" s="664"/>
    </row>
    <row r="222" spans="1:17" ht="14.4" customHeight="1" x14ac:dyDescent="0.3">
      <c r="A222" s="659" t="s">
        <v>561</v>
      </c>
      <c r="B222" s="660" t="s">
        <v>4547</v>
      </c>
      <c r="C222" s="660" t="s">
        <v>4683</v>
      </c>
      <c r="D222" s="660" t="s">
        <v>4890</v>
      </c>
      <c r="E222" s="660" t="s">
        <v>4891</v>
      </c>
      <c r="F222" s="663"/>
      <c r="G222" s="663"/>
      <c r="H222" s="663"/>
      <c r="I222" s="663"/>
      <c r="J222" s="663">
        <v>1</v>
      </c>
      <c r="K222" s="663">
        <v>28461</v>
      </c>
      <c r="L222" s="663"/>
      <c r="M222" s="663">
        <v>28461</v>
      </c>
      <c r="N222" s="663">
        <v>35</v>
      </c>
      <c r="O222" s="663">
        <v>996135</v>
      </c>
      <c r="P222" s="676"/>
      <c r="Q222" s="664">
        <v>28461</v>
      </c>
    </row>
    <row r="223" spans="1:17" ht="14.4" customHeight="1" x14ac:dyDescent="0.3">
      <c r="A223" s="659" t="s">
        <v>561</v>
      </c>
      <c r="B223" s="660" t="s">
        <v>4547</v>
      </c>
      <c r="C223" s="660" t="s">
        <v>4683</v>
      </c>
      <c r="D223" s="660" t="s">
        <v>4892</v>
      </c>
      <c r="E223" s="660" t="s">
        <v>4893</v>
      </c>
      <c r="F223" s="663"/>
      <c r="G223" s="663"/>
      <c r="H223" s="663"/>
      <c r="I223" s="663"/>
      <c r="J223" s="663">
        <v>1</v>
      </c>
      <c r="K223" s="663">
        <v>52248.3</v>
      </c>
      <c r="L223" s="663"/>
      <c r="M223" s="663">
        <v>52248.3</v>
      </c>
      <c r="N223" s="663"/>
      <c r="O223" s="663"/>
      <c r="P223" s="676"/>
      <c r="Q223" s="664"/>
    </row>
    <row r="224" spans="1:17" ht="14.4" customHeight="1" x14ac:dyDescent="0.3">
      <c r="A224" s="659" t="s">
        <v>561</v>
      </c>
      <c r="B224" s="660" t="s">
        <v>4547</v>
      </c>
      <c r="C224" s="660" t="s">
        <v>4683</v>
      </c>
      <c r="D224" s="660" t="s">
        <v>4894</v>
      </c>
      <c r="E224" s="660" t="s">
        <v>4895</v>
      </c>
      <c r="F224" s="663">
        <v>1</v>
      </c>
      <c r="G224" s="663">
        <v>4646.54</v>
      </c>
      <c r="H224" s="663">
        <v>1</v>
      </c>
      <c r="I224" s="663">
        <v>4646.54</v>
      </c>
      <c r="J224" s="663"/>
      <c r="K224" s="663"/>
      <c r="L224" s="663"/>
      <c r="M224" s="663"/>
      <c r="N224" s="663"/>
      <c r="O224" s="663"/>
      <c r="P224" s="676"/>
      <c r="Q224" s="664"/>
    </row>
    <row r="225" spans="1:17" ht="14.4" customHeight="1" x14ac:dyDescent="0.3">
      <c r="A225" s="659" t="s">
        <v>561</v>
      </c>
      <c r="B225" s="660" t="s">
        <v>4547</v>
      </c>
      <c r="C225" s="660" t="s">
        <v>4683</v>
      </c>
      <c r="D225" s="660" t="s">
        <v>4896</v>
      </c>
      <c r="E225" s="660" t="s">
        <v>4770</v>
      </c>
      <c r="F225" s="663"/>
      <c r="G225" s="663"/>
      <c r="H225" s="663"/>
      <c r="I225" s="663"/>
      <c r="J225" s="663"/>
      <c r="K225" s="663"/>
      <c r="L225" s="663"/>
      <c r="M225" s="663"/>
      <c r="N225" s="663">
        <v>2</v>
      </c>
      <c r="O225" s="663">
        <v>21311.78</v>
      </c>
      <c r="P225" s="676"/>
      <c r="Q225" s="664">
        <v>10655.89</v>
      </c>
    </row>
    <row r="226" spans="1:17" ht="14.4" customHeight="1" x14ac:dyDescent="0.3">
      <c r="A226" s="659" t="s">
        <v>561</v>
      </c>
      <c r="B226" s="660" t="s">
        <v>4547</v>
      </c>
      <c r="C226" s="660" t="s">
        <v>4683</v>
      </c>
      <c r="D226" s="660" t="s">
        <v>4897</v>
      </c>
      <c r="E226" s="660" t="s">
        <v>4898</v>
      </c>
      <c r="F226" s="663">
        <v>1</v>
      </c>
      <c r="G226" s="663">
        <v>15532.71</v>
      </c>
      <c r="H226" s="663">
        <v>1</v>
      </c>
      <c r="I226" s="663">
        <v>15532.71</v>
      </c>
      <c r="J226" s="663"/>
      <c r="K226" s="663"/>
      <c r="L226" s="663"/>
      <c r="M226" s="663"/>
      <c r="N226" s="663"/>
      <c r="O226" s="663"/>
      <c r="P226" s="676"/>
      <c r="Q226" s="664"/>
    </row>
    <row r="227" spans="1:17" ht="14.4" customHeight="1" x14ac:dyDescent="0.3">
      <c r="A227" s="659" t="s">
        <v>561</v>
      </c>
      <c r="B227" s="660" t="s">
        <v>4547</v>
      </c>
      <c r="C227" s="660" t="s">
        <v>4683</v>
      </c>
      <c r="D227" s="660" t="s">
        <v>4899</v>
      </c>
      <c r="E227" s="660" t="s">
        <v>4900</v>
      </c>
      <c r="F227" s="663"/>
      <c r="G227" s="663"/>
      <c r="H227" s="663"/>
      <c r="I227" s="663"/>
      <c r="J227" s="663">
        <v>2</v>
      </c>
      <c r="K227" s="663">
        <v>119782</v>
      </c>
      <c r="L227" s="663"/>
      <c r="M227" s="663">
        <v>59891</v>
      </c>
      <c r="N227" s="663">
        <v>8</v>
      </c>
      <c r="O227" s="663">
        <v>479128</v>
      </c>
      <c r="P227" s="676"/>
      <c r="Q227" s="664">
        <v>59891</v>
      </c>
    </row>
    <row r="228" spans="1:17" ht="14.4" customHeight="1" x14ac:dyDescent="0.3">
      <c r="A228" s="659" t="s">
        <v>561</v>
      </c>
      <c r="B228" s="660" t="s">
        <v>4547</v>
      </c>
      <c r="C228" s="660" t="s">
        <v>4683</v>
      </c>
      <c r="D228" s="660" t="s">
        <v>4901</v>
      </c>
      <c r="E228" s="660" t="s">
        <v>4900</v>
      </c>
      <c r="F228" s="663"/>
      <c r="G228" s="663"/>
      <c r="H228" s="663"/>
      <c r="I228" s="663"/>
      <c r="J228" s="663">
        <v>3</v>
      </c>
      <c r="K228" s="663">
        <v>12963</v>
      </c>
      <c r="L228" s="663"/>
      <c r="M228" s="663">
        <v>4321</v>
      </c>
      <c r="N228" s="663">
        <v>24</v>
      </c>
      <c r="O228" s="663">
        <v>103704</v>
      </c>
      <c r="P228" s="676"/>
      <c r="Q228" s="664">
        <v>4321</v>
      </c>
    </row>
    <row r="229" spans="1:17" ht="14.4" customHeight="1" x14ac:dyDescent="0.3">
      <c r="A229" s="659" t="s">
        <v>561</v>
      </c>
      <c r="B229" s="660" t="s">
        <v>4547</v>
      </c>
      <c r="C229" s="660" t="s">
        <v>4683</v>
      </c>
      <c r="D229" s="660" t="s">
        <v>4902</v>
      </c>
      <c r="E229" s="660" t="s">
        <v>4903</v>
      </c>
      <c r="F229" s="663"/>
      <c r="G229" s="663"/>
      <c r="H229" s="663"/>
      <c r="I229" s="663"/>
      <c r="J229" s="663"/>
      <c r="K229" s="663"/>
      <c r="L229" s="663"/>
      <c r="M229" s="663"/>
      <c r="N229" s="663">
        <v>9</v>
      </c>
      <c r="O229" s="663">
        <v>14559.84</v>
      </c>
      <c r="P229" s="676"/>
      <c r="Q229" s="664">
        <v>1617.76</v>
      </c>
    </row>
    <row r="230" spans="1:17" ht="14.4" customHeight="1" x14ac:dyDescent="0.3">
      <c r="A230" s="659" t="s">
        <v>561</v>
      </c>
      <c r="B230" s="660" t="s">
        <v>4547</v>
      </c>
      <c r="C230" s="660" t="s">
        <v>4683</v>
      </c>
      <c r="D230" s="660" t="s">
        <v>4904</v>
      </c>
      <c r="E230" s="660" t="s">
        <v>4905</v>
      </c>
      <c r="F230" s="663"/>
      <c r="G230" s="663"/>
      <c r="H230" s="663"/>
      <c r="I230" s="663"/>
      <c r="J230" s="663"/>
      <c r="K230" s="663"/>
      <c r="L230" s="663"/>
      <c r="M230" s="663"/>
      <c r="N230" s="663">
        <v>1</v>
      </c>
      <c r="O230" s="663">
        <v>10580.24</v>
      </c>
      <c r="P230" s="676"/>
      <c r="Q230" s="664">
        <v>10580.24</v>
      </c>
    </row>
    <row r="231" spans="1:17" ht="14.4" customHeight="1" x14ac:dyDescent="0.3">
      <c r="A231" s="659" t="s">
        <v>561</v>
      </c>
      <c r="B231" s="660" t="s">
        <v>4547</v>
      </c>
      <c r="C231" s="660" t="s">
        <v>4683</v>
      </c>
      <c r="D231" s="660" t="s">
        <v>4906</v>
      </c>
      <c r="E231" s="660" t="s">
        <v>4907</v>
      </c>
      <c r="F231" s="663"/>
      <c r="G231" s="663"/>
      <c r="H231" s="663"/>
      <c r="I231" s="663"/>
      <c r="J231" s="663"/>
      <c r="K231" s="663"/>
      <c r="L231" s="663"/>
      <c r="M231" s="663"/>
      <c r="N231" s="663">
        <v>1</v>
      </c>
      <c r="O231" s="663">
        <v>60231.38</v>
      </c>
      <c r="P231" s="676"/>
      <c r="Q231" s="664">
        <v>60231.38</v>
      </c>
    </row>
    <row r="232" spans="1:17" ht="14.4" customHeight="1" x14ac:dyDescent="0.3">
      <c r="A232" s="659" t="s">
        <v>561</v>
      </c>
      <c r="B232" s="660" t="s">
        <v>4547</v>
      </c>
      <c r="C232" s="660" t="s">
        <v>4683</v>
      </c>
      <c r="D232" s="660" t="s">
        <v>4908</v>
      </c>
      <c r="E232" s="660" t="s">
        <v>4909</v>
      </c>
      <c r="F232" s="663"/>
      <c r="G232" s="663"/>
      <c r="H232" s="663"/>
      <c r="I232" s="663"/>
      <c r="J232" s="663"/>
      <c r="K232" s="663"/>
      <c r="L232" s="663"/>
      <c r="M232" s="663"/>
      <c r="N232" s="663">
        <v>18</v>
      </c>
      <c r="O232" s="663">
        <v>186358.86</v>
      </c>
      <c r="P232" s="676"/>
      <c r="Q232" s="664">
        <v>10353.269999999999</v>
      </c>
    </row>
    <row r="233" spans="1:17" ht="14.4" customHeight="1" x14ac:dyDescent="0.3">
      <c r="A233" s="659" t="s">
        <v>561</v>
      </c>
      <c r="B233" s="660" t="s">
        <v>4547</v>
      </c>
      <c r="C233" s="660" t="s">
        <v>4683</v>
      </c>
      <c r="D233" s="660" t="s">
        <v>4910</v>
      </c>
      <c r="E233" s="660" t="s">
        <v>4911</v>
      </c>
      <c r="F233" s="663"/>
      <c r="G233" s="663"/>
      <c r="H233" s="663"/>
      <c r="I233" s="663"/>
      <c r="J233" s="663"/>
      <c r="K233" s="663"/>
      <c r="L233" s="663"/>
      <c r="M233" s="663"/>
      <c r="N233" s="663">
        <v>15</v>
      </c>
      <c r="O233" s="663">
        <v>895257.3</v>
      </c>
      <c r="P233" s="676"/>
      <c r="Q233" s="664">
        <v>59683.82</v>
      </c>
    </row>
    <row r="234" spans="1:17" ht="14.4" customHeight="1" x14ac:dyDescent="0.3">
      <c r="A234" s="659" t="s">
        <v>561</v>
      </c>
      <c r="B234" s="660" t="s">
        <v>4547</v>
      </c>
      <c r="C234" s="660" t="s">
        <v>4683</v>
      </c>
      <c r="D234" s="660" t="s">
        <v>4912</v>
      </c>
      <c r="E234" s="660" t="s">
        <v>4913</v>
      </c>
      <c r="F234" s="663"/>
      <c r="G234" s="663"/>
      <c r="H234" s="663"/>
      <c r="I234" s="663"/>
      <c r="J234" s="663"/>
      <c r="K234" s="663"/>
      <c r="L234" s="663"/>
      <c r="M234" s="663"/>
      <c r="N234" s="663">
        <v>7</v>
      </c>
      <c r="O234" s="663">
        <v>2532609.2399999998</v>
      </c>
      <c r="P234" s="676"/>
      <c r="Q234" s="664">
        <v>361801.31999999995</v>
      </c>
    </row>
    <row r="235" spans="1:17" ht="14.4" customHeight="1" x14ac:dyDescent="0.3">
      <c r="A235" s="659" t="s">
        <v>561</v>
      </c>
      <c r="B235" s="660" t="s">
        <v>4547</v>
      </c>
      <c r="C235" s="660" t="s">
        <v>4683</v>
      </c>
      <c r="D235" s="660" t="s">
        <v>4914</v>
      </c>
      <c r="E235" s="660" t="s">
        <v>4915</v>
      </c>
      <c r="F235" s="663"/>
      <c r="G235" s="663"/>
      <c r="H235" s="663"/>
      <c r="I235" s="663"/>
      <c r="J235" s="663"/>
      <c r="K235" s="663"/>
      <c r="L235" s="663"/>
      <c r="M235" s="663"/>
      <c r="N235" s="663">
        <v>26</v>
      </c>
      <c r="O235" s="663">
        <v>871386</v>
      </c>
      <c r="P235" s="676"/>
      <c r="Q235" s="664">
        <v>33514.846153846156</v>
      </c>
    </row>
    <row r="236" spans="1:17" ht="14.4" customHeight="1" x14ac:dyDescent="0.3">
      <c r="A236" s="659" t="s">
        <v>561</v>
      </c>
      <c r="B236" s="660" t="s">
        <v>4547</v>
      </c>
      <c r="C236" s="660" t="s">
        <v>4683</v>
      </c>
      <c r="D236" s="660" t="s">
        <v>4916</v>
      </c>
      <c r="E236" s="660" t="s">
        <v>4917</v>
      </c>
      <c r="F236" s="663"/>
      <c r="G236" s="663"/>
      <c r="H236" s="663"/>
      <c r="I236" s="663"/>
      <c r="J236" s="663"/>
      <c r="K236" s="663"/>
      <c r="L236" s="663"/>
      <c r="M236" s="663"/>
      <c r="N236" s="663">
        <v>6</v>
      </c>
      <c r="O236" s="663">
        <v>415500</v>
      </c>
      <c r="P236" s="676"/>
      <c r="Q236" s="664">
        <v>69250</v>
      </c>
    </row>
    <row r="237" spans="1:17" ht="14.4" customHeight="1" x14ac:dyDescent="0.3">
      <c r="A237" s="659" t="s">
        <v>561</v>
      </c>
      <c r="B237" s="660" t="s">
        <v>4547</v>
      </c>
      <c r="C237" s="660" t="s">
        <v>4683</v>
      </c>
      <c r="D237" s="660" t="s">
        <v>4918</v>
      </c>
      <c r="E237" s="660" t="s">
        <v>4919</v>
      </c>
      <c r="F237" s="663"/>
      <c r="G237" s="663"/>
      <c r="H237" s="663"/>
      <c r="I237" s="663"/>
      <c r="J237" s="663"/>
      <c r="K237" s="663"/>
      <c r="L237" s="663"/>
      <c r="M237" s="663"/>
      <c r="N237" s="663">
        <v>1</v>
      </c>
      <c r="O237" s="663">
        <v>79984</v>
      </c>
      <c r="P237" s="676"/>
      <c r="Q237" s="664">
        <v>79984</v>
      </c>
    </row>
    <row r="238" spans="1:17" ht="14.4" customHeight="1" x14ac:dyDescent="0.3">
      <c r="A238" s="659" t="s">
        <v>561</v>
      </c>
      <c r="B238" s="660" t="s">
        <v>4547</v>
      </c>
      <c r="C238" s="660" t="s">
        <v>4683</v>
      </c>
      <c r="D238" s="660" t="s">
        <v>4920</v>
      </c>
      <c r="E238" s="660" t="s">
        <v>4921</v>
      </c>
      <c r="F238" s="663"/>
      <c r="G238" s="663"/>
      <c r="H238" s="663"/>
      <c r="I238" s="663"/>
      <c r="J238" s="663"/>
      <c r="K238" s="663"/>
      <c r="L238" s="663"/>
      <c r="M238" s="663"/>
      <c r="N238" s="663">
        <v>1</v>
      </c>
      <c r="O238" s="663">
        <v>1958.46</v>
      </c>
      <c r="P238" s="676"/>
      <c r="Q238" s="664">
        <v>1958.46</v>
      </c>
    </row>
    <row r="239" spans="1:17" ht="14.4" customHeight="1" x14ac:dyDescent="0.3">
      <c r="A239" s="659" t="s">
        <v>561</v>
      </c>
      <c r="B239" s="660" t="s">
        <v>4547</v>
      </c>
      <c r="C239" s="660" t="s">
        <v>4683</v>
      </c>
      <c r="D239" s="660" t="s">
        <v>4922</v>
      </c>
      <c r="E239" s="660" t="s">
        <v>4923</v>
      </c>
      <c r="F239" s="663"/>
      <c r="G239" s="663"/>
      <c r="H239" s="663"/>
      <c r="I239" s="663"/>
      <c r="J239" s="663"/>
      <c r="K239" s="663"/>
      <c r="L239" s="663"/>
      <c r="M239" s="663"/>
      <c r="N239" s="663">
        <v>1</v>
      </c>
      <c r="O239" s="663">
        <v>27977.88</v>
      </c>
      <c r="P239" s="676"/>
      <c r="Q239" s="664">
        <v>27977.88</v>
      </c>
    </row>
    <row r="240" spans="1:17" ht="14.4" customHeight="1" x14ac:dyDescent="0.3">
      <c r="A240" s="659" t="s">
        <v>561</v>
      </c>
      <c r="B240" s="660" t="s">
        <v>4547</v>
      </c>
      <c r="C240" s="660" t="s">
        <v>4683</v>
      </c>
      <c r="D240" s="660" t="s">
        <v>4924</v>
      </c>
      <c r="E240" s="660" t="s">
        <v>4925</v>
      </c>
      <c r="F240" s="663"/>
      <c r="G240" s="663"/>
      <c r="H240" s="663"/>
      <c r="I240" s="663"/>
      <c r="J240" s="663"/>
      <c r="K240" s="663"/>
      <c r="L240" s="663"/>
      <c r="M240" s="663"/>
      <c r="N240" s="663">
        <v>12</v>
      </c>
      <c r="O240" s="663">
        <v>38602.44</v>
      </c>
      <c r="P240" s="676"/>
      <c r="Q240" s="664">
        <v>3216.8700000000003</v>
      </c>
    </row>
    <row r="241" spans="1:17" ht="14.4" customHeight="1" x14ac:dyDescent="0.3">
      <c r="A241" s="659" t="s">
        <v>561</v>
      </c>
      <c r="B241" s="660" t="s">
        <v>4547</v>
      </c>
      <c r="C241" s="660" t="s">
        <v>4683</v>
      </c>
      <c r="D241" s="660" t="s">
        <v>4926</v>
      </c>
      <c r="E241" s="660" t="s">
        <v>4834</v>
      </c>
      <c r="F241" s="663">
        <v>68</v>
      </c>
      <c r="G241" s="663">
        <v>281890.60000000003</v>
      </c>
      <c r="H241" s="663">
        <v>1</v>
      </c>
      <c r="I241" s="663">
        <v>4145.4500000000007</v>
      </c>
      <c r="J241" s="663">
        <v>28</v>
      </c>
      <c r="K241" s="663">
        <v>116072.6</v>
      </c>
      <c r="L241" s="663">
        <v>0.41176470588235292</v>
      </c>
      <c r="M241" s="663">
        <v>4145.45</v>
      </c>
      <c r="N241" s="663">
        <v>10</v>
      </c>
      <c r="O241" s="663">
        <v>41454.5</v>
      </c>
      <c r="P241" s="676">
        <v>0.14705882352941174</v>
      </c>
      <c r="Q241" s="664">
        <v>4145.45</v>
      </c>
    </row>
    <row r="242" spans="1:17" ht="14.4" customHeight="1" x14ac:dyDescent="0.3">
      <c r="A242" s="659" t="s">
        <v>561</v>
      </c>
      <c r="B242" s="660" t="s">
        <v>4547</v>
      </c>
      <c r="C242" s="660" t="s">
        <v>4683</v>
      </c>
      <c r="D242" s="660" t="s">
        <v>4927</v>
      </c>
      <c r="E242" s="660" t="s">
        <v>4928</v>
      </c>
      <c r="F242" s="663">
        <v>4</v>
      </c>
      <c r="G242" s="663">
        <v>8788</v>
      </c>
      <c r="H242" s="663">
        <v>1</v>
      </c>
      <c r="I242" s="663">
        <v>2197</v>
      </c>
      <c r="J242" s="663"/>
      <c r="K242" s="663"/>
      <c r="L242" s="663"/>
      <c r="M242" s="663"/>
      <c r="N242" s="663"/>
      <c r="O242" s="663"/>
      <c r="P242" s="676"/>
      <c r="Q242" s="664"/>
    </row>
    <row r="243" spans="1:17" ht="14.4" customHeight="1" x14ac:dyDescent="0.3">
      <c r="A243" s="659" t="s">
        <v>561</v>
      </c>
      <c r="B243" s="660" t="s">
        <v>4547</v>
      </c>
      <c r="C243" s="660" t="s">
        <v>4683</v>
      </c>
      <c r="D243" s="660" t="s">
        <v>4929</v>
      </c>
      <c r="E243" s="660" t="s">
        <v>4928</v>
      </c>
      <c r="F243" s="663">
        <v>1</v>
      </c>
      <c r="G243" s="663">
        <v>21561.55</v>
      </c>
      <c r="H243" s="663">
        <v>1</v>
      </c>
      <c r="I243" s="663">
        <v>21561.55</v>
      </c>
      <c r="J243" s="663"/>
      <c r="K243" s="663"/>
      <c r="L243" s="663"/>
      <c r="M243" s="663"/>
      <c r="N243" s="663"/>
      <c r="O243" s="663"/>
      <c r="P243" s="676"/>
      <c r="Q243" s="664"/>
    </row>
    <row r="244" spans="1:17" ht="14.4" customHeight="1" x14ac:dyDescent="0.3">
      <c r="A244" s="659" t="s">
        <v>561</v>
      </c>
      <c r="B244" s="660" t="s">
        <v>4547</v>
      </c>
      <c r="C244" s="660" t="s">
        <v>4683</v>
      </c>
      <c r="D244" s="660" t="s">
        <v>4930</v>
      </c>
      <c r="E244" s="660" t="s">
        <v>4931</v>
      </c>
      <c r="F244" s="663"/>
      <c r="G244" s="663"/>
      <c r="H244" s="663"/>
      <c r="I244" s="663"/>
      <c r="J244" s="663"/>
      <c r="K244" s="663"/>
      <c r="L244" s="663"/>
      <c r="M244" s="663"/>
      <c r="N244" s="663">
        <v>9</v>
      </c>
      <c r="O244" s="663">
        <v>483174</v>
      </c>
      <c r="P244" s="676"/>
      <c r="Q244" s="664">
        <v>53686</v>
      </c>
    </row>
    <row r="245" spans="1:17" ht="14.4" customHeight="1" x14ac:dyDescent="0.3">
      <c r="A245" s="659" t="s">
        <v>561</v>
      </c>
      <c r="B245" s="660" t="s">
        <v>4547</v>
      </c>
      <c r="C245" s="660" t="s">
        <v>4683</v>
      </c>
      <c r="D245" s="660" t="s">
        <v>4932</v>
      </c>
      <c r="E245" s="660" t="s">
        <v>4933</v>
      </c>
      <c r="F245" s="663"/>
      <c r="G245" s="663"/>
      <c r="H245" s="663"/>
      <c r="I245" s="663"/>
      <c r="J245" s="663"/>
      <c r="K245" s="663"/>
      <c r="L245" s="663"/>
      <c r="M245" s="663"/>
      <c r="N245" s="663">
        <v>29</v>
      </c>
      <c r="O245" s="663">
        <v>42899.12</v>
      </c>
      <c r="P245" s="676"/>
      <c r="Q245" s="664">
        <v>1479.2800000000002</v>
      </c>
    </row>
    <row r="246" spans="1:17" ht="14.4" customHeight="1" x14ac:dyDescent="0.3">
      <c r="A246" s="659" t="s">
        <v>561</v>
      </c>
      <c r="B246" s="660" t="s">
        <v>4547</v>
      </c>
      <c r="C246" s="660" t="s">
        <v>4683</v>
      </c>
      <c r="D246" s="660" t="s">
        <v>4934</v>
      </c>
      <c r="E246" s="660" t="s">
        <v>4935</v>
      </c>
      <c r="F246" s="663"/>
      <c r="G246" s="663"/>
      <c r="H246" s="663"/>
      <c r="I246" s="663"/>
      <c r="J246" s="663"/>
      <c r="K246" s="663"/>
      <c r="L246" s="663"/>
      <c r="M246" s="663"/>
      <c r="N246" s="663">
        <v>33</v>
      </c>
      <c r="O246" s="663">
        <v>594947.43000000005</v>
      </c>
      <c r="P246" s="676"/>
      <c r="Q246" s="664">
        <v>18028.710000000003</v>
      </c>
    </row>
    <row r="247" spans="1:17" ht="14.4" customHeight="1" x14ac:dyDescent="0.3">
      <c r="A247" s="659" t="s">
        <v>561</v>
      </c>
      <c r="B247" s="660" t="s">
        <v>4547</v>
      </c>
      <c r="C247" s="660" t="s">
        <v>4683</v>
      </c>
      <c r="D247" s="660" t="s">
        <v>4936</v>
      </c>
      <c r="E247" s="660" t="s">
        <v>4937</v>
      </c>
      <c r="F247" s="663"/>
      <c r="G247" s="663"/>
      <c r="H247" s="663"/>
      <c r="I247" s="663"/>
      <c r="J247" s="663"/>
      <c r="K247" s="663"/>
      <c r="L247" s="663"/>
      <c r="M247" s="663"/>
      <c r="N247" s="663">
        <v>1</v>
      </c>
      <c r="O247" s="663">
        <v>3480</v>
      </c>
      <c r="P247" s="676"/>
      <c r="Q247" s="664">
        <v>3480</v>
      </c>
    </row>
    <row r="248" spans="1:17" ht="14.4" customHeight="1" x14ac:dyDescent="0.3">
      <c r="A248" s="659" t="s">
        <v>561</v>
      </c>
      <c r="B248" s="660" t="s">
        <v>4547</v>
      </c>
      <c r="C248" s="660" t="s">
        <v>4683</v>
      </c>
      <c r="D248" s="660" t="s">
        <v>4938</v>
      </c>
      <c r="E248" s="660" t="s">
        <v>4789</v>
      </c>
      <c r="F248" s="663"/>
      <c r="G248" s="663"/>
      <c r="H248" s="663"/>
      <c r="I248" s="663"/>
      <c r="J248" s="663"/>
      <c r="K248" s="663"/>
      <c r="L248" s="663"/>
      <c r="M248" s="663"/>
      <c r="N248" s="663">
        <v>2</v>
      </c>
      <c r="O248" s="663">
        <v>16626</v>
      </c>
      <c r="P248" s="676"/>
      <c r="Q248" s="664">
        <v>8313</v>
      </c>
    </row>
    <row r="249" spans="1:17" ht="14.4" customHeight="1" x14ac:dyDescent="0.3">
      <c r="A249" s="659" t="s">
        <v>561</v>
      </c>
      <c r="B249" s="660" t="s">
        <v>4547</v>
      </c>
      <c r="C249" s="660" t="s">
        <v>4683</v>
      </c>
      <c r="D249" s="660" t="s">
        <v>4939</v>
      </c>
      <c r="E249" s="660" t="s">
        <v>4750</v>
      </c>
      <c r="F249" s="663">
        <v>4</v>
      </c>
      <c r="G249" s="663">
        <v>16909.32</v>
      </c>
      <c r="H249" s="663">
        <v>1</v>
      </c>
      <c r="I249" s="663">
        <v>4227.33</v>
      </c>
      <c r="J249" s="663">
        <v>2</v>
      </c>
      <c r="K249" s="663">
        <v>8454.66</v>
      </c>
      <c r="L249" s="663">
        <v>0.5</v>
      </c>
      <c r="M249" s="663">
        <v>4227.33</v>
      </c>
      <c r="N249" s="663">
        <v>1</v>
      </c>
      <c r="O249" s="663">
        <v>4227.33</v>
      </c>
      <c r="P249" s="676">
        <v>0.25</v>
      </c>
      <c r="Q249" s="664">
        <v>4227.33</v>
      </c>
    </row>
    <row r="250" spans="1:17" ht="14.4" customHeight="1" x14ac:dyDescent="0.3">
      <c r="A250" s="659" t="s">
        <v>561</v>
      </c>
      <c r="B250" s="660" t="s">
        <v>4547</v>
      </c>
      <c r="C250" s="660" t="s">
        <v>4683</v>
      </c>
      <c r="D250" s="660" t="s">
        <v>4940</v>
      </c>
      <c r="E250" s="660" t="s">
        <v>4941</v>
      </c>
      <c r="F250" s="663"/>
      <c r="G250" s="663"/>
      <c r="H250" s="663"/>
      <c r="I250" s="663"/>
      <c r="J250" s="663">
        <v>5</v>
      </c>
      <c r="K250" s="663">
        <v>136890</v>
      </c>
      <c r="L250" s="663"/>
      <c r="M250" s="663">
        <v>27378</v>
      </c>
      <c r="N250" s="663">
        <v>32</v>
      </c>
      <c r="O250" s="663">
        <v>876096</v>
      </c>
      <c r="P250" s="676"/>
      <c r="Q250" s="664">
        <v>27378</v>
      </c>
    </row>
    <row r="251" spans="1:17" ht="14.4" customHeight="1" x14ac:dyDescent="0.3">
      <c r="A251" s="659" t="s">
        <v>561</v>
      </c>
      <c r="B251" s="660" t="s">
        <v>4547</v>
      </c>
      <c r="C251" s="660" t="s">
        <v>4683</v>
      </c>
      <c r="D251" s="660" t="s">
        <v>4942</v>
      </c>
      <c r="E251" s="660" t="s">
        <v>4943</v>
      </c>
      <c r="F251" s="663"/>
      <c r="G251" s="663"/>
      <c r="H251" s="663"/>
      <c r="I251" s="663"/>
      <c r="J251" s="663"/>
      <c r="K251" s="663"/>
      <c r="L251" s="663"/>
      <c r="M251" s="663"/>
      <c r="N251" s="663">
        <v>2</v>
      </c>
      <c r="O251" s="663">
        <v>3616.9</v>
      </c>
      <c r="P251" s="676"/>
      <c r="Q251" s="664">
        <v>1808.45</v>
      </c>
    </row>
    <row r="252" spans="1:17" ht="14.4" customHeight="1" x14ac:dyDescent="0.3">
      <c r="A252" s="659" t="s">
        <v>561</v>
      </c>
      <c r="B252" s="660" t="s">
        <v>4547</v>
      </c>
      <c r="C252" s="660" t="s">
        <v>4683</v>
      </c>
      <c r="D252" s="660" t="s">
        <v>4944</v>
      </c>
      <c r="E252" s="660" t="s">
        <v>4945</v>
      </c>
      <c r="F252" s="663"/>
      <c r="G252" s="663"/>
      <c r="H252" s="663"/>
      <c r="I252" s="663"/>
      <c r="J252" s="663"/>
      <c r="K252" s="663"/>
      <c r="L252" s="663"/>
      <c r="M252" s="663"/>
      <c r="N252" s="663">
        <v>1</v>
      </c>
      <c r="O252" s="663">
        <v>4385.37</v>
      </c>
      <c r="P252" s="676"/>
      <c r="Q252" s="664">
        <v>4385.37</v>
      </c>
    </row>
    <row r="253" spans="1:17" ht="14.4" customHeight="1" x14ac:dyDescent="0.3">
      <c r="A253" s="659" t="s">
        <v>561</v>
      </c>
      <c r="B253" s="660" t="s">
        <v>4547</v>
      </c>
      <c r="C253" s="660" t="s">
        <v>4683</v>
      </c>
      <c r="D253" s="660" t="s">
        <v>4946</v>
      </c>
      <c r="E253" s="660" t="s">
        <v>4947</v>
      </c>
      <c r="F253" s="663">
        <v>1</v>
      </c>
      <c r="G253" s="663">
        <v>499134.49</v>
      </c>
      <c r="H253" s="663">
        <v>1</v>
      </c>
      <c r="I253" s="663">
        <v>499134.49</v>
      </c>
      <c r="J253" s="663">
        <v>1</v>
      </c>
      <c r="K253" s="663">
        <v>499134.49</v>
      </c>
      <c r="L253" s="663">
        <v>1</v>
      </c>
      <c r="M253" s="663">
        <v>499134.49</v>
      </c>
      <c r="N253" s="663">
        <v>2</v>
      </c>
      <c r="O253" s="663">
        <v>998268.98</v>
      </c>
      <c r="P253" s="676">
        <v>2</v>
      </c>
      <c r="Q253" s="664">
        <v>499134.49</v>
      </c>
    </row>
    <row r="254" spans="1:17" ht="14.4" customHeight="1" x14ac:dyDescent="0.3">
      <c r="A254" s="659" t="s">
        <v>561</v>
      </c>
      <c r="B254" s="660" t="s">
        <v>4547</v>
      </c>
      <c r="C254" s="660" t="s">
        <v>4683</v>
      </c>
      <c r="D254" s="660" t="s">
        <v>4948</v>
      </c>
      <c r="E254" s="660" t="s">
        <v>4806</v>
      </c>
      <c r="F254" s="663">
        <v>2</v>
      </c>
      <c r="G254" s="663">
        <v>6245.12</v>
      </c>
      <c r="H254" s="663">
        <v>1</v>
      </c>
      <c r="I254" s="663">
        <v>3122.56</v>
      </c>
      <c r="J254" s="663">
        <v>1</v>
      </c>
      <c r="K254" s="663">
        <v>3122.56</v>
      </c>
      <c r="L254" s="663">
        <v>0.5</v>
      </c>
      <c r="M254" s="663">
        <v>3122.56</v>
      </c>
      <c r="N254" s="663"/>
      <c r="O254" s="663"/>
      <c r="P254" s="676"/>
      <c r="Q254" s="664"/>
    </row>
    <row r="255" spans="1:17" ht="14.4" customHeight="1" x14ac:dyDescent="0.3">
      <c r="A255" s="659" t="s">
        <v>561</v>
      </c>
      <c r="B255" s="660" t="s">
        <v>4547</v>
      </c>
      <c r="C255" s="660" t="s">
        <v>4683</v>
      </c>
      <c r="D255" s="660" t="s">
        <v>4949</v>
      </c>
      <c r="E255" s="660" t="s">
        <v>4732</v>
      </c>
      <c r="F255" s="663">
        <v>1</v>
      </c>
      <c r="G255" s="663">
        <v>4577.62</v>
      </c>
      <c r="H255" s="663">
        <v>1</v>
      </c>
      <c r="I255" s="663">
        <v>4577.62</v>
      </c>
      <c r="J255" s="663"/>
      <c r="K255" s="663"/>
      <c r="L255" s="663"/>
      <c r="M255" s="663"/>
      <c r="N255" s="663">
        <v>2</v>
      </c>
      <c r="O255" s="663">
        <v>9155.24</v>
      </c>
      <c r="P255" s="676">
        <v>2</v>
      </c>
      <c r="Q255" s="664">
        <v>4577.62</v>
      </c>
    </row>
    <row r="256" spans="1:17" ht="14.4" customHeight="1" x14ac:dyDescent="0.3">
      <c r="A256" s="659" t="s">
        <v>561</v>
      </c>
      <c r="B256" s="660" t="s">
        <v>4547</v>
      </c>
      <c r="C256" s="660" t="s">
        <v>4683</v>
      </c>
      <c r="D256" s="660" t="s">
        <v>4950</v>
      </c>
      <c r="E256" s="660" t="s">
        <v>4951</v>
      </c>
      <c r="F256" s="663">
        <v>1</v>
      </c>
      <c r="G256" s="663">
        <v>14750.56</v>
      </c>
      <c r="H256" s="663">
        <v>1</v>
      </c>
      <c r="I256" s="663">
        <v>14750.56</v>
      </c>
      <c r="J256" s="663"/>
      <c r="K256" s="663"/>
      <c r="L256" s="663"/>
      <c r="M256" s="663"/>
      <c r="N256" s="663"/>
      <c r="O256" s="663"/>
      <c r="P256" s="676"/>
      <c r="Q256" s="664"/>
    </row>
    <row r="257" spans="1:17" ht="14.4" customHeight="1" x14ac:dyDescent="0.3">
      <c r="A257" s="659" t="s">
        <v>561</v>
      </c>
      <c r="B257" s="660" t="s">
        <v>4547</v>
      </c>
      <c r="C257" s="660" t="s">
        <v>4683</v>
      </c>
      <c r="D257" s="660" t="s">
        <v>4952</v>
      </c>
      <c r="E257" s="660" t="s">
        <v>4953</v>
      </c>
      <c r="F257" s="663"/>
      <c r="G257" s="663"/>
      <c r="H257" s="663"/>
      <c r="I257" s="663"/>
      <c r="J257" s="663"/>
      <c r="K257" s="663"/>
      <c r="L257" s="663"/>
      <c r="M257" s="663"/>
      <c r="N257" s="663">
        <v>1</v>
      </c>
      <c r="O257" s="663">
        <v>290170.88</v>
      </c>
      <c r="P257" s="676"/>
      <c r="Q257" s="664">
        <v>290170.88</v>
      </c>
    </row>
    <row r="258" spans="1:17" ht="14.4" customHeight="1" x14ac:dyDescent="0.3">
      <c r="A258" s="659" t="s">
        <v>561</v>
      </c>
      <c r="B258" s="660" t="s">
        <v>4547</v>
      </c>
      <c r="C258" s="660" t="s">
        <v>4683</v>
      </c>
      <c r="D258" s="660" t="s">
        <v>4954</v>
      </c>
      <c r="E258" s="660" t="s">
        <v>4806</v>
      </c>
      <c r="F258" s="663"/>
      <c r="G258" s="663"/>
      <c r="H258" s="663"/>
      <c r="I258" s="663"/>
      <c r="J258" s="663">
        <v>1</v>
      </c>
      <c r="K258" s="663">
        <v>3237.6</v>
      </c>
      <c r="L258" s="663"/>
      <c r="M258" s="663">
        <v>3237.6</v>
      </c>
      <c r="N258" s="663"/>
      <c r="O258" s="663"/>
      <c r="P258" s="676"/>
      <c r="Q258" s="664"/>
    </row>
    <row r="259" spans="1:17" ht="14.4" customHeight="1" x14ac:dyDescent="0.3">
      <c r="A259" s="659" t="s">
        <v>561</v>
      </c>
      <c r="B259" s="660" t="s">
        <v>4547</v>
      </c>
      <c r="C259" s="660" t="s">
        <v>4683</v>
      </c>
      <c r="D259" s="660" t="s">
        <v>4955</v>
      </c>
      <c r="E259" s="660" t="s">
        <v>4956</v>
      </c>
      <c r="F259" s="663">
        <v>1</v>
      </c>
      <c r="G259" s="663">
        <v>4385.37</v>
      </c>
      <c r="H259" s="663">
        <v>1</v>
      </c>
      <c r="I259" s="663">
        <v>4385.37</v>
      </c>
      <c r="J259" s="663">
        <v>1</v>
      </c>
      <c r="K259" s="663">
        <v>4385.37</v>
      </c>
      <c r="L259" s="663">
        <v>1</v>
      </c>
      <c r="M259" s="663">
        <v>4385.37</v>
      </c>
      <c r="N259" s="663"/>
      <c r="O259" s="663"/>
      <c r="P259" s="676"/>
      <c r="Q259" s="664"/>
    </row>
    <row r="260" spans="1:17" ht="14.4" customHeight="1" x14ac:dyDescent="0.3">
      <c r="A260" s="659" t="s">
        <v>561</v>
      </c>
      <c r="B260" s="660" t="s">
        <v>4547</v>
      </c>
      <c r="C260" s="660" t="s">
        <v>4683</v>
      </c>
      <c r="D260" s="660" t="s">
        <v>4957</v>
      </c>
      <c r="E260" s="660" t="s">
        <v>4806</v>
      </c>
      <c r="F260" s="663"/>
      <c r="G260" s="663"/>
      <c r="H260" s="663"/>
      <c r="I260" s="663"/>
      <c r="J260" s="663">
        <v>2</v>
      </c>
      <c r="K260" s="663">
        <v>7065.92</v>
      </c>
      <c r="L260" s="663"/>
      <c r="M260" s="663">
        <v>3532.96</v>
      </c>
      <c r="N260" s="663"/>
      <c r="O260" s="663"/>
      <c r="P260" s="676"/>
      <c r="Q260" s="664"/>
    </row>
    <row r="261" spans="1:17" ht="14.4" customHeight="1" x14ac:dyDescent="0.3">
      <c r="A261" s="659" t="s">
        <v>561</v>
      </c>
      <c r="B261" s="660" t="s">
        <v>4547</v>
      </c>
      <c r="C261" s="660" t="s">
        <v>4683</v>
      </c>
      <c r="D261" s="660" t="s">
        <v>4958</v>
      </c>
      <c r="E261" s="660" t="s">
        <v>4959</v>
      </c>
      <c r="F261" s="663"/>
      <c r="G261" s="663"/>
      <c r="H261" s="663"/>
      <c r="I261" s="663"/>
      <c r="J261" s="663"/>
      <c r="K261" s="663"/>
      <c r="L261" s="663"/>
      <c r="M261" s="663"/>
      <c r="N261" s="663">
        <v>2</v>
      </c>
      <c r="O261" s="663">
        <v>119600</v>
      </c>
      <c r="P261" s="676"/>
      <c r="Q261" s="664">
        <v>59800</v>
      </c>
    </row>
    <row r="262" spans="1:17" ht="14.4" customHeight="1" x14ac:dyDescent="0.3">
      <c r="A262" s="659" t="s">
        <v>561</v>
      </c>
      <c r="B262" s="660" t="s">
        <v>4547</v>
      </c>
      <c r="C262" s="660" t="s">
        <v>4683</v>
      </c>
      <c r="D262" s="660" t="s">
        <v>4960</v>
      </c>
      <c r="E262" s="660" t="s">
        <v>4727</v>
      </c>
      <c r="F262" s="663"/>
      <c r="G262" s="663"/>
      <c r="H262" s="663"/>
      <c r="I262" s="663"/>
      <c r="J262" s="663">
        <v>1</v>
      </c>
      <c r="K262" s="663">
        <v>9215</v>
      </c>
      <c r="L262" s="663"/>
      <c r="M262" s="663">
        <v>9215</v>
      </c>
      <c r="N262" s="663"/>
      <c r="O262" s="663"/>
      <c r="P262" s="676"/>
      <c r="Q262" s="664"/>
    </row>
    <row r="263" spans="1:17" ht="14.4" customHeight="1" x14ac:dyDescent="0.3">
      <c r="A263" s="659" t="s">
        <v>561</v>
      </c>
      <c r="B263" s="660" t="s">
        <v>4547</v>
      </c>
      <c r="C263" s="660" t="s">
        <v>4683</v>
      </c>
      <c r="D263" s="660" t="s">
        <v>4961</v>
      </c>
      <c r="E263" s="660" t="s">
        <v>4962</v>
      </c>
      <c r="F263" s="663">
        <v>1</v>
      </c>
      <c r="G263" s="663">
        <v>1786</v>
      </c>
      <c r="H263" s="663">
        <v>1</v>
      </c>
      <c r="I263" s="663">
        <v>1786</v>
      </c>
      <c r="J263" s="663"/>
      <c r="K263" s="663"/>
      <c r="L263" s="663"/>
      <c r="M263" s="663"/>
      <c r="N263" s="663"/>
      <c r="O263" s="663"/>
      <c r="P263" s="676"/>
      <c r="Q263" s="664"/>
    </row>
    <row r="264" spans="1:17" ht="14.4" customHeight="1" x14ac:dyDescent="0.3">
      <c r="A264" s="659" t="s">
        <v>561</v>
      </c>
      <c r="B264" s="660" t="s">
        <v>4547</v>
      </c>
      <c r="C264" s="660" t="s">
        <v>4683</v>
      </c>
      <c r="D264" s="660" t="s">
        <v>4963</v>
      </c>
      <c r="E264" s="660" t="s">
        <v>4806</v>
      </c>
      <c r="F264" s="663">
        <v>1</v>
      </c>
      <c r="G264" s="663">
        <v>4768.3100000000004</v>
      </c>
      <c r="H264" s="663">
        <v>1</v>
      </c>
      <c r="I264" s="663">
        <v>4768.3100000000004</v>
      </c>
      <c r="J264" s="663"/>
      <c r="K264" s="663"/>
      <c r="L264" s="663"/>
      <c r="M264" s="663"/>
      <c r="N264" s="663"/>
      <c r="O264" s="663"/>
      <c r="P264" s="676"/>
      <c r="Q264" s="664"/>
    </row>
    <row r="265" spans="1:17" ht="14.4" customHeight="1" x14ac:dyDescent="0.3">
      <c r="A265" s="659" t="s">
        <v>561</v>
      </c>
      <c r="B265" s="660" t="s">
        <v>4547</v>
      </c>
      <c r="C265" s="660" t="s">
        <v>4683</v>
      </c>
      <c r="D265" s="660" t="s">
        <v>4964</v>
      </c>
      <c r="E265" s="660" t="s">
        <v>4806</v>
      </c>
      <c r="F265" s="663">
        <v>1</v>
      </c>
      <c r="G265" s="663">
        <v>5835.76</v>
      </c>
      <c r="H265" s="663">
        <v>1</v>
      </c>
      <c r="I265" s="663">
        <v>5835.76</v>
      </c>
      <c r="J265" s="663">
        <v>1</v>
      </c>
      <c r="K265" s="663">
        <v>5835.76</v>
      </c>
      <c r="L265" s="663">
        <v>1</v>
      </c>
      <c r="M265" s="663">
        <v>5835.76</v>
      </c>
      <c r="N265" s="663">
        <v>2</v>
      </c>
      <c r="O265" s="663">
        <v>11671.52</v>
      </c>
      <c r="P265" s="676">
        <v>2</v>
      </c>
      <c r="Q265" s="664">
        <v>5835.76</v>
      </c>
    </row>
    <row r="266" spans="1:17" ht="14.4" customHeight="1" x14ac:dyDescent="0.3">
      <c r="A266" s="659" t="s">
        <v>561</v>
      </c>
      <c r="B266" s="660" t="s">
        <v>4547</v>
      </c>
      <c r="C266" s="660" t="s">
        <v>4495</v>
      </c>
      <c r="D266" s="660" t="s">
        <v>4965</v>
      </c>
      <c r="E266" s="660" t="s">
        <v>4966</v>
      </c>
      <c r="F266" s="663">
        <v>14</v>
      </c>
      <c r="G266" s="663">
        <v>3904</v>
      </c>
      <c r="H266" s="663">
        <v>1</v>
      </c>
      <c r="I266" s="663">
        <v>278.85714285714283</v>
      </c>
      <c r="J266" s="663">
        <v>17</v>
      </c>
      <c r="K266" s="663">
        <v>4760</v>
      </c>
      <c r="L266" s="663">
        <v>1.2192622950819672</v>
      </c>
      <c r="M266" s="663">
        <v>280</v>
      </c>
      <c r="N266" s="663">
        <v>11</v>
      </c>
      <c r="O266" s="663">
        <v>3101</v>
      </c>
      <c r="P266" s="676">
        <v>0.79431352459016391</v>
      </c>
      <c r="Q266" s="664">
        <v>281.90909090909093</v>
      </c>
    </row>
    <row r="267" spans="1:17" ht="14.4" customHeight="1" x14ac:dyDescent="0.3">
      <c r="A267" s="659" t="s">
        <v>561</v>
      </c>
      <c r="B267" s="660" t="s">
        <v>4547</v>
      </c>
      <c r="C267" s="660" t="s">
        <v>4495</v>
      </c>
      <c r="D267" s="660" t="s">
        <v>4967</v>
      </c>
      <c r="E267" s="660" t="s">
        <v>4968</v>
      </c>
      <c r="F267" s="663">
        <v>7</v>
      </c>
      <c r="G267" s="663">
        <v>58401</v>
      </c>
      <c r="H267" s="663">
        <v>1</v>
      </c>
      <c r="I267" s="663">
        <v>8343</v>
      </c>
      <c r="J267" s="663">
        <v>3</v>
      </c>
      <c r="K267" s="663">
        <v>25131</v>
      </c>
      <c r="L267" s="663">
        <v>0.43031797400729438</v>
      </c>
      <c r="M267" s="663">
        <v>8377</v>
      </c>
      <c r="N267" s="663">
        <v>3</v>
      </c>
      <c r="O267" s="663">
        <v>25255</v>
      </c>
      <c r="P267" s="676">
        <v>0.43244122532148421</v>
      </c>
      <c r="Q267" s="664">
        <v>8418.3333333333339</v>
      </c>
    </row>
    <row r="268" spans="1:17" ht="14.4" customHeight="1" x14ac:dyDescent="0.3">
      <c r="A268" s="659" t="s">
        <v>561</v>
      </c>
      <c r="B268" s="660" t="s">
        <v>4547</v>
      </c>
      <c r="C268" s="660" t="s">
        <v>4495</v>
      </c>
      <c r="D268" s="660" t="s">
        <v>4969</v>
      </c>
      <c r="E268" s="660" t="s">
        <v>4970</v>
      </c>
      <c r="F268" s="663">
        <v>40</v>
      </c>
      <c r="G268" s="663">
        <v>214333</v>
      </c>
      <c r="H268" s="663">
        <v>1</v>
      </c>
      <c r="I268" s="663">
        <v>5358.3249999999998</v>
      </c>
      <c r="J268" s="663">
        <v>37</v>
      </c>
      <c r="K268" s="663">
        <v>199541</v>
      </c>
      <c r="L268" s="663">
        <v>0.93098589577899815</v>
      </c>
      <c r="M268" s="663">
        <v>5393</v>
      </c>
      <c r="N268" s="663">
        <v>57</v>
      </c>
      <c r="O268" s="663">
        <v>309571</v>
      </c>
      <c r="P268" s="676">
        <v>1.4443459476608829</v>
      </c>
      <c r="Q268" s="664">
        <v>5431.0701754385964</v>
      </c>
    </row>
    <row r="269" spans="1:17" ht="14.4" customHeight="1" x14ac:dyDescent="0.3">
      <c r="A269" s="659" t="s">
        <v>561</v>
      </c>
      <c r="B269" s="660" t="s">
        <v>4547</v>
      </c>
      <c r="C269" s="660" t="s">
        <v>4495</v>
      </c>
      <c r="D269" s="660" t="s">
        <v>4971</v>
      </c>
      <c r="E269" s="660" t="s">
        <v>4972</v>
      </c>
      <c r="F269" s="663">
        <v>10</v>
      </c>
      <c r="G269" s="663">
        <v>113080</v>
      </c>
      <c r="H269" s="663">
        <v>1</v>
      </c>
      <c r="I269" s="663">
        <v>11308</v>
      </c>
      <c r="J269" s="663">
        <v>6</v>
      </c>
      <c r="K269" s="663">
        <v>68154</v>
      </c>
      <c r="L269" s="663">
        <v>0.60270604881499823</v>
      </c>
      <c r="M269" s="663">
        <v>11359</v>
      </c>
      <c r="N269" s="663">
        <v>7</v>
      </c>
      <c r="O269" s="663">
        <v>79881</v>
      </c>
      <c r="P269" s="676">
        <v>0.70641139016625398</v>
      </c>
      <c r="Q269" s="664">
        <v>11411.571428571429</v>
      </c>
    </row>
    <row r="270" spans="1:17" ht="14.4" customHeight="1" x14ac:dyDescent="0.3">
      <c r="A270" s="659" t="s">
        <v>561</v>
      </c>
      <c r="B270" s="660" t="s">
        <v>4547</v>
      </c>
      <c r="C270" s="660" t="s">
        <v>4495</v>
      </c>
      <c r="D270" s="660" t="s">
        <v>4973</v>
      </c>
      <c r="E270" s="660" t="s">
        <v>4974</v>
      </c>
      <c r="F270" s="663">
        <v>3</v>
      </c>
      <c r="G270" s="663">
        <v>32508</v>
      </c>
      <c r="H270" s="663">
        <v>1</v>
      </c>
      <c r="I270" s="663">
        <v>10836</v>
      </c>
      <c r="J270" s="663">
        <v>1</v>
      </c>
      <c r="K270" s="663">
        <v>10881</v>
      </c>
      <c r="L270" s="663">
        <v>0.33471760797342193</v>
      </c>
      <c r="M270" s="663">
        <v>10881</v>
      </c>
      <c r="N270" s="663"/>
      <c r="O270" s="663"/>
      <c r="P270" s="676"/>
      <c r="Q270" s="664"/>
    </row>
    <row r="271" spans="1:17" ht="14.4" customHeight="1" x14ac:dyDescent="0.3">
      <c r="A271" s="659" t="s">
        <v>561</v>
      </c>
      <c r="B271" s="660" t="s">
        <v>4547</v>
      </c>
      <c r="C271" s="660" t="s">
        <v>4495</v>
      </c>
      <c r="D271" s="660" t="s">
        <v>4975</v>
      </c>
      <c r="E271" s="660" t="s">
        <v>4976</v>
      </c>
      <c r="F271" s="663">
        <v>2</v>
      </c>
      <c r="G271" s="663">
        <v>21432</v>
      </c>
      <c r="H271" s="663">
        <v>1</v>
      </c>
      <c r="I271" s="663">
        <v>10716</v>
      </c>
      <c r="J271" s="663">
        <v>2</v>
      </c>
      <c r="K271" s="663">
        <v>21522</v>
      </c>
      <c r="L271" s="663">
        <v>1.0041993281075028</v>
      </c>
      <c r="M271" s="663">
        <v>10761</v>
      </c>
      <c r="N271" s="663">
        <v>1</v>
      </c>
      <c r="O271" s="663">
        <v>10843</v>
      </c>
      <c r="P271" s="676">
        <v>0.50592571855169843</v>
      </c>
      <c r="Q271" s="664">
        <v>10843</v>
      </c>
    </row>
    <row r="272" spans="1:17" ht="14.4" customHeight="1" x14ac:dyDescent="0.3">
      <c r="A272" s="659" t="s">
        <v>561</v>
      </c>
      <c r="B272" s="660" t="s">
        <v>4547</v>
      </c>
      <c r="C272" s="660" t="s">
        <v>4495</v>
      </c>
      <c r="D272" s="660" t="s">
        <v>4977</v>
      </c>
      <c r="E272" s="660" t="s">
        <v>4978</v>
      </c>
      <c r="F272" s="663">
        <v>66</v>
      </c>
      <c r="G272" s="663">
        <v>144909</v>
      </c>
      <c r="H272" s="663">
        <v>1</v>
      </c>
      <c r="I272" s="663">
        <v>2195.590909090909</v>
      </c>
      <c r="J272" s="663">
        <v>66</v>
      </c>
      <c r="K272" s="663">
        <v>145704</v>
      </c>
      <c r="L272" s="663">
        <v>1.0054862016851955</v>
      </c>
      <c r="M272" s="663">
        <v>2207.6363636363635</v>
      </c>
      <c r="N272" s="663">
        <v>58</v>
      </c>
      <c r="O272" s="663">
        <v>128988</v>
      </c>
      <c r="P272" s="676">
        <v>0.8901310477610086</v>
      </c>
      <c r="Q272" s="664">
        <v>2223.9310344827586</v>
      </c>
    </row>
    <row r="273" spans="1:17" ht="14.4" customHeight="1" x14ac:dyDescent="0.3">
      <c r="A273" s="659" t="s">
        <v>561</v>
      </c>
      <c r="B273" s="660" t="s">
        <v>4547</v>
      </c>
      <c r="C273" s="660" t="s">
        <v>4495</v>
      </c>
      <c r="D273" s="660" t="s">
        <v>4979</v>
      </c>
      <c r="E273" s="660" t="s">
        <v>4980</v>
      </c>
      <c r="F273" s="663">
        <v>22</v>
      </c>
      <c r="G273" s="663">
        <v>109626</v>
      </c>
      <c r="H273" s="663">
        <v>1</v>
      </c>
      <c r="I273" s="663">
        <v>4983</v>
      </c>
      <c r="J273" s="663">
        <v>14</v>
      </c>
      <c r="K273" s="663">
        <v>69905</v>
      </c>
      <c r="L273" s="663">
        <v>0.63766807144290583</v>
      </c>
      <c r="M273" s="663">
        <v>4993.2142857142853</v>
      </c>
      <c r="N273" s="663">
        <v>5</v>
      </c>
      <c r="O273" s="663">
        <v>25030</v>
      </c>
      <c r="P273" s="676">
        <v>0.22832174849032164</v>
      </c>
      <c r="Q273" s="664">
        <v>5006</v>
      </c>
    </row>
    <row r="274" spans="1:17" ht="14.4" customHeight="1" x14ac:dyDescent="0.3">
      <c r="A274" s="659" t="s">
        <v>561</v>
      </c>
      <c r="B274" s="660" t="s">
        <v>4547</v>
      </c>
      <c r="C274" s="660" t="s">
        <v>4495</v>
      </c>
      <c r="D274" s="660" t="s">
        <v>4981</v>
      </c>
      <c r="E274" s="660" t="s">
        <v>4982</v>
      </c>
      <c r="F274" s="663">
        <v>26</v>
      </c>
      <c r="G274" s="663">
        <v>483834</v>
      </c>
      <c r="H274" s="663">
        <v>1</v>
      </c>
      <c r="I274" s="663">
        <v>18609</v>
      </c>
      <c r="J274" s="663">
        <v>36</v>
      </c>
      <c r="K274" s="663">
        <v>673200</v>
      </c>
      <c r="L274" s="663">
        <v>1.3913863019134662</v>
      </c>
      <c r="M274" s="663">
        <v>18700</v>
      </c>
      <c r="N274" s="663">
        <v>38</v>
      </c>
      <c r="O274" s="663">
        <v>714700</v>
      </c>
      <c r="P274" s="676">
        <v>1.4771595216541211</v>
      </c>
      <c r="Q274" s="664">
        <v>18807.894736842107</v>
      </c>
    </row>
    <row r="275" spans="1:17" ht="14.4" customHeight="1" x14ac:dyDescent="0.3">
      <c r="A275" s="659" t="s">
        <v>561</v>
      </c>
      <c r="B275" s="660" t="s">
        <v>4547</v>
      </c>
      <c r="C275" s="660" t="s">
        <v>4495</v>
      </c>
      <c r="D275" s="660" t="s">
        <v>4983</v>
      </c>
      <c r="E275" s="660" t="s">
        <v>4984</v>
      </c>
      <c r="F275" s="663">
        <v>5</v>
      </c>
      <c r="G275" s="663">
        <v>62275</v>
      </c>
      <c r="H275" s="663">
        <v>1</v>
      </c>
      <c r="I275" s="663">
        <v>12455</v>
      </c>
      <c r="J275" s="663">
        <v>3</v>
      </c>
      <c r="K275" s="663">
        <v>37536</v>
      </c>
      <c r="L275" s="663">
        <v>0.60274588518667205</v>
      </c>
      <c r="M275" s="663">
        <v>12512</v>
      </c>
      <c r="N275" s="663"/>
      <c r="O275" s="663"/>
      <c r="P275" s="676"/>
      <c r="Q275" s="664"/>
    </row>
    <row r="276" spans="1:17" ht="14.4" customHeight="1" x14ac:dyDescent="0.3">
      <c r="A276" s="659" t="s">
        <v>561</v>
      </c>
      <c r="B276" s="660" t="s">
        <v>4547</v>
      </c>
      <c r="C276" s="660" t="s">
        <v>4495</v>
      </c>
      <c r="D276" s="660" t="s">
        <v>4985</v>
      </c>
      <c r="E276" s="660" t="s">
        <v>4986</v>
      </c>
      <c r="F276" s="663"/>
      <c r="G276" s="663"/>
      <c r="H276" s="663"/>
      <c r="I276" s="663"/>
      <c r="J276" s="663">
        <v>1</v>
      </c>
      <c r="K276" s="663">
        <v>2817</v>
      </c>
      <c r="L276" s="663"/>
      <c r="M276" s="663">
        <v>2817</v>
      </c>
      <c r="N276" s="663"/>
      <c r="O276" s="663"/>
      <c r="P276" s="676"/>
      <c r="Q276" s="664"/>
    </row>
    <row r="277" spans="1:17" ht="14.4" customHeight="1" x14ac:dyDescent="0.3">
      <c r="A277" s="659" t="s">
        <v>561</v>
      </c>
      <c r="B277" s="660" t="s">
        <v>4547</v>
      </c>
      <c r="C277" s="660" t="s">
        <v>4495</v>
      </c>
      <c r="D277" s="660" t="s">
        <v>4987</v>
      </c>
      <c r="E277" s="660" t="s">
        <v>4988</v>
      </c>
      <c r="F277" s="663">
        <v>1</v>
      </c>
      <c r="G277" s="663">
        <v>11427</v>
      </c>
      <c r="H277" s="663">
        <v>1</v>
      </c>
      <c r="I277" s="663">
        <v>11427</v>
      </c>
      <c r="J277" s="663"/>
      <c r="K277" s="663"/>
      <c r="L277" s="663"/>
      <c r="M277" s="663"/>
      <c r="N277" s="663"/>
      <c r="O277" s="663"/>
      <c r="P277" s="676"/>
      <c r="Q277" s="664"/>
    </row>
    <row r="278" spans="1:17" ht="14.4" customHeight="1" x14ac:dyDescent="0.3">
      <c r="A278" s="659" t="s">
        <v>561</v>
      </c>
      <c r="B278" s="660" t="s">
        <v>4547</v>
      </c>
      <c r="C278" s="660" t="s">
        <v>4495</v>
      </c>
      <c r="D278" s="660" t="s">
        <v>4989</v>
      </c>
      <c r="E278" s="660" t="s">
        <v>4990</v>
      </c>
      <c r="F278" s="663">
        <v>4</v>
      </c>
      <c r="G278" s="663">
        <v>15496</v>
      </c>
      <c r="H278" s="663">
        <v>1</v>
      </c>
      <c r="I278" s="663">
        <v>3874</v>
      </c>
      <c r="J278" s="663"/>
      <c r="K278" s="663"/>
      <c r="L278" s="663"/>
      <c r="M278" s="663"/>
      <c r="N278" s="663">
        <v>4</v>
      </c>
      <c r="O278" s="663">
        <v>15708</v>
      </c>
      <c r="P278" s="676">
        <v>1.0136809499225607</v>
      </c>
      <c r="Q278" s="664">
        <v>3927</v>
      </c>
    </row>
    <row r="279" spans="1:17" ht="14.4" customHeight="1" x14ac:dyDescent="0.3">
      <c r="A279" s="659" t="s">
        <v>561</v>
      </c>
      <c r="B279" s="660" t="s">
        <v>4547</v>
      </c>
      <c r="C279" s="660" t="s">
        <v>4495</v>
      </c>
      <c r="D279" s="660" t="s">
        <v>4991</v>
      </c>
      <c r="E279" s="660" t="s">
        <v>4992</v>
      </c>
      <c r="F279" s="663"/>
      <c r="G279" s="663"/>
      <c r="H279" s="663"/>
      <c r="I279" s="663"/>
      <c r="J279" s="663"/>
      <c r="K279" s="663"/>
      <c r="L279" s="663"/>
      <c r="M279" s="663"/>
      <c r="N279" s="663">
        <v>1</v>
      </c>
      <c r="O279" s="663">
        <v>9517</v>
      </c>
      <c r="P279" s="676"/>
      <c r="Q279" s="664">
        <v>9517</v>
      </c>
    </row>
    <row r="280" spans="1:17" ht="14.4" customHeight="1" x14ac:dyDescent="0.3">
      <c r="A280" s="659" t="s">
        <v>561</v>
      </c>
      <c r="B280" s="660" t="s">
        <v>4547</v>
      </c>
      <c r="C280" s="660" t="s">
        <v>4495</v>
      </c>
      <c r="D280" s="660" t="s">
        <v>4993</v>
      </c>
      <c r="E280" s="660" t="s">
        <v>4994</v>
      </c>
      <c r="F280" s="663">
        <v>14</v>
      </c>
      <c r="G280" s="663">
        <v>197008</v>
      </c>
      <c r="H280" s="663">
        <v>1</v>
      </c>
      <c r="I280" s="663">
        <v>14072</v>
      </c>
      <c r="J280" s="663">
        <v>2</v>
      </c>
      <c r="K280" s="663">
        <v>28308</v>
      </c>
      <c r="L280" s="663">
        <v>0.14368959636156908</v>
      </c>
      <c r="M280" s="663">
        <v>14154</v>
      </c>
      <c r="N280" s="663">
        <v>3</v>
      </c>
      <c r="O280" s="663">
        <v>42754</v>
      </c>
      <c r="P280" s="676">
        <v>0.21701656785511247</v>
      </c>
      <c r="Q280" s="664">
        <v>14251.333333333334</v>
      </c>
    </row>
    <row r="281" spans="1:17" ht="14.4" customHeight="1" x14ac:dyDescent="0.3">
      <c r="A281" s="659" t="s">
        <v>561</v>
      </c>
      <c r="B281" s="660" t="s">
        <v>4547</v>
      </c>
      <c r="C281" s="660" t="s">
        <v>4495</v>
      </c>
      <c r="D281" s="660" t="s">
        <v>4995</v>
      </c>
      <c r="E281" s="660" t="s">
        <v>4996</v>
      </c>
      <c r="F281" s="663">
        <v>1</v>
      </c>
      <c r="G281" s="663">
        <v>14177</v>
      </c>
      <c r="H281" s="663">
        <v>1</v>
      </c>
      <c r="I281" s="663">
        <v>14177</v>
      </c>
      <c r="J281" s="663"/>
      <c r="K281" s="663"/>
      <c r="L281" s="663"/>
      <c r="M281" s="663"/>
      <c r="N281" s="663"/>
      <c r="O281" s="663"/>
      <c r="P281" s="676"/>
      <c r="Q281" s="664"/>
    </row>
    <row r="282" spans="1:17" ht="14.4" customHeight="1" x14ac:dyDescent="0.3">
      <c r="A282" s="659" t="s">
        <v>561</v>
      </c>
      <c r="B282" s="660" t="s">
        <v>4547</v>
      </c>
      <c r="C282" s="660" t="s">
        <v>4495</v>
      </c>
      <c r="D282" s="660" t="s">
        <v>4997</v>
      </c>
      <c r="E282" s="660" t="s">
        <v>4998</v>
      </c>
      <c r="F282" s="663">
        <v>1</v>
      </c>
      <c r="G282" s="663">
        <v>3709</v>
      </c>
      <c r="H282" s="663">
        <v>1</v>
      </c>
      <c r="I282" s="663">
        <v>3709</v>
      </c>
      <c r="J282" s="663"/>
      <c r="K282" s="663"/>
      <c r="L282" s="663"/>
      <c r="M282" s="663"/>
      <c r="N282" s="663"/>
      <c r="O282" s="663"/>
      <c r="P282" s="676"/>
      <c r="Q282" s="664"/>
    </row>
    <row r="283" spans="1:17" ht="14.4" customHeight="1" x14ac:dyDescent="0.3">
      <c r="A283" s="659" t="s">
        <v>561</v>
      </c>
      <c r="B283" s="660" t="s">
        <v>4547</v>
      </c>
      <c r="C283" s="660" t="s">
        <v>4495</v>
      </c>
      <c r="D283" s="660" t="s">
        <v>4999</v>
      </c>
      <c r="E283" s="660" t="s">
        <v>5000</v>
      </c>
      <c r="F283" s="663">
        <v>20</v>
      </c>
      <c r="G283" s="663">
        <v>47800</v>
      </c>
      <c r="H283" s="663">
        <v>1</v>
      </c>
      <c r="I283" s="663">
        <v>2390</v>
      </c>
      <c r="J283" s="663">
        <v>35</v>
      </c>
      <c r="K283" s="663">
        <v>84455</v>
      </c>
      <c r="L283" s="663">
        <v>1.7668410041841005</v>
      </c>
      <c r="M283" s="663">
        <v>2413</v>
      </c>
      <c r="N283" s="663">
        <v>49</v>
      </c>
      <c r="O283" s="663">
        <v>119623</v>
      </c>
      <c r="P283" s="676">
        <v>2.5025732217573222</v>
      </c>
      <c r="Q283" s="664">
        <v>2441.2857142857142</v>
      </c>
    </row>
    <row r="284" spans="1:17" ht="14.4" customHeight="1" x14ac:dyDescent="0.3">
      <c r="A284" s="659" t="s">
        <v>561</v>
      </c>
      <c r="B284" s="660" t="s">
        <v>4547</v>
      </c>
      <c r="C284" s="660" t="s">
        <v>4495</v>
      </c>
      <c r="D284" s="660" t="s">
        <v>5001</v>
      </c>
      <c r="E284" s="660" t="s">
        <v>5002</v>
      </c>
      <c r="F284" s="663">
        <v>2</v>
      </c>
      <c r="G284" s="663">
        <v>11040</v>
      </c>
      <c r="H284" s="663">
        <v>1</v>
      </c>
      <c r="I284" s="663">
        <v>5520</v>
      </c>
      <c r="J284" s="663">
        <v>2</v>
      </c>
      <c r="K284" s="663">
        <v>11142</v>
      </c>
      <c r="L284" s="663">
        <v>1.0092391304347825</v>
      </c>
      <c r="M284" s="663">
        <v>5571</v>
      </c>
      <c r="N284" s="663"/>
      <c r="O284" s="663"/>
      <c r="P284" s="676"/>
      <c r="Q284" s="664"/>
    </row>
    <row r="285" spans="1:17" ht="14.4" customHeight="1" x14ac:dyDescent="0.3">
      <c r="A285" s="659" t="s">
        <v>561</v>
      </c>
      <c r="B285" s="660" t="s">
        <v>4547</v>
      </c>
      <c r="C285" s="660" t="s">
        <v>4495</v>
      </c>
      <c r="D285" s="660" t="s">
        <v>5003</v>
      </c>
      <c r="E285" s="660" t="s">
        <v>5004</v>
      </c>
      <c r="F285" s="663">
        <v>1</v>
      </c>
      <c r="G285" s="663">
        <v>5608</v>
      </c>
      <c r="H285" s="663">
        <v>1</v>
      </c>
      <c r="I285" s="663">
        <v>5608</v>
      </c>
      <c r="J285" s="663">
        <v>1</v>
      </c>
      <c r="K285" s="663">
        <v>5647</v>
      </c>
      <c r="L285" s="663">
        <v>1.0069543509272467</v>
      </c>
      <c r="M285" s="663">
        <v>5647</v>
      </c>
      <c r="N285" s="663"/>
      <c r="O285" s="663"/>
      <c r="P285" s="676"/>
      <c r="Q285" s="664"/>
    </row>
    <row r="286" spans="1:17" ht="14.4" customHeight="1" x14ac:dyDescent="0.3">
      <c r="A286" s="659" t="s">
        <v>561</v>
      </c>
      <c r="B286" s="660" t="s">
        <v>4547</v>
      </c>
      <c r="C286" s="660" t="s">
        <v>4495</v>
      </c>
      <c r="D286" s="660" t="s">
        <v>5005</v>
      </c>
      <c r="E286" s="660" t="s">
        <v>5006</v>
      </c>
      <c r="F286" s="663">
        <v>3052</v>
      </c>
      <c r="G286" s="663">
        <v>521884</v>
      </c>
      <c r="H286" s="663">
        <v>1</v>
      </c>
      <c r="I286" s="663">
        <v>170.99737876802098</v>
      </c>
      <c r="J286" s="663">
        <v>2743</v>
      </c>
      <c r="K286" s="663">
        <v>471791</v>
      </c>
      <c r="L286" s="663">
        <v>0.90401506848265134</v>
      </c>
      <c r="M286" s="663">
        <v>171.99817717827196</v>
      </c>
      <c r="N286" s="663">
        <v>2752</v>
      </c>
      <c r="O286" s="663">
        <v>475254</v>
      </c>
      <c r="P286" s="676">
        <v>0.91065064267155149</v>
      </c>
      <c r="Q286" s="664">
        <v>172.69404069767441</v>
      </c>
    </row>
    <row r="287" spans="1:17" ht="14.4" customHeight="1" x14ac:dyDescent="0.3">
      <c r="A287" s="659" t="s">
        <v>561</v>
      </c>
      <c r="B287" s="660" t="s">
        <v>4547</v>
      </c>
      <c r="C287" s="660" t="s">
        <v>4495</v>
      </c>
      <c r="D287" s="660" t="s">
        <v>5007</v>
      </c>
      <c r="E287" s="660" t="s">
        <v>5008</v>
      </c>
      <c r="F287" s="663">
        <v>3</v>
      </c>
      <c r="G287" s="663">
        <v>28299</v>
      </c>
      <c r="H287" s="663">
        <v>1</v>
      </c>
      <c r="I287" s="663">
        <v>9433</v>
      </c>
      <c r="J287" s="663">
        <v>1</v>
      </c>
      <c r="K287" s="663">
        <v>9490</v>
      </c>
      <c r="L287" s="663">
        <v>0.33534753878228912</v>
      </c>
      <c r="M287" s="663">
        <v>9490</v>
      </c>
      <c r="N287" s="663"/>
      <c r="O287" s="663"/>
      <c r="P287" s="676"/>
      <c r="Q287" s="664"/>
    </row>
    <row r="288" spans="1:17" ht="14.4" customHeight="1" x14ac:dyDescent="0.3">
      <c r="A288" s="659" t="s">
        <v>561</v>
      </c>
      <c r="B288" s="660" t="s">
        <v>4547</v>
      </c>
      <c r="C288" s="660" t="s">
        <v>4495</v>
      </c>
      <c r="D288" s="660" t="s">
        <v>5009</v>
      </c>
      <c r="E288" s="660" t="s">
        <v>5010</v>
      </c>
      <c r="F288" s="663">
        <v>14</v>
      </c>
      <c r="G288" s="663">
        <v>20006</v>
      </c>
      <c r="H288" s="663">
        <v>1</v>
      </c>
      <c r="I288" s="663">
        <v>1429</v>
      </c>
      <c r="J288" s="663">
        <v>1</v>
      </c>
      <c r="K288" s="663">
        <v>1436</v>
      </c>
      <c r="L288" s="663">
        <v>7.1778466460061988E-2</v>
      </c>
      <c r="M288" s="663">
        <v>1436</v>
      </c>
      <c r="N288" s="663">
        <v>1</v>
      </c>
      <c r="O288" s="663">
        <v>1449</v>
      </c>
      <c r="P288" s="676">
        <v>7.2428271518544432E-2</v>
      </c>
      <c r="Q288" s="664">
        <v>1449</v>
      </c>
    </row>
    <row r="289" spans="1:17" ht="14.4" customHeight="1" x14ac:dyDescent="0.3">
      <c r="A289" s="659" t="s">
        <v>561</v>
      </c>
      <c r="B289" s="660" t="s">
        <v>4547</v>
      </c>
      <c r="C289" s="660" t="s">
        <v>4495</v>
      </c>
      <c r="D289" s="660" t="s">
        <v>5011</v>
      </c>
      <c r="E289" s="660" t="s">
        <v>5012</v>
      </c>
      <c r="F289" s="663">
        <v>38</v>
      </c>
      <c r="G289" s="663">
        <v>197269</v>
      </c>
      <c r="H289" s="663">
        <v>1</v>
      </c>
      <c r="I289" s="663">
        <v>5191.2894736842109</v>
      </c>
      <c r="J289" s="663">
        <v>35</v>
      </c>
      <c r="K289" s="663">
        <v>182910</v>
      </c>
      <c r="L289" s="663">
        <v>0.92721106712154466</v>
      </c>
      <c r="M289" s="663">
        <v>5226</v>
      </c>
      <c r="N289" s="663">
        <v>56</v>
      </c>
      <c r="O289" s="663">
        <v>294764</v>
      </c>
      <c r="P289" s="676">
        <v>1.4942236235799846</v>
      </c>
      <c r="Q289" s="664">
        <v>5263.6428571428569</v>
      </c>
    </row>
    <row r="290" spans="1:17" ht="14.4" customHeight="1" x14ac:dyDescent="0.3">
      <c r="A290" s="659" t="s">
        <v>561</v>
      </c>
      <c r="B290" s="660" t="s">
        <v>4547</v>
      </c>
      <c r="C290" s="660" t="s">
        <v>4495</v>
      </c>
      <c r="D290" s="660" t="s">
        <v>5013</v>
      </c>
      <c r="E290" s="660" t="s">
        <v>5014</v>
      </c>
      <c r="F290" s="663">
        <v>4</v>
      </c>
      <c r="G290" s="663">
        <v>1260</v>
      </c>
      <c r="H290" s="663">
        <v>1</v>
      </c>
      <c r="I290" s="663">
        <v>315</v>
      </c>
      <c r="J290" s="663"/>
      <c r="K290" s="663"/>
      <c r="L290" s="663"/>
      <c r="M290" s="663"/>
      <c r="N290" s="663"/>
      <c r="O290" s="663"/>
      <c r="P290" s="676"/>
      <c r="Q290" s="664"/>
    </row>
    <row r="291" spans="1:17" ht="14.4" customHeight="1" x14ac:dyDescent="0.3">
      <c r="A291" s="659" t="s">
        <v>561</v>
      </c>
      <c r="B291" s="660" t="s">
        <v>4547</v>
      </c>
      <c r="C291" s="660" t="s">
        <v>4495</v>
      </c>
      <c r="D291" s="660" t="s">
        <v>5015</v>
      </c>
      <c r="E291" s="660" t="s">
        <v>5016</v>
      </c>
      <c r="F291" s="663">
        <v>792</v>
      </c>
      <c r="G291" s="663">
        <v>2809836</v>
      </c>
      <c r="H291" s="663">
        <v>1</v>
      </c>
      <c r="I291" s="663">
        <v>3547.7727272727275</v>
      </c>
      <c r="J291" s="663">
        <v>942</v>
      </c>
      <c r="K291" s="663">
        <v>3363836</v>
      </c>
      <c r="L291" s="663">
        <v>1.1971645320225095</v>
      </c>
      <c r="M291" s="663">
        <v>3570.9511677282376</v>
      </c>
      <c r="N291" s="663">
        <v>1036</v>
      </c>
      <c r="O291" s="663">
        <v>3728796</v>
      </c>
      <c r="P291" s="676">
        <v>1.3270511161505512</v>
      </c>
      <c r="Q291" s="664">
        <v>3599.2239382239381</v>
      </c>
    </row>
    <row r="292" spans="1:17" ht="14.4" customHeight="1" x14ac:dyDescent="0.3">
      <c r="A292" s="659" t="s">
        <v>561</v>
      </c>
      <c r="B292" s="660" t="s">
        <v>4547</v>
      </c>
      <c r="C292" s="660" t="s">
        <v>4495</v>
      </c>
      <c r="D292" s="660" t="s">
        <v>5017</v>
      </c>
      <c r="E292" s="660" t="s">
        <v>5018</v>
      </c>
      <c r="F292" s="663">
        <v>402</v>
      </c>
      <c r="G292" s="663">
        <v>594135</v>
      </c>
      <c r="H292" s="663">
        <v>1</v>
      </c>
      <c r="I292" s="663">
        <v>1477.9477611940299</v>
      </c>
      <c r="J292" s="663">
        <v>434</v>
      </c>
      <c r="K292" s="663">
        <v>645782</v>
      </c>
      <c r="L292" s="663">
        <v>1.0869280550716589</v>
      </c>
      <c r="M292" s="663">
        <v>1487.9769585253457</v>
      </c>
      <c r="N292" s="663">
        <v>416</v>
      </c>
      <c r="O292" s="663">
        <v>624108</v>
      </c>
      <c r="P292" s="676">
        <v>1.050448130475397</v>
      </c>
      <c r="Q292" s="664">
        <v>1500.2596153846155</v>
      </c>
    </row>
    <row r="293" spans="1:17" ht="14.4" customHeight="1" x14ac:dyDescent="0.3">
      <c r="A293" s="659" t="s">
        <v>561</v>
      </c>
      <c r="B293" s="660" t="s">
        <v>4547</v>
      </c>
      <c r="C293" s="660" t="s">
        <v>4495</v>
      </c>
      <c r="D293" s="660" t="s">
        <v>5019</v>
      </c>
      <c r="E293" s="660" t="s">
        <v>5020</v>
      </c>
      <c r="F293" s="663">
        <v>184</v>
      </c>
      <c r="G293" s="663">
        <v>489596</v>
      </c>
      <c r="H293" s="663">
        <v>1</v>
      </c>
      <c r="I293" s="663">
        <v>2660.8478260869565</v>
      </c>
      <c r="J293" s="663">
        <v>201</v>
      </c>
      <c r="K293" s="663">
        <v>538278</v>
      </c>
      <c r="L293" s="663">
        <v>1.0994330019036103</v>
      </c>
      <c r="M293" s="663">
        <v>2678</v>
      </c>
      <c r="N293" s="663">
        <v>175</v>
      </c>
      <c r="O293" s="663">
        <v>472460</v>
      </c>
      <c r="P293" s="676">
        <v>0.96499971404995144</v>
      </c>
      <c r="Q293" s="664">
        <v>2699.7714285714287</v>
      </c>
    </row>
    <row r="294" spans="1:17" ht="14.4" customHeight="1" x14ac:dyDescent="0.3">
      <c r="A294" s="659" t="s">
        <v>561</v>
      </c>
      <c r="B294" s="660" t="s">
        <v>4547</v>
      </c>
      <c r="C294" s="660" t="s">
        <v>4495</v>
      </c>
      <c r="D294" s="660" t="s">
        <v>5021</v>
      </c>
      <c r="E294" s="660" t="s">
        <v>5022</v>
      </c>
      <c r="F294" s="663">
        <v>179</v>
      </c>
      <c r="G294" s="663">
        <v>195812</v>
      </c>
      <c r="H294" s="663">
        <v>1</v>
      </c>
      <c r="I294" s="663">
        <v>1093.9217877094973</v>
      </c>
      <c r="J294" s="663">
        <v>190</v>
      </c>
      <c r="K294" s="663">
        <v>209760</v>
      </c>
      <c r="L294" s="663">
        <v>1.0712315894837905</v>
      </c>
      <c r="M294" s="663">
        <v>1104</v>
      </c>
      <c r="N294" s="663">
        <v>190</v>
      </c>
      <c r="O294" s="663">
        <v>212106</v>
      </c>
      <c r="P294" s="676">
        <v>1.0832124691030172</v>
      </c>
      <c r="Q294" s="664">
        <v>1116.3473684210526</v>
      </c>
    </row>
    <row r="295" spans="1:17" ht="14.4" customHeight="1" x14ac:dyDescent="0.3">
      <c r="A295" s="659" t="s">
        <v>561</v>
      </c>
      <c r="B295" s="660" t="s">
        <v>4547</v>
      </c>
      <c r="C295" s="660" t="s">
        <v>4495</v>
      </c>
      <c r="D295" s="660" t="s">
        <v>5023</v>
      </c>
      <c r="E295" s="660" t="s">
        <v>5024</v>
      </c>
      <c r="F295" s="663">
        <v>38</v>
      </c>
      <c r="G295" s="663">
        <v>230888</v>
      </c>
      <c r="H295" s="663">
        <v>1</v>
      </c>
      <c r="I295" s="663">
        <v>6076</v>
      </c>
      <c r="J295" s="663">
        <v>45</v>
      </c>
      <c r="K295" s="663">
        <v>274725</v>
      </c>
      <c r="L295" s="663">
        <v>1.1898626173729254</v>
      </c>
      <c r="M295" s="663">
        <v>6105</v>
      </c>
      <c r="N295" s="663">
        <v>45</v>
      </c>
      <c r="O295" s="663">
        <v>276663</v>
      </c>
      <c r="P295" s="676">
        <v>1.1982562974255917</v>
      </c>
      <c r="Q295" s="664">
        <v>6148.0666666666666</v>
      </c>
    </row>
    <row r="296" spans="1:17" ht="14.4" customHeight="1" x14ac:dyDescent="0.3">
      <c r="A296" s="659" t="s">
        <v>561</v>
      </c>
      <c r="B296" s="660" t="s">
        <v>4547</v>
      </c>
      <c r="C296" s="660" t="s">
        <v>4495</v>
      </c>
      <c r="D296" s="660" t="s">
        <v>5025</v>
      </c>
      <c r="E296" s="660" t="s">
        <v>5026</v>
      </c>
      <c r="F296" s="663">
        <v>376</v>
      </c>
      <c r="G296" s="663">
        <v>1424980</v>
      </c>
      <c r="H296" s="663">
        <v>1</v>
      </c>
      <c r="I296" s="663">
        <v>3789.8404255319151</v>
      </c>
      <c r="J296" s="663">
        <v>442</v>
      </c>
      <c r="K296" s="663">
        <v>1683540</v>
      </c>
      <c r="L296" s="663">
        <v>1.1814481606759393</v>
      </c>
      <c r="M296" s="663">
        <v>3808.9140271493211</v>
      </c>
      <c r="N296" s="663">
        <v>453</v>
      </c>
      <c r="O296" s="663">
        <v>1736289</v>
      </c>
      <c r="P296" s="676">
        <v>1.2184655223231202</v>
      </c>
      <c r="Q296" s="664">
        <v>3832.8675496688743</v>
      </c>
    </row>
    <row r="297" spans="1:17" ht="14.4" customHeight="1" x14ac:dyDescent="0.3">
      <c r="A297" s="659" t="s">
        <v>561</v>
      </c>
      <c r="B297" s="660" t="s">
        <v>4547</v>
      </c>
      <c r="C297" s="660" t="s">
        <v>4495</v>
      </c>
      <c r="D297" s="660" t="s">
        <v>5027</v>
      </c>
      <c r="E297" s="660" t="s">
        <v>5028</v>
      </c>
      <c r="F297" s="663">
        <v>11</v>
      </c>
      <c r="G297" s="663">
        <v>45848</v>
      </c>
      <c r="H297" s="663">
        <v>1</v>
      </c>
      <c r="I297" s="663">
        <v>4168</v>
      </c>
      <c r="J297" s="663">
        <v>3</v>
      </c>
      <c r="K297" s="663">
        <v>12573</v>
      </c>
      <c r="L297" s="663">
        <v>0.27423224568138194</v>
      </c>
      <c r="M297" s="663">
        <v>4191</v>
      </c>
      <c r="N297" s="663">
        <v>9</v>
      </c>
      <c r="O297" s="663">
        <v>38039</v>
      </c>
      <c r="P297" s="676">
        <v>0.82967632175885531</v>
      </c>
      <c r="Q297" s="664">
        <v>4226.5555555555557</v>
      </c>
    </row>
    <row r="298" spans="1:17" ht="14.4" customHeight="1" x14ac:dyDescent="0.3">
      <c r="A298" s="659" t="s">
        <v>561</v>
      </c>
      <c r="B298" s="660" t="s">
        <v>4547</v>
      </c>
      <c r="C298" s="660" t="s">
        <v>4495</v>
      </c>
      <c r="D298" s="660" t="s">
        <v>5029</v>
      </c>
      <c r="E298" s="660" t="s">
        <v>5030</v>
      </c>
      <c r="F298" s="663">
        <v>11</v>
      </c>
      <c r="G298" s="663">
        <v>3102</v>
      </c>
      <c r="H298" s="663">
        <v>1</v>
      </c>
      <c r="I298" s="663">
        <v>282</v>
      </c>
      <c r="J298" s="663">
        <v>2</v>
      </c>
      <c r="K298" s="663">
        <v>566</v>
      </c>
      <c r="L298" s="663">
        <v>0.18246292714377821</v>
      </c>
      <c r="M298" s="663">
        <v>283</v>
      </c>
      <c r="N298" s="663"/>
      <c r="O298" s="663"/>
      <c r="P298" s="676"/>
      <c r="Q298" s="664"/>
    </row>
    <row r="299" spans="1:17" ht="14.4" customHeight="1" x14ac:dyDescent="0.3">
      <c r="A299" s="659" t="s">
        <v>561</v>
      </c>
      <c r="B299" s="660" t="s">
        <v>4547</v>
      </c>
      <c r="C299" s="660" t="s">
        <v>4495</v>
      </c>
      <c r="D299" s="660" t="s">
        <v>5031</v>
      </c>
      <c r="E299" s="660" t="s">
        <v>5032</v>
      </c>
      <c r="F299" s="663">
        <v>2</v>
      </c>
      <c r="G299" s="663">
        <v>1600</v>
      </c>
      <c r="H299" s="663">
        <v>1</v>
      </c>
      <c r="I299" s="663">
        <v>800</v>
      </c>
      <c r="J299" s="663">
        <v>4</v>
      </c>
      <c r="K299" s="663">
        <v>3224</v>
      </c>
      <c r="L299" s="663">
        <v>2.0150000000000001</v>
      </c>
      <c r="M299" s="663">
        <v>806</v>
      </c>
      <c r="N299" s="663">
        <v>1</v>
      </c>
      <c r="O299" s="663">
        <v>815</v>
      </c>
      <c r="P299" s="676">
        <v>0.50937500000000002</v>
      </c>
      <c r="Q299" s="664">
        <v>815</v>
      </c>
    </row>
    <row r="300" spans="1:17" ht="14.4" customHeight="1" x14ac:dyDescent="0.3">
      <c r="A300" s="659" t="s">
        <v>561</v>
      </c>
      <c r="B300" s="660" t="s">
        <v>4547</v>
      </c>
      <c r="C300" s="660" t="s">
        <v>4495</v>
      </c>
      <c r="D300" s="660" t="s">
        <v>5033</v>
      </c>
      <c r="E300" s="660" t="s">
        <v>5034</v>
      </c>
      <c r="F300" s="663">
        <v>1</v>
      </c>
      <c r="G300" s="663">
        <v>1992</v>
      </c>
      <c r="H300" s="663">
        <v>1</v>
      </c>
      <c r="I300" s="663">
        <v>1992</v>
      </c>
      <c r="J300" s="663"/>
      <c r="K300" s="663"/>
      <c r="L300" s="663"/>
      <c r="M300" s="663"/>
      <c r="N300" s="663">
        <v>2</v>
      </c>
      <c r="O300" s="663">
        <v>4011</v>
      </c>
      <c r="P300" s="676">
        <v>2.0135542168674698</v>
      </c>
      <c r="Q300" s="664">
        <v>2005.5</v>
      </c>
    </row>
    <row r="301" spans="1:17" ht="14.4" customHeight="1" x14ac:dyDescent="0.3">
      <c r="A301" s="659" t="s">
        <v>561</v>
      </c>
      <c r="B301" s="660" t="s">
        <v>4547</v>
      </c>
      <c r="C301" s="660" t="s">
        <v>4495</v>
      </c>
      <c r="D301" s="660" t="s">
        <v>5035</v>
      </c>
      <c r="E301" s="660" t="s">
        <v>5036</v>
      </c>
      <c r="F301" s="663">
        <v>0</v>
      </c>
      <c r="G301" s="663">
        <v>0</v>
      </c>
      <c r="H301" s="663"/>
      <c r="I301" s="663"/>
      <c r="J301" s="663">
        <v>0</v>
      </c>
      <c r="K301" s="663">
        <v>0</v>
      </c>
      <c r="L301" s="663"/>
      <c r="M301" s="663"/>
      <c r="N301" s="663">
        <v>0</v>
      </c>
      <c r="O301" s="663">
        <v>0</v>
      </c>
      <c r="P301" s="676"/>
      <c r="Q301" s="664"/>
    </row>
    <row r="302" spans="1:17" ht="14.4" customHeight="1" x14ac:dyDescent="0.3">
      <c r="A302" s="659" t="s">
        <v>561</v>
      </c>
      <c r="B302" s="660" t="s">
        <v>4547</v>
      </c>
      <c r="C302" s="660" t="s">
        <v>4495</v>
      </c>
      <c r="D302" s="660" t="s">
        <v>5037</v>
      </c>
      <c r="E302" s="660" t="s">
        <v>5038</v>
      </c>
      <c r="F302" s="663">
        <v>1372</v>
      </c>
      <c r="G302" s="663">
        <v>0</v>
      </c>
      <c r="H302" s="663"/>
      <c r="I302" s="663">
        <v>0</v>
      </c>
      <c r="J302" s="663">
        <v>1075</v>
      </c>
      <c r="K302" s="663">
        <v>0</v>
      </c>
      <c r="L302" s="663"/>
      <c r="M302" s="663">
        <v>0</v>
      </c>
      <c r="N302" s="663">
        <v>1121</v>
      </c>
      <c r="O302" s="663">
        <v>0</v>
      </c>
      <c r="P302" s="676"/>
      <c r="Q302" s="664">
        <v>0</v>
      </c>
    </row>
    <row r="303" spans="1:17" ht="14.4" customHeight="1" x14ac:dyDescent="0.3">
      <c r="A303" s="659" t="s">
        <v>561</v>
      </c>
      <c r="B303" s="660" t="s">
        <v>4547</v>
      </c>
      <c r="C303" s="660" t="s">
        <v>4495</v>
      </c>
      <c r="D303" s="660" t="s">
        <v>4520</v>
      </c>
      <c r="E303" s="660" t="s">
        <v>4521</v>
      </c>
      <c r="F303" s="663">
        <v>124</v>
      </c>
      <c r="G303" s="663">
        <v>0</v>
      </c>
      <c r="H303" s="663"/>
      <c r="I303" s="663">
        <v>0</v>
      </c>
      <c r="J303" s="663">
        <v>136</v>
      </c>
      <c r="K303" s="663">
        <v>0</v>
      </c>
      <c r="L303" s="663"/>
      <c r="M303" s="663">
        <v>0</v>
      </c>
      <c r="N303" s="663"/>
      <c r="O303" s="663"/>
      <c r="P303" s="676"/>
      <c r="Q303" s="664"/>
    </row>
    <row r="304" spans="1:17" ht="14.4" customHeight="1" x14ac:dyDescent="0.3">
      <c r="A304" s="659" t="s">
        <v>561</v>
      </c>
      <c r="B304" s="660" t="s">
        <v>4547</v>
      </c>
      <c r="C304" s="660" t="s">
        <v>4495</v>
      </c>
      <c r="D304" s="660" t="s">
        <v>5039</v>
      </c>
      <c r="E304" s="660" t="s">
        <v>5040</v>
      </c>
      <c r="F304" s="663">
        <v>55</v>
      </c>
      <c r="G304" s="663">
        <v>0</v>
      </c>
      <c r="H304" s="663"/>
      <c r="I304" s="663">
        <v>0</v>
      </c>
      <c r="J304" s="663">
        <v>61</v>
      </c>
      <c r="K304" s="663">
        <v>0</v>
      </c>
      <c r="L304" s="663"/>
      <c r="M304" s="663">
        <v>0</v>
      </c>
      <c r="N304" s="663">
        <v>68</v>
      </c>
      <c r="O304" s="663">
        <v>0</v>
      </c>
      <c r="P304" s="676"/>
      <c r="Q304" s="664">
        <v>0</v>
      </c>
    </row>
    <row r="305" spans="1:17" ht="14.4" customHeight="1" x14ac:dyDescent="0.3">
      <c r="A305" s="659" t="s">
        <v>561</v>
      </c>
      <c r="B305" s="660" t="s">
        <v>4547</v>
      </c>
      <c r="C305" s="660" t="s">
        <v>4495</v>
      </c>
      <c r="D305" s="660" t="s">
        <v>5041</v>
      </c>
      <c r="E305" s="660" t="s">
        <v>5042</v>
      </c>
      <c r="F305" s="663">
        <v>1</v>
      </c>
      <c r="G305" s="663">
        <v>8223</v>
      </c>
      <c r="H305" s="663">
        <v>1</v>
      </c>
      <c r="I305" s="663">
        <v>8223</v>
      </c>
      <c r="J305" s="663"/>
      <c r="K305" s="663"/>
      <c r="L305" s="663"/>
      <c r="M305" s="663"/>
      <c r="N305" s="663"/>
      <c r="O305" s="663"/>
      <c r="P305" s="676"/>
      <c r="Q305" s="664"/>
    </row>
    <row r="306" spans="1:17" ht="14.4" customHeight="1" x14ac:dyDescent="0.3">
      <c r="A306" s="659" t="s">
        <v>561</v>
      </c>
      <c r="B306" s="660" t="s">
        <v>4547</v>
      </c>
      <c r="C306" s="660" t="s">
        <v>4495</v>
      </c>
      <c r="D306" s="660" t="s">
        <v>5043</v>
      </c>
      <c r="E306" s="660" t="s">
        <v>5044</v>
      </c>
      <c r="F306" s="663"/>
      <c r="G306" s="663"/>
      <c r="H306" s="663"/>
      <c r="I306" s="663"/>
      <c r="J306" s="663"/>
      <c r="K306" s="663"/>
      <c r="L306" s="663"/>
      <c r="M306" s="663"/>
      <c r="N306" s="663">
        <v>1</v>
      </c>
      <c r="O306" s="663">
        <v>10899</v>
      </c>
      <c r="P306" s="676"/>
      <c r="Q306" s="664">
        <v>10899</v>
      </c>
    </row>
    <row r="307" spans="1:17" ht="14.4" customHeight="1" x14ac:dyDescent="0.3">
      <c r="A307" s="659" t="s">
        <v>561</v>
      </c>
      <c r="B307" s="660" t="s">
        <v>4547</v>
      </c>
      <c r="C307" s="660" t="s">
        <v>4495</v>
      </c>
      <c r="D307" s="660" t="s">
        <v>5045</v>
      </c>
      <c r="E307" s="660" t="s">
        <v>5046</v>
      </c>
      <c r="F307" s="663">
        <v>480</v>
      </c>
      <c r="G307" s="663">
        <v>354224</v>
      </c>
      <c r="H307" s="663">
        <v>1</v>
      </c>
      <c r="I307" s="663">
        <v>737.9666666666667</v>
      </c>
      <c r="J307" s="663">
        <v>128</v>
      </c>
      <c r="K307" s="663">
        <v>94972</v>
      </c>
      <c r="L307" s="663">
        <v>0.26811283255792945</v>
      </c>
      <c r="M307" s="663">
        <v>741.96875</v>
      </c>
      <c r="N307" s="663"/>
      <c r="O307" s="663"/>
      <c r="P307" s="676"/>
      <c r="Q307" s="664"/>
    </row>
    <row r="308" spans="1:17" ht="14.4" customHeight="1" x14ac:dyDescent="0.3">
      <c r="A308" s="659" t="s">
        <v>561</v>
      </c>
      <c r="B308" s="660" t="s">
        <v>4547</v>
      </c>
      <c r="C308" s="660" t="s">
        <v>4495</v>
      </c>
      <c r="D308" s="660" t="s">
        <v>5047</v>
      </c>
      <c r="E308" s="660" t="s">
        <v>4481</v>
      </c>
      <c r="F308" s="663">
        <v>449</v>
      </c>
      <c r="G308" s="663">
        <v>0</v>
      </c>
      <c r="H308" s="663"/>
      <c r="I308" s="663">
        <v>0</v>
      </c>
      <c r="J308" s="663">
        <v>716</v>
      </c>
      <c r="K308" s="663">
        <v>0</v>
      </c>
      <c r="L308" s="663"/>
      <c r="M308" s="663">
        <v>0</v>
      </c>
      <c r="N308" s="663"/>
      <c r="O308" s="663"/>
      <c r="P308" s="676"/>
      <c r="Q308" s="664"/>
    </row>
    <row r="309" spans="1:17" ht="14.4" customHeight="1" x14ac:dyDescent="0.3">
      <c r="A309" s="659" t="s">
        <v>561</v>
      </c>
      <c r="B309" s="660" t="s">
        <v>4547</v>
      </c>
      <c r="C309" s="660" t="s">
        <v>4495</v>
      </c>
      <c r="D309" s="660" t="s">
        <v>5047</v>
      </c>
      <c r="E309" s="660" t="s">
        <v>5048</v>
      </c>
      <c r="F309" s="663">
        <v>4302</v>
      </c>
      <c r="G309" s="663">
        <v>0</v>
      </c>
      <c r="H309" s="663"/>
      <c r="I309" s="663">
        <v>0</v>
      </c>
      <c r="J309" s="663">
        <v>4040</v>
      </c>
      <c r="K309" s="663">
        <v>0</v>
      </c>
      <c r="L309" s="663"/>
      <c r="M309" s="663">
        <v>0</v>
      </c>
      <c r="N309" s="663"/>
      <c r="O309" s="663"/>
      <c r="P309" s="676"/>
      <c r="Q309" s="664"/>
    </row>
    <row r="310" spans="1:17" ht="14.4" customHeight="1" x14ac:dyDescent="0.3">
      <c r="A310" s="659" t="s">
        <v>561</v>
      </c>
      <c r="B310" s="660" t="s">
        <v>4547</v>
      </c>
      <c r="C310" s="660" t="s">
        <v>4495</v>
      </c>
      <c r="D310" s="660" t="s">
        <v>4502</v>
      </c>
      <c r="E310" s="660" t="s">
        <v>4503</v>
      </c>
      <c r="F310" s="663">
        <v>917</v>
      </c>
      <c r="G310" s="663">
        <v>313614</v>
      </c>
      <c r="H310" s="663">
        <v>1</v>
      </c>
      <c r="I310" s="663">
        <v>342</v>
      </c>
      <c r="J310" s="663">
        <v>977</v>
      </c>
      <c r="K310" s="663">
        <v>226664</v>
      </c>
      <c r="L310" s="663">
        <v>0.72274834669370625</v>
      </c>
      <c r="M310" s="663">
        <v>232</v>
      </c>
      <c r="N310" s="663">
        <v>1025</v>
      </c>
      <c r="O310" s="663">
        <v>239228</v>
      </c>
      <c r="P310" s="676">
        <v>0.76281033372234663</v>
      </c>
      <c r="Q310" s="664">
        <v>233.39317073170733</v>
      </c>
    </row>
    <row r="311" spans="1:17" ht="14.4" customHeight="1" x14ac:dyDescent="0.3">
      <c r="A311" s="659" t="s">
        <v>561</v>
      </c>
      <c r="B311" s="660" t="s">
        <v>4547</v>
      </c>
      <c r="C311" s="660" t="s">
        <v>4495</v>
      </c>
      <c r="D311" s="660" t="s">
        <v>5049</v>
      </c>
      <c r="E311" s="660" t="s">
        <v>5050</v>
      </c>
      <c r="F311" s="663">
        <v>108</v>
      </c>
      <c r="G311" s="663">
        <v>569682</v>
      </c>
      <c r="H311" s="663">
        <v>1</v>
      </c>
      <c r="I311" s="663">
        <v>5274.833333333333</v>
      </c>
      <c r="J311" s="663">
        <v>120</v>
      </c>
      <c r="K311" s="663">
        <v>635760</v>
      </c>
      <c r="L311" s="663">
        <v>1.1159910265727195</v>
      </c>
      <c r="M311" s="663">
        <v>5298</v>
      </c>
      <c r="N311" s="663">
        <v>102</v>
      </c>
      <c r="O311" s="663">
        <v>543276</v>
      </c>
      <c r="P311" s="676">
        <v>0.95364782457581598</v>
      </c>
      <c r="Q311" s="664">
        <v>5326.2352941176468</v>
      </c>
    </row>
    <row r="312" spans="1:17" ht="14.4" customHeight="1" x14ac:dyDescent="0.3">
      <c r="A312" s="659" t="s">
        <v>561</v>
      </c>
      <c r="B312" s="660" t="s">
        <v>4547</v>
      </c>
      <c r="C312" s="660" t="s">
        <v>4495</v>
      </c>
      <c r="D312" s="660" t="s">
        <v>5051</v>
      </c>
      <c r="E312" s="660" t="s">
        <v>5052</v>
      </c>
      <c r="F312" s="663">
        <v>5024</v>
      </c>
      <c r="G312" s="663">
        <v>5370915</v>
      </c>
      <c r="H312" s="663">
        <v>1</v>
      </c>
      <c r="I312" s="663">
        <v>1069.0515525477706</v>
      </c>
      <c r="J312" s="663">
        <v>4840</v>
      </c>
      <c r="K312" s="663">
        <v>5308789</v>
      </c>
      <c r="L312" s="663">
        <v>0.98843288340999624</v>
      </c>
      <c r="M312" s="663">
        <v>1096.8572314049586</v>
      </c>
      <c r="N312" s="663">
        <v>4893</v>
      </c>
      <c r="O312" s="663">
        <v>5423835</v>
      </c>
      <c r="P312" s="676">
        <v>1.0098530697283423</v>
      </c>
      <c r="Q312" s="664">
        <v>1108.4886572654814</v>
      </c>
    </row>
    <row r="313" spans="1:17" ht="14.4" customHeight="1" x14ac:dyDescent="0.3">
      <c r="A313" s="659" t="s">
        <v>561</v>
      </c>
      <c r="B313" s="660" t="s">
        <v>4547</v>
      </c>
      <c r="C313" s="660" t="s">
        <v>4495</v>
      </c>
      <c r="D313" s="660" t="s">
        <v>5053</v>
      </c>
      <c r="E313" s="660" t="s">
        <v>5054</v>
      </c>
      <c r="F313" s="663">
        <v>745</v>
      </c>
      <c r="G313" s="663">
        <v>917786</v>
      </c>
      <c r="H313" s="663">
        <v>1</v>
      </c>
      <c r="I313" s="663">
        <v>1231.9275167785236</v>
      </c>
      <c r="J313" s="663">
        <v>747</v>
      </c>
      <c r="K313" s="663">
        <v>925533</v>
      </c>
      <c r="L313" s="663">
        <v>1.0084409655409867</v>
      </c>
      <c r="M313" s="663">
        <v>1239</v>
      </c>
      <c r="N313" s="663">
        <v>824</v>
      </c>
      <c r="O313" s="663">
        <v>1029448</v>
      </c>
      <c r="P313" s="676">
        <v>1.1216645274606498</v>
      </c>
      <c r="Q313" s="664">
        <v>1249.3300970873786</v>
      </c>
    </row>
    <row r="314" spans="1:17" ht="14.4" customHeight="1" x14ac:dyDescent="0.3">
      <c r="A314" s="659" t="s">
        <v>561</v>
      </c>
      <c r="B314" s="660" t="s">
        <v>4547</v>
      </c>
      <c r="C314" s="660" t="s">
        <v>4495</v>
      </c>
      <c r="D314" s="660" t="s">
        <v>5055</v>
      </c>
      <c r="E314" s="660" t="s">
        <v>5056</v>
      </c>
      <c r="F314" s="663">
        <v>0</v>
      </c>
      <c r="G314" s="663">
        <v>0</v>
      </c>
      <c r="H314" s="663"/>
      <c r="I314" s="663"/>
      <c r="J314" s="663">
        <v>1</v>
      </c>
      <c r="K314" s="663">
        <v>0</v>
      </c>
      <c r="L314" s="663"/>
      <c r="M314" s="663">
        <v>0</v>
      </c>
      <c r="N314" s="663"/>
      <c r="O314" s="663"/>
      <c r="P314" s="676"/>
      <c r="Q314" s="664"/>
    </row>
    <row r="315" spans="1:17" ht="14.4" customHeight="1" x14ac:dyDescent="0.3">
      <c r="A315" s="659" t="s">
        <v>561</v>
      </c>
      <c r="B315" s="660" t="s">
        <v>4547</v>
      </c>
      <c r="C315" s="660" t="s">
        <v>4495</v>
      </c>
      <c r="D315" s="660" t="s">
        <v>5057</v>
      </c>
      <c r="E315" s="660" t="s">
        <v>5058</v>
      </c>
      <c r="F315" s="663">
        <v>318</v>
      </c>
      <c r="G315" s="663">
        <v>139278</v>
      </c>
      <c r="H315" s="663">
        <v>1</v>
      </c>
      <c r="I315" s="663">
        <v>437.98113207547169</v>
      </c>
      <c r="J315" s="663">
        <v>354</v>
      </c>
      <c r="K315" s="663">
        <v>156468</v>
      </c>
      <c r="L315" s="663">
        <v>1.1234222203075863</v>
      </c>
      <c r="M315" s="663">
        <v>442</v>
      </c>
      <c r="N315" s="663">
        <v>297</v>
      </c>
      <c r="O315" s="663">
        <v>132564</v>
      </c>
      <c r="P315" s="676">
        <v>0.9517942532201783</v>
      </c>
      <c r="Q315" s="664">
        <v>446.34343434343435</v>
      </c>
    </row>
    <row r="316" spans="1:17" ht="14.4" customHeight="1" x14ac:dyDescent="0.3">
      <c r="A316" s="659" t="s">
        <v>561</v>
      </c>
      <c r="B316" s="660" t="s">
        <v>4547</v>
      </c>
      <c r="C316" s="660" t="s">
        <v>4495</v>
      </c>
      <c r="D316" s="660" t="s">
        <v>5059</v>
      </c>
      <c r="E316" s="660" t="s">
        <v>5060</v>
      </c>
      <c r="F316" s="663">
        <v>8</v>
      </c>
      <c r="G316" s="663">
        <v>34024</v>
      </c>
      <c r="H316" s="663">
        <v>1</v>
      </c>
      <c r="I316" s="663">
        <v>4253</v>
      </c>
      <c r="J316" s="663">
        <v>12</v>
      </c>
      <c r="K316" s="663">
        <v>51384</v>
      </c>
      <c r="L316" s="663">
        <v>1.5102280743004937</v>
      </c>
      <c r="M316" s="663">
        <v>4282</v>
      </c>
      <c r="N316" s="663">
        <v>10</v>
      </c>
      <c r="O316" s="663">
        <v>43075</v>
      </c>
      <c r="P316" s="676">
        <v>1.2660181048671526</v>
      </c>
      <c r="Q316" s="664">
        <v>4307.5</v>
      </c>
    </row>
    <row r="317" spans="1:17" ht="14.4" customHeight="1" x14ac:dyDescent="0.3">
      <c r="A317" s="659" t="s">
        <v>561</v>
      </c>
      <c r="B317" s="660" t="s">
        <v>4547</v>
      </c>
      <c r="C317" s="660" t="s">
        <v>4495</v>
      </c>
      <c r="D317" s="660" t="s">
        <v>5061</v>
      </c>
      <c r="E317" s="660" t="s">
        <v>5062</v>
      </c>
      <c r="F317" s="663">
        <v>94</v>
      </c>
      <c r="G317" s="663">
        <v>367704</v>
      </c>
      <c r="H317" s="663">
        <v>1</v>
      </c>
      <c r="I317" s="663">
        <v>3911.744680851064</v>
      </c>
      <c r="J317" s="663">
        <v>101</v>
      </c>
      <c r="K317" s="663">
        <v>396696</v>
      </c>
      <c r="L317" s="663">
        <v>1.0788460283271326</v>
      </c>
      <c r="M317" s="663">
        <v>3927.6831683168316</v>
      </c>
      <c r="N317" s="663">
        <v>110</v>
      </c>
      <c r="O317" s="663">
        <v>434159</v>
      </c>
      <c r="P317" s="676">
        <v>1.1807296085982204</v>
      </c>
      <c r="Q317" s="664">
        <v>3946.9</v>
      </c>
    </row>
    <row r="318" spans="1:17" ht="14.4" customHeight="1" x14ac:dyDescent="0.3">
      <c r="A318" s="659" t="s">
        <v>561</v>
      </c>
      <c r="B318" s="660" t="s">
        <v>4547</v>
      </c>
      <c r="C318" s="660" t="s">
        <v>4495</v>
      </c>
      <c r="D318" s="660" t="s">
        <v>4532</v>
      </c>
      <c r="E318" s="660" t="s">
        <v>4533</v>
      </c>
      <c r="F318" s="663">
        <v>16</v>
      </c>
      <c r="G318" s="663">
        <v>158416</v>
      </c>
      <c r="H318" s="663">
        <v>1</v>
      </c>
      <c r="I318" s="663">
        <v>9901</v>
      </c>
      <c r="J318" s="663">
        <v>11</v>
      </c>
      <c r="K318" s="663">
        <v>109406</v>
      </c>
      <c r="L318" s="663">
        <v>0.69062468437531566</v>
      </c>
      <c r="M318" s="663">
        <v>9946</v>
      </c>
      <c r="N318" s="663">
        <v>14</v>
      </c>
      <c r="O318" s="663">
        <v>139900</v>
      </c>
      <c r="P318" s="676">
        <v>0.88311786688213312</v>
      </c>
      <c r="Q318" s="664">
        <v>9992.8571428571431</v>
      </c>
    </row>
    <row r="319" spans="1:17" ht="14.4" customHeight="1" x14ac:dyDescent="0.3">
      <c r="A319" s="659" t="s">
        <v>561</v>
      </c>
      <c r="B319" s="660" t="s">
        <v>4547</v>
      </c>
      <c r="C319" s="660" t="s">
        <v>4495</v>
      </c>
      <c r="D319" s="660" t="s">
        <v>5063</v>
      </c>
      <c r="E319" s="660" t="s">
        <v>5064</v>
      </c>
      <c r="F319" s="663">
        <v>623</v>
      </c>
      <c r="G319" s="663">
        <v>204324</v>
      </c>
      <c r="H319" s="663">
        <v>1</v>
      </c>
      <c r="I319" s="663">
        <v>327.96789727126804</v>
      </c>
      <c r="J319" s="663">
        <v>705</v>
      </c>
      <c r="K319" s="663">
        <v>233346</v>
      </c>
      <c r="L319" s="663">
        <v>1.1420391143478006</v>
      </c>
      <c r="M319" s="663">
        <v>330.98723404255321</v>
      </c>
      <c r="N319" s="663">
        <v>702</v>
      </c>
      <c r="O319" s="663">
        <v>234877</v>
      </c>
      <c r="P319" s="676">
        <v>1.1495321156594429</v>
      </c>
      <c r="Q319" s="664">
        <v>334.58262108262107</v>
      </c>
    </row>
    <row r="320" spans="1:17" ht="14.4" customHeight="1" x14ac:dyDescent="0.3">
      <c r="A320" s="659" t="s">
        <v>561</v>
      </c>
      <c r="B320" s="660" t="s">
        <v>4547</v>
      </c>
      <c r="C320" s="660" t="s">
        <v>4495</v>
      </c>
      <c r="D320" s="660" t="s">
        <v>4506</v>
      </c>
      <c r="E320" s="660" t="s">
        <v>4507</v>
      </c>
      <c r="F320" s="663"/>
      <c r="G320" s="663"/>
      <c r="H320" s="663"/>
      <c r="I320" s="663"/>
      <c r="J320" s="663">
        <v>2</v>
      </c>
      <c r="K320" s="663">
        <v>354</v>
      </c>
      <c r="L320" s="663"/>
      <c r="M320" s="663">
        <v>177</v>
      </c>
      <c r="N320" s="663">
        <v>1</v>
      </c>
      <c r="O320" s="663">
        <v>178</v>
      </c>
      <c r="P320" s="676"/>
      <c r="Q320" s="664">
        <v>178</v>
      </c>
    </row>
    <row r="321" spans="1:17" ht="14.4" customHeight="1" x14ac:dyDescent="0.3">
      <c r="A321" s="659" t="s">
        <v>561</v>
      </c>
      <c r="B321" s="660" t="s">
        <v>4547</v>
      </c>
      <c r="C321" s="660" t="s">
        <v>4495</v>
      </c>
      <c r="D321" s="660" t="s">
        <v>5065</v>
      </c>
      <c r="E321" s="660" t="s">
        <v>5066</v>
      </c>
      <c r="F321" s="663">
        <v>8</v>
      </c>
      <c r="G321" s="663">
        <v>38008</v>
      </c>
      <c r="H321" s="663">
        <v>1</v>
      </c>
      <c r="I321" s="663">
        <v>4751</v>
      </c>
      <c r="J321" s="663">
        <v>10</v>
      </c>
      <c r="K321" s="663">
        <v>47740</v>
      </c>
      <c r="L321" s="663">
        <v>1.2560513576089245</v>
      </c>
      <c r="M321" s="663">
        <v>4774</v>
      </c>
      <c r="N321" s="663">
        <v>14</v>
      </c>
      <c r="O321" s="663">
        <v>67256</v>
      </c>
      <c r="P321" s="676">
        <v>1.7695222058513997</v>
      </c>
      <c r="Q321" s="664">
        <v>4804</v>
      </c>
    </row>
    <row r="322" spans="1:17" ht="14.4" customHeight="1" x14ac:dyDescent="0.3">
      <c r="A322" s="659" t="s">
        <v>561</v>
      </c>
      <c r="B322" s="660" t="s">
        <v>4547</v>
      </c>
      <c r="C322" s="660" t="s">
        <v>4495</v>
      </c>
      <c r="D322" s="660" t="s">
        <v>5067</v>
      </c>
      <c r="E322" s="660" t="s">
        <v>5068</v>
      </c>
      <c r="F322" s="663">
        <v>834</v>
      </c>
      <c r="G322" s="663">
        <v>563769</v>
      </c>
      <c r="H322" s="663">
        <v>1</v>
      </c>
      <c r="I322" s="663">
        <v>675.98201438848923</v>
      </c>
      <c r="J322" s="663">
        <v>910</v>
      </c>
      <c r="K322" s="663">
        <v>313372</v>
      </c>
      <c r="L322" s="663">
        <v>0.55585177617073656</v>
      </c>
      <c r="M322" s="663">
        <v>344.36483516483514</v>
      </c>
      <c r="N322" s="663">
        <v>966</v>
      </c>
      <c r="O322" s="663">
        <v>335016</v>
      </c>
      <c r="P322" s="676">
        <v>0.59424338691911049</v>
      </c>
      <c r="Q322" s="664">
        <v>346.80745341614909</v>
      </c>
    </row>
    <row r="323" spans="1:17" ht="14.4" customHeight="1" x14ac:dyDescent="0.3">
      <c r="A323" s="659" t="s">
        <v>561</v>
      </c>
      <c r="B323" s="660" t="s">
        <v>4547</v>
      </c>
      <c r="C323" s="660" t="s">
        <v>4495</v>
      </c>
      <c r="D323" s="660" t="s">
        <v>5069</v>
      </c>
      <c r="E323" s="660" t="s">
        <v>5070</v>
      </c>
      <c r="F323" s="663">
        <v>36</v>
      </c>
      <c r="G323" s="663">
        <v>63426</v>
      </c>
      <c r="H323" s="663">
        <v>1</v>
      </c>
      <c r="I323" s="663">
        <v>1761.8333333333333</v>
      </c>
      <c r="J323" s="663">
        <v>7</v>
      </c>
      <c r="K323" s="663">
        <v>12383</v>
      </c>
      <c r="L323" s="663">
        <v>0.19523539242581905</v>
      </c>
      <c r="M323" s="663">
        <v>1769</v>
      </c>
      <c r="N323" s="663"/>
      <c r="O323" s="663"/>
      <c r="P323" s="676"/>
      <c r="Q323" s="664"/>
    </row>
    <row r="324" spans="1:17" ht="14.4" customHeight="1" x14ac:dyDescent="0.3">
      <c r="A324" s="659" t="s">
        <v>561</v>
      </c>
      <c r="B324" s="660" t="s">
        <v>4547</v>
      </c>
      <c r="C324" s="660" t="s">
        <v>4495</v>
      </c>
      <c r="D324" s="660" t="s">
        <v>5071</v>
      </c>
      <c r="E324" s="660" t="s">
        <v>5072</v>
      </c>
      <c r="F324" s="663">
        <v>246</v>
      </c>
      <c r="G324" s="663">
        <v>73800</v>
      </c>
      <c r="H324" s="663">
        <v>1</v>
      </c>
      <c r="I324" s="663">
        <v>300</v>
      </c>
      <c r="J324" s="663">
        <v>275</v>
      </c>
      <c r="K324" s="663">
        <v>82775</v>
      </c>
      <c r="L324" s="663">
        <v>1.1216124661246611</v>
      </c>
      <c r="M324" s="663">
        <v>301</v>
      </c>
      <c r="N324" s="663">
        <v>280</v>
      </c>
      <c r="O324" s="663">
        <v>84496</v>
      </c>
      <c r="P324" s="676">
        <v>1.1449322493224932</v>
      </c>
      <c r="Q324" s="664">
        <v>301.77142857142854</v>
      </c>
    </row>
    <row r="325" spans="1:17" ht="14.4" customHeight="1" x14ac:dyDescent="0.3">
      <c r="A325" s="659" t="s">
        <v>561</v>
      </c>
      <c r="B325" s="660" t="s">
        <v>4547</v>
      </c>
      <c r="C325" s="660" t="s">
        <v>4495</v>
      </c>
      <c r="D325" s="660" t="s">
        <v>5073</v>
      </c>
      <c r="E325" s="660" t="s">
        <v>5074</v>
      </c>
      <c r="F325" s="663">
        <v>8</v>
      </c>
      <c r="G325" s="663">
        <v>89936</v>
      </c>
      <c r="H325" s="663">
        <v>1</v>
      </c>
      <c r="I325" s="663">
        <v>11242</v>
      </c>
      <c r="J325" s="663">
        <v>8</v>
      </c>
      <c r="K325" s="663">
        <v>90344</v>
      </c>
      <c r="L325" s="663">
        <v>1.0045365593310798</v>
      </c>
      <c r="M325" s="663">
        <v>11293</v>
      </c>
      <c r="N325" s="663">
        <v>11</v>
      </c>
      <c r="O325" s="663">
        <v>124867</v>
      </c>
      <c r="P325" s="676">
        <v>1.3883984166518413</v>
      </c>
      <c r="Q325" s="664">
        <v>11351.545454545454</v>
      </c>
    </row>
    <row r="326" spans="1:17" ht="14.4" customHeight="1" x14ac:dyDescent="0.3">
      <c r="A326" s="659" t="s">
        <v>561</v>
      </c>
      <c r="B326" s="660" t="s">
        <v>4547</v>
      </c>
      <c r="C326" s="660" t="s">
        <v>4495</v>
      </c>
      <c r="D326" s="660" t="s">
        <v>4592</v>
      </c>
      <c r="E326" s="660" t="s">
        <v>4593</v>
      </c>
      <c r="F326" s="663">
        <v>9</v>
      </c>
      <c r="G326" s="663">
        <v>60939</v>
      </c>
      <c r="H326" s="663">
        <v>1</v>
      </c>
      <c r="I326" s="663">
        <v>6771</v>
      </c>
      <c r="J326" s="663">
        <v>4</v>
      </c>
      <c r="K326" s="663">
        <v>27176</v>
      </c>
      <c r="L326" s="663">
        <v>0.44595415087218365</v>
      </c>
      <c r="M326" s="663">
        <v>6794</v>
      </c>
      <c r="N326" s="663"/>
      <c r="O326" s="663"/>
      <c r="P326" s="676"/>
      <c r="Q326" s="664"/>
    </row>
    <row r="327" spans="1:17" ht="14.4" customHeight="1" x14ac:dyDescent="0.3">
      <c r="A327" s="659" t="s">
        <v>561</v>
      </c>
      <c r="B327" s="660" t="s">
        <v>4547</v>
      </c>
      <c r="C327" s="660" t="s">
        <v>4495</v>
      </c>
      <c r="D327" s="660" t="s">
        <v>5075</v>
      </c>
      <c r="E327" s="660" t="s">
        <v>5076</v>
      </c>
      <c r="F327" s="663">
        <v>134</v>
      </c>
      <c r="G327" s="663">
        <v>560522</v>
      </c>
      <c r="H327" s="663">
        <v>1</v>
      </c>
      <c r="I327" s="663">
        <v>4183</v>
      </c>
      <c r="J327" s="663">
        <v>110</v>
      </c>
      <c r="K327" s="663">
        <v>462637</v>
      </c>
      <c r="L327" s="663">
        <v>0.82536813898473205</v>
      </c>
      <c r="M327" s="663">
        <v>4205.7909090909088</v>
      </c>
      <c r="N327" s="663">
        <v>141</v>
      </c>
      <c r="O327" s="663">
        <v>597162</v>
      </c>
      <c r="P327" s="676">
        <v>1.0653676394503695</v>
      </c>
      <c r="Q327" s="664">
        <v>4235.1914893617022</v>
      </c>
    </row>
    <row r="328" spans="1:17" ht="14.4" customHeight="1" x14ac:dyDescent="0.3">
      <c r="A328" s="659" t="s">
        <v>561</v>
      </c>
      <c r="B328" s="660" t="s">
        <v>4547</v>
      </c>
      <c r="C328" s="660" t="s">
        <v>4495</v>
      </c>
      <c r="D328" s="660" t="s">
        <v>5077</v>
      </c>
      <c r="E328" s="660" t="s">
        <v>5078</v>
      </c>
      <c r="F328" s="663">
        <v>87</v>
      </c>
      <c r="G328" s="663">
        <v>1073232</v>
      </c>
      <c r="H328" s="663">
        <v>1</v>
      </c>
      <c r="I328" s="663">
        <v>12336</v>
      </c>
      <c r="J328" s="663">
        <v>75</v>
      </c>
      <c r="K328" s="663">
        <v>929475</v>
      </c>
      <c r="L328" s="663">
        <v>0.86605226083456321</v>
      </c>
      <c r="M328" s="663">
        <v>12393</v>
      </c>
      <c r="N328" s="663">
        <v>103</v>
      </c>
      <c r="O328" s="663">
        <v>1283619</v>
      </c>
      <c r="P328" s="676">
        <v>1.1960312402164677</v>
      </c>
      <c r="Q328" s="664">
        <v>12462.320388349515</v>
      </c>
    </row>
    <row r="329" spans="1:17" ht="14.4" customHeight="1" x14ac:dyDescent="0.3">
      <c r="A329" s="659" t="s">
        <v>561</v>
      </c>
      <c r="B329" s="660" t="s">
        <v>4547</v>
      </c>
      <c r="C329" s="660" t="s">
        <v>4495</v>
      </c>
      <c r="D329" s="660" t="s">
        <v>5079</v>
      </c>
      <c r="E329" s="660" t="s">
        <v>5080</v>
      </c>
      <c r="F329" s="663">
        <v>101</v>
      </c>
      <c r="G329" s="663">
        <v>234508</v>
      </c>
      <c r="H329" s="663">
        <v>1</v>
      </c>
      <c r="I329" s="663">
        <v>2321.8613861386139</v>
      </c>
      <c r="J329" s="663">
        <v>157</v>
      </c>
      <c r="K329" s="663">
        <v>367223</v>
      </c>
      <c r="L329" s="663">
        <v>1.5659295205280843</v>
      </c>
      <c r="M329" s="663">
        <v>2339</v>
      </c>
      <c r="N329" s="663">
        <v>164</v>
      </c>
      <c r="O329" s="663">
        <v>386716</v>
      </c>
      <c r="P329" s="676">
        <v>1.6490524843502141</v>
      </c>
      <c r="Q329" s="664">
        <v>2358.0243902439024</v>
      </c>
    </row>
    <row r="330" spans="1:17" ht="14.4" customHeight="1" x14ac:dyDescent="0.3">
      <c r="A330" s="659" t="s">
        <v>561</v>
      </c>
      <c r="B330" s="660" t="s">
        <v>4547</v>
      </c>
      <c r="C330" s="660" t="s">
        <v>4495</v>
      </c>
      <c r="D330" s="660" t="s">
        <v>5081</v>
      </c>
      <c r="E330" s="660" t="s">
        <v>5082</v>
      </c>
      <c r="F330" s="663">
        <v>6</v>
      </c>
      <c r="G330" s="663">
        <v>32448</v>
      </c>
      <c r="H330" s="663">
        <v>1</v>
      </c>
      <c r="I330" s="663">
        <v>5408</v>
      </c>
      <c r="J330" s="663">
        <v>2</v>
      </c>
      <c r="K330" s="663">
        <v>10894</v>
      </c>
      <c r="L330" s="663">
        <v>0.33573717948717946</v>
      </c>
      <c r="M330" s="663">
        <v>5447</v>
      </c>
      <c r="N330" s="663"/>
      <c r="O330" s="663"/>
      <c r="P330" s="676"/>
      <c r="Q330" s="664"/>
    </row>
    <row r="331" spans="1:17" ht="14.4" customHeight="1" x14ac:dyDescent="0.3">
      <c r="A331" s="659" t="s">
        <v>561</v>
      </c>
      <c r="B331" s="660" t="s">
        <v>4547</v>
      </c>
      <c r="C331" s="660" t="s">
        <v>4495</v>
      </c>
      <c r="D331" s="660" t="s">
        <v>5083</v>
      </c>
      <c r="E331" s="660" t="s">
        <v>5084</v>
      </c>
      <c r="F331" s="663">
        <v>133</v>
      </c>
      <c r="G331" s="663">
        <v>87244</v>
      </c>
      <c r="H331" s="663">
        <v>1</v>
      </c>
      <c r="I331" s="663">
        <v>655.96992481203006</v>
      </c>
      <c r="J331" s="663">
        <v>132</v>
      </c>
      <c r="K331" s="663">
        <v>87384</v>
      </c>
      <c r="L331" s="663">
        <v>1.0016046948787309</v>
      </c>
      <c r="M331" s="663">
        <v>662</v>
      </c>
      <c r="N331" s="663">
        <v>128</v>
      </c>
      <c r="O331" s="663">
        <v>85616</v>
      </c>
      <c r="P331" s="676">
        <v>0.98133969098161478</v>
      </c>
      <c r="Q331" s="664">
        <v>668.875</v>
      </c>
    </row>
    <row r="332" spans="1:17" ht="14.4" customHeight="1" x14ac:dyDescent="0.3">
      <c r="A332" s="659" t="s">
        <v>561</v>
      </c>
      <c r="B332" s="660" t="s">
        <v>4547</v>
      </c>
      <c r="C332" s="660" t="s">
        <v>4495</v>
      </c>
      <c r="D332" s="660" t="s">
        <v>5085</v>
      </c>
      <c r="E332" s="660" t="s">
        <v>5086</v>
      </c>
      <c r="F332" s="663">
        <v>8</v>
      </c>
      <c r="G332" s="663">
        <v>0</v>
      </c>
      <c r="H332" s="663"/>
      <c r="I332" s="663">
        <v>0</v>
      </c>
      <c r="J332" s="663">
        <v>6</v>
      </c>
      <c r="K332" s="663">
        <v>0</v>
      </c>
      <c r="L332" s="663"/>
      <c r="M332" s="663">
        <v>0</v>
      </c>
      <c r="N332" s="663">
        <v>3</v>
      </c>
      <c r="O332" s="663">
        <v>0</v>
      </c>
      <c r="P332" s="676"/>
      <c r="Q332" s="664">
        <v>0</v>
      </c>
    </row>
    <row r="333" spans="1:17" ht="14.4" customHeight="1" x14ac:dyDescent="0.3">
      <c r="A333" s="659" t="s">
        <v>561</v>
      </c>
      <c r="B333" s="660" t="s">
        <v>4547</v>
      </c>
      <c r="C333" s="660" t="s">
        <v>4495</v>
      </c>
      <c r="D333" s="660" t="s">
        <v>5087</v>
      </c>
      <c r="E333" s="660" t="s">
        <v>5088</v>
      </c>
      <c r="F333" s="663">
        <v>11</v>
      </c>
      <c r="G333" s="663">
        <v>0</v>
      </c>
      <c r="H333" s="663"/>
      <c r="I333" s="663">
        <v>0</v>
      </c>
      <c r="J333" s="663">
        <v>11</v>
      </c>
      <c r="K333" s="663">
        <v>0</v>
      </c>
      <c r="L333" s="663"/>
      <c r="M333" s="663">
        <v>0</v>
      </c>
      <c r="N333" s="663">
        <v>13</v>
      </c>
      <c r="O333" s="663">
        <v>0</v>
      </c>
      <c r="P333" s="676"/>
      <c r="Q333" s="664">
        <v>0</v>
      </c>
    </row>
    <row r="334" spans="1:17" ht="14.4" customHeight="1" x14ac:dyDescent="0.3">
      <c r="A334" s="659" t="s">
        <v>561</v>
      </c>
      <c r="B334" s="660" t="s">
        <v>4547</v>
      </c>
      <c r="C334" s="660" t="s">
        <v>4495</v>
      </c>
      <c r="D334" s="660" t="s">
        <v>5089</v>
      </c>
      <c r="E334" s="660" t="s">
        <v>5090</v>
      </c>
      <c r="F334" s="663">
        <v>396</v>
      </c>
      <c r="G334" s="663">
        <v>532992</v>
      </c>
      <c r="H334" s="663">
        <v>1</v>
      </c>
      <c r="I334" s="663">
        <v>1345.939393939394</v>
      </c>
      <c r="J334" s="663">
        <v>423</v>
      </c>
      <c r="K334" s="663">
        <v>572305</v>
      </c>
      <c r="L334" s="663">
        <v>1.0737590808117194</v>
      </c>
      <c r="M334" s="663">
        <v>1352.9669030732859</v>
      </c>
      <c r="N334" s="663">
        <v>437</v>
      </c>
      <c r="O334" s="663">
        <v>595741</v>
      </c>
      <c r="P334" s="676">
        <v>1.1177297220220941</v>
      </c>
      <c r="Q334" s="664">
        <v>1363.2517162471395</v>
      </c>
    </row>
    <row r="335" spans="1:17" ht="14.4" customHeight="1" x14ac:dyDescent="0.3">
      <c r="A335" s="659" t="s">
        <v>561</v>
      </c>
      <c r="B335" s="660" t="s">
        <v>4547</v>
      </c>
      <c r="C335" s="660" t="s">
        <v>4495</v>
      </c>
      <c r="D335" s="660" t="s">
        <v>5091</v>
      </c>
      <c r="E335" s="660" t="s">
        <v>5092</v>
      </c>
      <c r="F335" s="663">
        <v>10</v>
      </c>
      <c r="G335" s="663">
        <v>52280</v>
      </c>
      <c r="H335" s="663">
        <v>1</v>
      </c>
      <c r="I335" s="663">
        <v>5228</v>
      </c>
      <c r="J335" s="663">
        <v>21</v>
      </c>
      <c r="K335" s="663">
        <v>110355</v>
      </c>
      <c r="L335" s="663">
        <v>2.1108454475899006</v>
      </c>
      <c r="M335" s="663">
        <v>5255</v>
      </c>
      <c r="N335" s="663">
        <v>21</v>
      </c>
      <c r="O335" s="663">
        <v>111171</v>
      </c>
      <c r="P335" s="676">
        <v>2.1264537107880641</v>
      </c>
      <c r="Q335" s="664">
        <v>5293.8571428571431</v>
      </c>
    </row>
    <row r="336" spans="1:17" ht="14.4" customHeight="1" x14ac:dyDescent="0.3">
      <c r="A336" s="659" t="s">
        <v>561</v>
      </c>
      <c r="B336" s="660" t="s">
        <v>4547</v>
      </c>
      <c r="C336" s="660" t="s">
        <v>4495</v>
      </c>
      <c r="D336" s="660" t="s">
        <v>5093</v>
      </c>
      <c r="E336" s="660" t="s">
        <v>5094</v>
      </c>
      <c r="F336" s="663">
        <v>12</v>
      </c>
      <c r="G336" s="663">
        <v>123360</v>
      </c>
      <c r="H336" s="663">
        <v>1</v>
      </c>
      <c r="I336" s="663">
        <v>10280</v>
      </c>
      <c r="J336" s="663">
        <v>8</v>
      </c>
      <c r="K336" s="663">
        <v>82600</v>
      </c>
      <c r="L336" s="663">
        <v>0.66958495460440981</v>
      </c>
      <c r="M336" s="663">
        <v>10325</v>
      </c>
      <c r="N336" s="663">
        <v>16</v>
      </c>
      <c r="O336" s="663">
        <v>165938</v>
      </c>
      <c r="P336" s="676">
        <v>1.3451523994811934</v>
      </c>
      <c r="Q336" s="664">
        <v>10371.125</v>
      </c>
    </row>
    <row r="337" spans="1:17" ht="14.4" customHeight="1" x14ac:dyDescent="0.3">
      <c r="A337" s="659" t="s">
        <v>561</v>
      </c>
      <c r="B337" s="660" t="s">
        <v>4547</v>
      </c>
      <c r="C337" s="660" t="s">
        <v>4495</v>
      </c>
      <c r="D337" s="660" t="s">
        <v>4536</v>
      </c>
      <c r="E337" s="660" t="s">
        <v>4537</v>
      </c>
      <c r="F337" s="663">
        <v>2</v>
      </c>
      <c r="G337" s="663">
        <v>7398</v>
      </c>
      <c r="H337" s="663">
        <v>1</v>
      </c>
      <c r="I337" s="663">
        <v>3699</v>
      </c>
      <c r="J337" s="663">
        <v>2</v>
      </c>
      <c r="K337" s="663">
        <v>7444</v>
      </c>
      <c r="L337" s="663">
        <v>1.0062178967288455</v>
      </c>
      <c r="M337" s="663">
        <v>3722</v>
      </c>
      <c r="N337" s="663"/>
      <c r="O337" s="663"/>
      <c r="P337" s="676"/>
      <c r="Q337" s="664"/>
    </row>
    <row r="338" spans="1:17" ht="14.4" customHeight="1" x14ac:dyDescent="0.3">
      <c r="A338" s="659" t="s">
        <v>561</v>
      </c>
      <c r="B338" s="660" t="s">
        <v>4547</v>
      </c>
      <c r="C338" s="660" t="s">
        <v>4495</v>
      </c>
      <c r="D338" s="660" t="s">
        <v>5095</v>
      </c>
      <c r="E338" s="660" t="s">
        <v>5096</v>
      </c>
      <c r="F338" s="663">
        <v>1</v>
      </c>
      <c r="G338" s="663">
        <v>604</v>
      </c>
      <c r="H338" s="663">
        <v>1</v>
      </c>
      <c r="I338" s="663">
        <v>604</v>
      </c>
      <c r="J338" s="663"/>
      <c r="K338" s="663"/>
      <c r="L338" s="663"/>
      <c r="M338" s="663"/>
      <c r="N338" s="663"/>
      <c r="O338" s="663"/>
      <c r="P338" s="676"/>
      <c r="Q338" s="664"/>
    </row>
    <row r="339" spans="1:17" ht="14.4" customHeight="1" x14ac:dyDescent="0.3">
      <c r="A339" s="659" t="s">
        <v>561</v>
      </c>
      <c r="B339" s="660" t="s">
        <v>4547</v>
      </c>
      <c r="C339" s="660" t="s">
        <v>4495</v>
      </c>
      <c r="D339" s="660" t="s">
        <v>5097</v>
      </c>
      <c r="E339" s="660" t="s">
        <v>5098</v>
      </c>
      <c r="F339" s="663">
        <v>15</v>
      </c>
      <c r="G339" s="663">
        <v>46170</v>
      </c>
      <c r="H339" s="663">
        <v>1</v>
      </c>
      <c r="I339" s="663">
        <v>3078</v>
      </c>
      <c r="J339" s="663">
        <v>19</v>
      </c>
      <c r="K339" s="663">
        <v>58919</v>
      </c>
      <c r="L339" s="663">
        <v>1.2761316872427984</v>
      </c>
      <c r="M339" s="663">
        <v>3101</v>
      </c>
      <c r="N339" s="663">
        <v>21</v>
      </c>
      <c r="O339" s="663">
        <v>65721</v>
      </c>
      <c r="P339" s="676">
        <v>1.4234567901234567</v>
      </c>
      <c r="Q339" s="664">
        <v>3129.5714285714284</v>
      </c>
    </row>
    <row r="340" spans="1:17" ht="14.4" customHeight="1" x14ac:dyDescent="0.3">
      <c r="A340" s="659" t="s">
        <v>561</v>
      </c>
      <c r="B340" s="660" t="s">
        <v>4547</v>
      </c>
      <c r="C340" s="660" t="s">
        <v>4495</v>
      </c>
      <c r="D340" s="660" t="s">
        <v>5099</v>
      </c>
      <c r="E340" s="660" t="s">
        <v>5100</v>
      </c>
      <c r="F340" s="663"/>
      <c r="G340" s="663"/>
      <c r="H340" s="663"/>
      <c r="I340" s="663"/>
      <c r="J340" s="663"/>
      <c r="K340" s="663"/>
      <c r="L340" s="663"/>
      <c r="M340" s="663"/>
      <c r="N340" s="663">
        <v>1</v>
      </c>
      <c r="O340" s="663">
        <v>1779</v>
      </c>
      <c r="P340" s="676"/>
      <c r="Q340" s="664">
        <v>1779</v>
      </c>
    </row>
    <row r="341" spans="1:17" ht="14.4" customHeight="1" x14ac:dyDescent="0.3">
      <c r="A341" s="659" t="s">
        <v>561</v>
      </c>
      <c r="B341" s="660" t="s">
        <v>4547</v>
      </c>
      <c r="C341" s="660" t="s">
        <v>4495</v>
      </c>
      <c r="D341" s="660" t="s">
        <v>4594</v>
      </c>
      <c r="E341" s="660" t="s">
        <v>4595</v>
      </c>
      <c r="F341" s="663">
        <v>3</v>
      </c>
      <c r="G341" s="663">
        <v>13545</v>
      </c>
      <c r="H341" s="663">
        <v>1</v>
      </c>
      <c r="I341" s="663">
        <v>4515</v>
      </c>
      <c r="J341" s="663"/>
      <c r="K341" s="663"/>
      <c r="L341" s="663"/>
      <c r="M341" s="663"/>
      <c r="N341" s="663"/>
      <c r="O341" s="663"/>
      <c r="P341" s="676"/>
      <c r="Q341" s="664"/>
    </row>
    <row r="342" spans="1:17" ht="14.4" customHeight="1" x14ac:dyDescent="0.3">
      <c r="A342" s="659" t="s">
        <v>561</v>
      </c>
      <c r="B342" s="660" t="s">
        <v>4547</v>
      </c>
      <c r="C342" s="660" t="s">
        <v>4495</v>
      </c>
      <c r="D342" s="660" t="s">
        <v>5101</v>
      </c>
      <c r="E342" s="660" t="s">
        <v>5102</v>
      </c>
      <c r="F342" s="663">
        <v>10</v>
      </c>
      <c r="G342" s="663">
        <v>78040</v>
      </c>
      <c r="H342" s="663">
        <v>1</v>
      </c>
      <c r="I342" s="663">
        <v>7804</v>
      </c>
      <c r="J342" s="663">
        <v>14</v>
      </c>
      <c r="K342" s="663">
        <v>109816</v>
      </c>
      <c r="L342" s="663">
        <v>1.4071758072783187</v>
      </c>
      <c r="M342" s="663">
        <v>7844</v>
      </c>
      <c r="N342" s="663">
        <v>9</v>
      </c>
      <c r="O342" s="663">
        <v>71028</v>
      </c>
      <c r="P342" s="676">
        <v>0.91014864172219379</v>
      </c>
      <c r="Q342" s="664">
        <v>7892</v>
      </c>
    </row>
    <row r="343" spans="1:17" ht="14.4" customHeight="1" x14ac:dyDescent="0.3">
      <c r="A343" s="659" t="s">
        <v>561</v>
      </c>
      <c r="B343" s="660" t="s">
        <v>4547</v>
      </c>
      <c r="C343" s="660" t="s">
        <v>4495</v>
      </c>
      <c r="D343" s="660" t="s">
        <v>5103</v>
      </c>
      <c r="E343" s="660" t="s">
        <v>5044</v>
      </c>
      <c r="F343" s="663">
        <v>10</v>
      </c>
      <c r="G343" s="663">
        <v>94520</v>
      </c>
      <c r="H343" s="663">
        <v>1</v>
      </c>
      <c r="I343" s="663">
        <v>9452</v>
      </c>
      <c r="J343" s="663">
        <v>9</v>
      </c>
      <c r="K343" s="663">
        <v>85527</v>
      </c>
      <c r="L343" s="663">
        <v>0.90485611510791364</v>
      </c>
      <c r="M343" s="663">
        <v>9503</v>
      </c>
      <c r="N343" s="663">
        <v>4</v>
      </c>
      <c r="O343" s="663">
        <v>38196</v>
      </c>
      <c r="P343" s="676">
        <v>0.40410495133305119</v>
      </c>
      <c r="Q343" s="664">
        <v>9549</v>
      </c>
    </row>
    <row r="344" spans="1:17" ht="14.4" customHeight="1" x14ac:dyDescent="0.3">
      <c r="A344" s="659" t="s">
        <v>561</v>
      </c>
      <c r="B344" s="660" t="s">
        <v>4547</v>
      </c>
      <c r="C344" s="660" t="s">
        <v>4495</v>
      </c>
      <c r="D344" s="660" t="s">
        <v>5104</v>
      </c>
      <c r="E344" s="660" t="s">
        <v>5105</v>
      </c>
      <c r="F344" s="663">
        <v>59</v>
      </c>
      <c r="G344" s="663">
        <v>256060</v>
      </c>
      <c r="H344" s="663">
        <v>1</v>
      </c>
      <c r="I344" s="663">
        <v>4340</v>
      </c>
      <c r="J344" s="663">
        <v>51</v>
      </c>
      <c r="K344" s="663">
        <v>222640</v>
      </c>
      <c r="L344" s="663">
        <v>0.86948371475435449</v>
      </c>
      <c r="M344" s="663">
        <v>4365.4901960784309</v>
      </c>
      <c r="N344" s="663">
        <v>35</v>
      </c>
      <c r="O344" s="663">
        <v>153866</v>
      </c>
      <c r="P344" s="676">
        <v>0.60089822697805206</v>
      </c>
      <c r="Q344" s="664">
        <v>4396.1714285714288</v>
      </c>
    </row>
    <row r="345" spans="1:17" ht="14.4" customHeight="1" x14ac:dyDescent="0.3">
      <c r="A345" s="659" t="s">
        <v>561</v>
      </c>
      <c r="B345" s="660" t="s">
        <v>4547</v>
      </c>
      <c r="C345" s="660" t="s">
        <v>4495</v>
      </c>
      <c r="D345" s="660" t="s">
        <v>5106</v>
      </c>
      <c r="E345" s="660" t="s">
        <v>5107</v>
      </c>
      <c r="F345" s="663">
        <v>13</v>
      </c>
      <c r="G345" s="663">
        <v>46106</v>
      </c>
      <c r="H345" s="663">
        <v>1</v>
      </c>
      <c r="I345" s="663">
        <v>3546.6153846153848</v>
      </c>
      <c r="J345" s="663">
        <v>9</v>
      </c>
      <c r="K345" s="663">
        <v>32139</v>
      </c>
      <c r="L345" s="663">
        <v>0.69706762677308809</v>
      </c>
      <c r="M345" s="663">
        <v>3571</v>
      </c>
      <c r="N345" s="663">
        <v>12</v>
      </c>
      <c r="O345" s="663">
        <v>43172</v>
      </c>
      <c r="P345" s="676">
        <v>0.93636403071183794</v>
      </c>
      <c r="Q345" s="664">
        <v>3597.6666666666665</v>
      </c>
    </row>
    <row r="346" spans="1:17" ht="14.4" customHeight="1" x14ac:dyDescent="0.3">
      <c r="A346" s="659" t="s">
        <v>561</v>
      </c>
      <c r="B346" s="660" t="s">
        <v>4547</v>
      </c>
      <c r="C346" s="660" t="s">
        <v>4495</v>
      </c>
      <c r="D346" s="660" t="s">
        <v>5108</v>
      </c>
      <c r="E346" s="660" t="s">
        <v>5109</v>
      </c>
      <c r="F346" s="663"/>
      <c r="G346" s="663"/>
      <c r="H346" s="663"/>
      <c r="I346" s="663"/>
      <c r="J346" s="663"/>
      <c r="K346" s="663"/>
      <c r="L346" s="663"/>
      <c r="M346" s="663"/>
      <c r="N346" s="663">
        <v>1</v>
      </c>
      <c r="O346" s="663">
        <v>1162</v>
      </c>
      <c r="P346" s="676"/>
      <c r="Q346" s="664">
        <v>1162</v>
      </c>
    </row>
    <row r="347" spans="1:17" ht="14.4" customHeight="1" x14ac:dyDescent="0.3">
      <c r="A347" s="659" t="s">
        <v>561</v>
      </c>
      <c r="B347" s="660" t="s">
        <v>4547</v>
      </c>
      <c r="C347" s="660" t="s">
        <v>4495</v>
      </c>
      <c r="D347" s="660" t="s">
        <v>5110</v>
      </c>
      <c r="E347" s="660" t="s">
        <v>5111</v>
      </c>
      <c r="F347" s="663">
        <v>10</v>
      </c>
      <c r="G347" s="663">
        <v>22070</v>
      </c>
      <c r="H347" s="663">
        <v>1</v>
      </c>
      <c r="I347" s="663">
        <v>2207</v>
      </c>
      <c r="J347" s="663">
        <v>4</v>
      </c>
      <c r="K347" s="663">
        <v>8892</v>
      </c>
      <c r="L347" s="663">
        <v>0.40289986406887179</v>
      </c>
      <c r="M347" s="663">
        <v>2223</v>
      </c>
      <c r="N347" s="663">
        <v>2</v>
      </c>
      <c r="O347" s="663">
        <v>4473</v>
      </c>
      <c r="P347" s="676">
        <v>0.20267331218849116</v>
      </c>
      <c r="Q347" s="664">
        <v>2236.5</v>
      </c>
    </row>
    <row r="348" spans="1:17" ht="14.4" customHeight="1" x14ac:dyDescent="0.3">
      <c r="A348" s="659" t="s">
        <v>561</v>
      </c>
      <c r="B348" s="660" t="s">
        <v>4547</v>
      </c>
      <c r="C348" s="660" t="s">
        <v>4495</v>
      </c>
      <c r="D348" s="660" t="s">
        <v>5112</v>
      </c>
      <c r="E348" s="660" t="s">
        <v>5113</v>
      </c>
      <c r="F348" s="663">
        <v>1</v>
      </c>
      <c r="G348" s="663">
        <v>1200</v>
      </c>
      <c r="H348" s="663">
        <v>1</v>
      </c>
      <c r="I348" s="663">
        <v>1200</v>
      </c>
      <c r="J348" s="663"/>
      <c r="K348" s="663"/>
      <c r="L348" s="663"/>
      <c r="M348" s="663"/>
      <c r="N348" s="663"/>
      <c r="O348" s="663"/>
      <c r="P348" s="676"/>
      <c r="Q348" s="664"/>
    </row>
    <row r="349" spans="1:17" ht="14.4" customHeight="1" x14ac:dyDescent="0.3">
      <c r="A349" s="659" t="s">
        <v>561</v>
      </c>
      <c r="B349" s="660" t="s">
        <v>4547</v>
      </c>
      <c r="C349" s="660" t="s">
        <v>4495</v>
      </c>
      <c r="D349" s="660" t="s">
        <v>5114</v>
      </c>
      <c r="E349" s="660" t="s">
        <v>5115</v>
      </c>
      <c r="F349" s="663">
        <v>7</v>
      </c>
      <c r="G349" s="663">
        <v>10643</v>
      </c>
      <c r="H349" s="663">
        <v>1</v>
      </c>
      <c r="I349" s="663">
        <v>1520.4285714285713</v>
      </c>
      <c r="J349" s="663">
        <v>4</v>
      </c>
      <c r="K349" s="663">
        <v>6108</v>
      </c>
      <c r="L349" s="663">
        <v>0.57389833693507475</v>
      </c>
      <c r="M349" s="663">
        <v>1527</v>
      </c>
      <c r="N349" s="663">
        <v>10</v>
      </c>
      <c r="O349" s="663">
        <v>15350</v>
      </c>
      <c r="P349" s="676">
        <v>1.4422625199661749</v>
      </c>
      <c r="Q349" s="664">
        <v>1535</v>
      </c>
    </row>
    <row r="350" spans="1:17" ht="14.4" customHeight="1" x14ac:dyDescent="0.3">
      <c r="A350" s="659" t="s">
        <v>561</v>
      </c>
      <c r="B350" s="660" t="s">
        <v>4547</v>
      </c>
      <c r="C350" s="660" t="s">
        <v>4495</v>
      </c>
      <c r="D350" s="660" t="s">
        <v>5116</v>
      </c>
      <c r="E350" s="660" t="s">
        <v>5117</v>
      </c>
      <c r="F350" s="663">
        <v>15</v>
      </c>
      <c r="G350" s="663">
        <v>146850</v>
      </c>
      <c r="H350" s="663">
        <v>1</v>
      </c>
      <c r="I350" s="663">
        <v>9790</v>
      </c>
      <c r="J350" s="663">
        <v>10</v>
      </c>
      <c r="K350" s="663">
        <v>98300</v>
      </c>
      <c r="L350" s="663">
        <v>0.66939053455907394</v>
      </c>
      <c r="M350" s="663">
        <v>9830</v>
      </c>
      <c r="N350" s="663">
        <v>5</v>
      </c>
      <c r="O350" s="663">
        <v>49438</v>
      </c>
      <c r="P350" s="676">
        <v>0.33665645216207013</v>
      </c>
      <c r="Q350" s="664">
        <v>9887.6</v>
      </c>
    </row>
    <row r="351" spans="1:17" ht="14.4" customHeight="1" x14ac:dyDescent="0.3">
      <c r="A351" s="659" t="s">
        <v>561</v>
      </c>
      <c r="B351" s="660" t="s">
        <v>4547</v>
      </c>
      <c r="C351" s="660" t="s">
        <v>4495</v>
      </c>
      <c r="D351" s="660" t="s">
        <v>5118</v>
      </c>
      <c r="E351" s="660" t="s">
        <v>5119</v>
      </c>
      <c r="F351" s="663">
        <v>1</v>
      </c>
      <c r="G351" s="663">
        <v>1699</v>
      </c>
      <c r="H351" s="663">
        <v>1</v>
      </c>
      <c r="I351" s="663">
        <v>1699</v>
      </c>
      <c r="J351" s="663"/>
      <c r="K351" s="663"/>
      <c r="L351" s="663"/>
      <c r="M351" s="663"/>
      <c r="N351" s="663"/>
      <c r="O351" s="663"/>
      <c r="P351" s="676"/>
      <c r="Q351" s="664"/>
    </row>
    <row r="352" spans="1:17" ht="14.4" customHeight="1" x14ac:dyDescent="0.3">
      <c r="A352" s="659" t="s">
        <v>561</v>
      </c>
      <c r="B352" s="660" t="s">
        <v>4547</v>
      </c>
      <c r="C352" s="660" t="s">
        <v>4495</v>
      </c>
      <c r="D352" s="660" t="s">
        <v>5120</v>
      </c>
      <c r="E352" s="660" t="s">
        <v>5121</v>
      </c>
      <c r="F352" s="663">
        <v>4</v>
      </c>
      <c r="G352" s="663">
        <v>7652</v>
      </c>
      <c r="H352" s="663">
        <v>1</v>
      </c>
      <c r="I352" s="663">
        <v>1913</v>
      </c>
      <c r="J352" s="663">
        <v>2</v>
      </c>
      <c r="K352" s="663">
        <v>3840</v>
      </c>
      <c r="L352" s="663">
        <v>0.50182958703606895</v>
      </c>
      <c r="M352" s="663">
        <v>1920</v>
      </c>
      <c r="N352" s="663"/>
      <c r="O352" s="663"/>
      <c r="P352" s="676"/>
      <c r="Q352" s="664"/>
    </row>
    <row r="353" spans="1:17" ht="14.4" customHeight="1" x14ac:dyDescent="0.3">
      <c r="A353" s="659" t="s">
        <v>561</v>
      </c>
      <c r="B353" s="660" t="s">
        <v>4547</v>
      </c>
      <c r="C353" s="660" t="s">
        <v>4495</v>
      </c>
      <c r="D353" s="660" t="s">
        <v>5122</v>
      </c>
      <c r="E353" s="660" t="s">
        <v>5123</v>
      </c>
      <c r="F353" s="663">
        <v>10</v>
      </c>
      <c r="G353" s="663">
        <v>43980</v>
      </c>
      <c r="H353" s="663">
        <v>1</v>
      </c>
      <c r="I353" s="663">
        <v>4398</v>
      </c>
      <c r="J353" s="663">
        <v>20</v>
      </c>
      <c r="K353" s="663">
        <v>88420</v>
      </c>
      <c r="L353" s="663">
        <v>2.0104592996816737</v>
      </c>
      <c r="M353" s="663">
        <v>4421</v>
      </c>
      <c r="N353" s="663">
        <v>17</v>
      </c>
      <c r="O353" s="663">
        <v>75757</v>
      </c>
      <c r="P353" s="676">
        <v>1.7225329695316052</v>
      </c>
      <c r="Q353" s="664">
        <v>4456.2941176470586</v>
      </c>
    </row>
    <row r="354" spans="1:17" ht="14.4" customHeight="1" x14ac:dyDescent="0.3">
      <c r="A354" s="659" t="s">
        <v>561</v>
      </c>
      <c r="B354" s="660" t="s">
        <v>4547</v>
      </c>
      <c r="C354" s="660" t="s">
        <v>4495</v>
      </c>
      <c r="D354" s="660" t="s">
        <v>5124</v>
      </c>
      <c r="E354" s="660" t="s">
        <v>5125</v>
      </c>
      <c r="F354" s="663"/>
      <c r="G354" s="663"/>
      <c r="H354" s="663"/>
      <c r="I354" s="663"/>
      <c r="J354" s="663"/>
      <c r="K354" s="663"/>
      <c r="L354" s="663"/>
      <c r="M354" s="663"/>
      <c r="N354" s="663">
        <v>1</v>
      </c>
      <c r="O354" s="663">
        <v>12997</v>
      </c>
      <c r="P354" s="676"/>
      <c r="Q354" s="664">
        <v>12997</v>
      </c>
    </row>
    <row r="355" spans="1:17" ht="14.4" customHeight="1" x14ac:dyDescent="0.3">
      <c r="A355" s="659" t="s">
        <v>561</v>
      </c>
      <c r="B355" s="660" t="s">
        <v>4547</v>
      </c>
      <c r="C355" s="660" t="s">
        <v>4495</v>
      </c>
      <c r="D355" s="660" t="s">
        <v>5126</v>
      </c>
      <c r="E355" s="660" t="s">
        <v>5127</v>
      </c>
      <c r="F355" s="663">
        <v>9</v>
      </c>
      <c r="G355" s="663">
        <v>59949</v>
      </c>
      <c r="H355" s="663">
        <v>1</v>
      </c>
      <c r="I355" s="663">
        <v>6661</v>
      </c>
      <c r="J355" s="663">
        <v>8</v>
      </c>
      <c r="K355" s="663">
        <v>53600</v>
      </c>
      <c r="L355" s="663">
        <v>0.89409331264908509</v>
      </c>
      <c r="M355" s="663">
        <v>6700</v>
      </c>
      <c r="N355" s="663">
        <v>7</v>
      </c>
      <c r="O355" s="663">
        <v>47245</v>
      </c>
      <c r="P355" s="676">
        <v>0.78808654022585867</v>
      </c>
      <c r="Q355" s="664">
        <v>6749.2857142857147</v>
      </c>
    </row>
    <row r="356" spans="1:17" ht="14.4" customHeight="1" x14ac:dyDescent="0.3">
      <c r="A356" s="659" t="s">
        <v>561</v>
      </c>
      <c r="B356" s="660" t="s">
        <v>4547</v>
      </c>
      <c r="C356" s="660" t="s">
        <v>4495</v>
      </c>
      <c r="D356" s="660" t="s">
        <v>5128</v>
      </c>
      <c r="E356" s="660" t="s">
        <v>5129</v>
      </c>
      <c r="F356" s="663">
        <v>1</v>
      </c>
      <c r="G356" s="663">
        <v>1722</v>
      </c>
      <c r="H356" s="663">
        <v>1</v>
      </c>
      <c r="I356" s="663">
        <v>1722</v>
      </c>
      <c r="J356" s="663">
        <v>2</v>
      </c>
      <c r="K356" s="663">
        <v>3458</v>
      </c>
      <c r="L356" s="663">
        <v>2.0081300813008132</v>
      </c>
      <c r="M356" s="663">
        <v>1729</v>
      </c>
      <c r="N356" s="663">
        <v>8</v>
      </c>
      <c r="O356" s="663">
        <v>13874</v>
      </c>
      <c r="P356" s="676">
        <v>8.0569105691056908</v>
      </c>
      <c r="Q356" s="664">
        <v>1734.25</v>
      </c>
    </row>
    <row r="357" spans="1:17" ht="14.4" customHeight="1" x14ac:dyDescent="0.3">
      <c r="A357" s="659" t="s">
        <v>561</v>
      </c>
      <c r="B357" s="660" t="s">
        <v>4547</v>
      </c>
      <c r="C357" s="660" t="s">
        <v>4495</v>
      </c>
      <c r="D357" s="660" t="s">
        <v>5130</v>
      </c>
      <c r="E357" s="660" t="s">
        <v>5131</v>
      </c>
      <c r="F357" s="663">
        <v>2</v>
      </c>
      <c r="G357" s="663">
        <v>16446</v>
      </c>
      <c r="H357" s="663">
        <v>1</v>
      </c>
      <c r="I357" s="663">
        <v>8223</v>
      </c>
      <c r="J357" s="663">
        <v>1</v>
      </c>
      <c r="K357" s="663">
        <v>8257</v>
      </c>
      <c r="L357" s="663">
        <v>0.5020673720053509</v>
      </c>
      <c r="M357" s="663">
        <v>8257</v>
      </c>
      <c r="N357" s="663"/>
      <c r="O357" s="663"/>
      <c r="P357" s="676"/>
      <c r="Q357" s="664"/>
    </row>
    <row r="358" spans="1:17" ht="14.4" customHeight="1" x14ac:dyDescent="0.3">
      <c r="A358" s="659" t="s">
        <v>561</v>
      </c>
      <c r="B358" s="660" t="s">
        <v>4547</v>
      </c>
      <c r="C358" s="660" t="s">
        <v>4495</v>
      </c>
      <c r="D358" s="660" t="s">
        <v>5132</v>
      </c>
      <c r="E358" s="660" t="s">
        <v>5133</v>
      </c>
      <c r="F358" s="663">
        <v>2</v>
      </c>
      <c r="G358" s="663">
        <v>10718</v>
      </c>
      <c r="H358" s="663">
        <v>1</v>
      </c>
      <c r="I358" s="663">
        <v>5359</v>
      </c>
      <c r="J358" s="663">
        <v>2</v>
      </c>
      <c r="K358" s="663">
        <v>10786</v>
      </c>
      <c r="L358" s="663">
        <v>1.0063444672513528</v>
      </c>
      <c r="M358" s="663">
        <v>5393</v>
      </c>
      <c r="N358" s="663">
        <v>1</v>
      </c>
      <c r="O358" s="663">
        <v>5393</v>
      </c>
      <c r="P358" s="676">
        <v>0.50317223362567642</v>
      </c>
      <c r="Q358" s="664">
        <v>5393</v>
      </c>
    </row>
    <row r="359" spans="1:17" ht="14.4" customHeight="1" x14ac:dyDescent="0.3">
      <c r="A359" s="659" t="s">
        <v>561</v>
      </c>
      <c r="B359" s="660" t="s">
        <v>4547</v>
      </c>
      <c r="C359" s="660" t="s">
        <v>4495</v>
      </c>
      <c r="D359" s="660" t="s">
        <v>5134</v>
      </c>
      <c r="E359" s="660" t="s">
        <v>5135</v>
      </c>
      <c r="F359" s="663"/>
      <c r="G359" s="663"/>
      <c r="H359" s="663"/>
      <c r="I359" s="663"/>
      <c r="J359" s="663">
        <v>2</v>
      </c>
      <c r="K359" s="663">
        <v>4470</v>
      </c>
      <c r="L359" s="663"/>
      <c r="M359" s="663">
        <v>2235</v>
      </c>
      <c r="N359" s="663">
        <v>1</v>
      </c>
      <c r="O359" s="663">
        <v>2235</v>
      </c>
      <c r="P359" s="676"/>
      <c r="Q359" s="664">
        <v>2235</v>
      </c>
    </row>
    <row r="360" spans="1:17" ht="14.4" customHeight="1" x14ac:dyDescent="0.3">
      <c r="A360" s="659" t="s">
        <v>561</v>
      </c>
      <c r="B360" s="660" t="s">
        <v>4547</v>
      </c>
      <c r="C360" s="660" t="s">
        <v>4495</v>
      </c>
      <c r="D360" s="660" t="s">
        <v>5136</v>
      </c>
      <c r="E360" s="660" t="s">
        <v>5137</v>
      </c>
      <c r="F360" s="663">
        <v>3</v>
      </c>
      <c r="G360" s="663">
        <v>41571</v>
      </c>
      <c r="H360" s="663">
        <v>1</v>
      </c>
      <c r="I360" s="663">
        <v>13857</v>
      </c>
      <c r="J360" s="663">
        <v>4</v>
      </c>
      <c r="K360" s="663">
        <v>55756</v>
      </c>
      <c r="L360" s="663">
        <v>1.3412234490389936</v>
      </c>
      <c r="M360" s="663">
        <v>13939</v>
      </c>
      <c r="N360" s="663">
        <v>3</v>
      </c>
      <c r="O360" s="663">
        <v>42109</v>
      </c>
      <c r="P360" s="676">
        <v>1.0129417141757475</v>
      </c>
      <c r="Q360" s="664">
        <v>14036.333333333334</v>
      </c>
    </row>
    <row r="361" spans="1:17" ht="14.4" customHeight="1" x14ac:dyDescent="0.3">
      <c r="A361" s="659" t="s">
        <v>561</v>
      </c>
      <c r="B361" s="660" t="s">
        <v>4547</v>
      </c>
      <c r="C361" s="660" t="s">
        <v>4495</v>
      </c>
      <c r="D361" s="660" t="s">
        <v>5138</v>
      </c>
      <c r="E361" s="660" t="s">
        <v>5139</v>
      </c>
      <c r="F361" s="663">
        <v>1</v>
      </c>
      <c r="G361" s="663">
        <v>5182</v>
      </c>
      <c r="H361" s="663">
        <v>1</v>
      </c>
      <c r="I361" s="663">
        <v>5182</v>
      </c>
      <c r="J361" s="663"/>
      <c r="K361" s="663"/>
      <c r="L361" s="663"/>
      <c r="M361" s="663"/>
      <c r="N361" s="663">
        <v>3</v>
      </c>
      <c r="O361" s="663">
        <v>15772</v>
      </c>
      <c r="P361" s="676">
        <v>3.0436125048243921</v>
      </c>
      <c r="Q361" s="664">
        <v>5257.333333333333</v>
      </c>
    </row>
    <row r="362" spans="1:17" ht="14.4" customHeight="1" x14ac:dyDescent="0.3">
      <c r="A362" s="659" t="s">
        <v>561</v>
      </c>
      <c r="B362" s="660" t="s">
        <v>4547</v>
      </c>
      <c r="C362" s="660" t="s">
        <v>4495</v>
      </c>
      <c r="D362" s="660" t="s">
        <v>5140</v>
      </c>
      <c r="E362" s="660" t="s">
        <v>5141</v>
      </c>
      <c r="F362" s="663"/>
      <c r="G362" s="663"/>
      <c r="H362" s="663"/>
      <c r="I362" s="663"/>
      <c r="J362" s="663"/>
      <c r="K362" s="663"/>
      <c r="L362" s="663"/>
      <c r="M362" s="663"/>
      <c r="N362" s="663">
        <v>22</v>
      </c>
      <c r="O362" s="663">
        <v>2442</v>
      </c>
      <c r="P362" s="676"/>
      <c r="Q362" s="664">
        <v>111</v>
      </c>
    </row>
    <row r="363" spans="1:17" ht="14.4" customHeight="1" x14ac:dyDescent="0.3">
      <c r="A363" s="659" t="s">
        <v>561</v>
      </c>
      <c r="B363" s="660" t="s">
        <v>4547</v>
      </c>
      <c r="C363" s="660" t="s">
        <v>4495</v>
      </c>
      <c r="D363" s="660" t="s">
        <v>5142</v>
      </c>
      <c r="E363" s="660" t="s">
        <v>5143</v>
      </c>
      <c r="F363" s="663"/>
      <c r="G363" s="663"/>
      <c r="H363" s="663"/>
      <c r="I363" s="663"/>
      <c r="J363" s="663"/>
      <c r="K363" s="663"/>
      <c r="L363" s="663"/>
      <c r="M363" s="663"/>
      <c r="N363" s="663">
        <v>1</v>
      </c>
      <c r="O363" s="663">
        <v>4103</v>
      </c>
      <c r="P363" s="676"/>
      <c r="Q363" s="664">
        <v>4103</v>
      </c>
    </row>
    <row r="364" spans="1:17" ht="14.4" customHeight="1" x14ac:dyDescent="0.3">
      <c r="A364" s="659" t="s">
        <v>561</v>
      </c>
      <c r="B364" s="660" t="s">
        <v>4547</v>
      </c>
      <c r="C364" s="660" t="s">
        <v>4495</v>
      </c>
      <c r="D364" s="660" t="s">
        <v>5144</v>
      </c>
      <c r="E364" s="660" t="s">
        <v>5137</v>
      </c>
      <c r="F364" s="663">
        <v>2</v>
      </c>
      <c r="G364" s="663">
        <v>28232</v>
      </c>
      <c r="H364" s="663">
        <v>1</v>
      </c>
      <c r="I364" s="663">
        <v>14116</v>
      </c>
      <c r="J364" s="663"/>
      <c r="K364" s="663"/>
      <c r="L364" s="663"/>
      <c r="M364" s="663"/>
      <c r="N364" s="663"/>
      <c r="O364" s="663"/>
      <c r="P364" s="676"/>
      <c r="Q364" s="664"/>
    </row>
    <row r="365" spans="1:17" ht="14.4" customHeight="1" x14ac:dyDescent="0.3">
      <c r="A365" s="659" t="s">
        <v>561</v>
      </c>
      <c r="B365" s="660" t="s">
        <v>4547</v>
      </c>
      <c r="C365" s="660" t="s">
        <v>4495</v>
      </c>
      <c r="D365" s="660" t="s">
        <v>5145</v>
      </c>
      <c r="E365" s="660" t="s">
        <v>5146</v>
      </c>
      <c r="F365" s="663">
        <v>1</v>
      </c>
      <c r="G365" s="663">
        <v>5742</v>
      </c>
      <c r="H365" s="663">
        <v>1</v>
      </c>
      <c r="I365" s="663">
        <v>5742</v>
      </c>
      <c r="J365" s="663"/>
      <c r="K365" s="663"/>
      <c r="L365" s="663"/>
      <c r="M365" s="663"/>
      <c r="N365" s="663"/>
      <c r="O365" s="663"/>
      <c r="P365" s="676"/>
      <c r="Q365" s="664"/>
    </row>
    <row r="366" spans="1:17" ht="14.4" customHeight="1" x14ac:dyDescent="0.3">
      <c r="A366" s="659" t="s">
        <v>561</v>
      </c>
      <c r="B366" s="660" t="s">
        <v>4547</v>
      </c>
      <c r="C366" s="660" t="s">
        <v>4495</v>
      </c>
      <c r="D366" s="660" t="s">
        <v>5147</v>
      </c>
      <c r="E366" s="660" t="s">
        <v>5148</v>
      </c>
      <c r="F366" s="663">
        <v>7</v>
      </c>
      <c r="G366" s="663">
        <v>39536</v>
      </c>
      <c r="H366" s="663">
        <v>1</v>
      </c>
      <c r="I366" s="663">
        <v>5648</v>
      </c>
      <c r="J366" s="663"/>
      <c r="K366" s="663"/>
      <c r="L366" s="663"/>
      <c r="M366" s="663"/>
      <c r="N366" s="663"/>
      <c r="O366" s="663"/>
      <c r="P366" s="676"/>
      <c r="Q366" s="664"/>
    </row>
    <row r="367" spans="1:17" ht="14.4" customHeight="1" x14ac:dyDescent="0.3">
      <c r="A367" s="659" t="s">
        <v>561</v>
      </c>
      <c r="B367" s="660" t="s">
        <v>5149</v>
      </c>
      <c r="C367" s="660" t="s">
        <v>4492</v>
      </c>
      <c r="D367" s="660" t="s">
        <v>5150</v>
      </c>
      <c r="E367" s="660" t="s">
        <v>5151</v>
      </c>
      <c r="F367" s="663">
        <v>2</v>
      </c>
      <c r="G367" s="663">
        <v>325.82</v>
      </c>
      <c r="H367" s="663">
        <v>1</v>
      </c>
      <c r="I367" s="663">
        <v>162.91</v>
      </c>
      <c r="J367" s="663"/>
      <c r="K367" s="663"/>
      <c r="L367" s="663"/>
      <c r="M367" s="663"/>
      <c r="N367" s="663"/>
      <c r="O367" s="663"/>
      <c r="P367" s="676"/>
      <c r="Q367" s="664"/>
    </row>
    <row r="368" spans="1:17" ht="14.4" customHeight="1" x14ac:dyDescent="0.3">
      <c r="A368" s="659" t="s">
        <v>561</v>
      </c>
      <c r="B368" s="660" t="s">
        <v>5149</v>
      </c>
      <c r="C368" s="660" t="s">
        <v>4492</v>
      </c>
      <c r="D368" s="660" t="s">
        <v>5152</v>
      </c>
      <c r="E368" s="660" t="s">
        <v>2787</v>
      </c>
      <c r="F368" s="663"/>
      <c r="G368" s="663"/>
      <c r="H368" s="663"/>
      <c r="I368" s="663"/>
      <c r="J368" s="663"/>
      <c r="K368" s="663"/>
      <c r="L368" s="663"/>
      <c r="M368" s="663"/>
      <c r="N368" s="663">
        <v>5</v>
      </c>
      <c r="O368" s="663">
        <v>5321.6</v>
      </c>
      <c r="P368" s="676"/>
      <c r="Q368" s="664">
        <v>1064.3200000000002</v>
      </c>
    </row>
    <row r="369" spans="1:17" ht="14.4" customHeight="1" x14ac:dyDescent="0.3">
      <c r="A369" s="659" t="s">
        <v>561</v>
      </c>
      <c r="B369" s="660" t="s">
        <v>5149</v>
      </c>
      <c r="C369" s="660" t="s">
        <v>4492</v>
      </c>
      <c r="D369" s="660" t="s">
        <v>5153</v>
      </c>
      <c r="E369" s="660" t="s">
        <v>5154</v>
      </c>
      <c r="F369" s="663"/>
      <c r="G369" s="663"/>
      <c r="H369" s="663"/>
      <c r="I369" s="663"/>
      <c r="J369" s="663">
        <v>3</v>
      </c>
      <c r="K369" s="663">
        <v>15644.46</v>
      </c>
      <c r="L369" s="663"/>
      <c r="M369" s="663">
        <v>5214.82</v>
      </c>
      <c r="N369" s="663"/>
      <c r="O369" s="663"/>
      <c r="P369" s="676"/>
      <c r="Q369" s="664"/>
    </row>
    <row r="370" spans="1:17" ht="14.4" customHeight="1" x14ac:dyDescent="0.3">
      <c r="A370" s="659" t="s">
        <v>561</v>
      </c>
      <c r="B370" s="660" t="s">
        <v>5149</v>
      </c>
      <c r="C370" s="660" t="s">
        <v>4492</v>
      </c>
      <c r="D370" s="660" t="s">
        <v>4629</v>
      </c>
      <c r="E370" s="660" t="s">
        <v>1718</v>
      </c>
      <c r="F370" s="663"/>
      <c r="G370" s="663"/>
      <c r="H370" s="663"/>
      <c r="I370" s="663"/>
      <c r="J370" s="663">
        <v>197</v>
      </c>
      <c r="K370" s="663">
        <v>24956.400000000001</v>
      </c>
      <c r="L370" s="663"/>
      <c r="M370" s="663">
        <v>126.68223350253808</v>
      </c>
      <c r="N370" s="663">
        <v>27</v>
      </c>
      <c r="O370" s="663">
        <v>3184.92</v>
      </c>
      <c r="P370" s="676"/>
      <c r="Q370" s="664">
        <v>117.96000000000001</v>
      </c>
    </row>
    <row r="371" spans="1:17" ht="14.4" customHeight="1" x14ac:dyDescent="0.3">
      <c r="A371" s="659" t="s">
        <v>561</v>
      </c>
      <c r="B371" s="660" t="s">
        <v>5149</v>
      </c>
      <c r="C371" s="660" t="s">
        <v>4492</v>
      </c>
      <c r="D371" s="660" t="s">
        <v>4630</v>
      </c>
      <c r="E371" s="660" t="s">
        <v>1718</v>
      </c>
      <c r="F371" s="663">
        <v>35</v>
      </c>
      <c r="G371" s="663">
        <v>7462.6100000000006</v>
      </c>
      <c r="H371" s="663">
        <v>1</v>
      </c>
      <c r="I371" s="663">
        <v>213.2174285714286</v>
      </c>
      <c r="J371" s="663">
        <v>98</v>
      </c>
      <c r="K371" s="663">
        <v>7945.14</v>
      </c>
      <c r="L371" s="663">
        <v>1.0646596834083517</v>
      </c>
      <c r="M371" s="663">
        <v>81.072857142857146</v>
      </c>
      <c r="N371" s="663">
        <v>3</v>
      </c>
      <c r="O371" s="663">
        <v>238.77</v>
      </c>
      <c r="P371" s="676">
        <v>3.199550827391489E-2</v>
      </c>
      <c r="Q371" s="664">
        <v>79.59</v>
      </c>
    </row>
    <row r="372" spans="1:17" ht="14.4" customHeight="1" x14ac:dyDescent="0.3">
      <c r="A372" s="659" t="s">
        <v>561</v>
      </c>
      <c r="B372" s="660" t="s">
        <v>5149</v>
      </c>
      <c r="C372" s="660" t="s">
        <v>4492</v>
      </c>
      <c r="D372" s="660" t="s">
        <v>4631</v>
      </c>
      <c r="E372" s="660" t="s">
        <v>4632</v>
      </c>
      <c r="F372" s="663">
        <v>0.8</v>
      </c>
      <c r="G372" s="663">
        <v>495.88</v>
      </c>
      <c r="H372" s="663">
        <v>1</v>
      </c>
      <c r="I372" s="663">
        <v>619.84999999999991</v>
      </c>
      <c r="J372" s="663">
        <v>1.2</v>
      </c>
      <c r="K372" s="663">
        <v>767.94</v>
      </c>
      <c r="L372" s="663">
        <v>1.5486408001935954</v>
      </c>
      <c r="M372" s="663">
        <v>639.95000000000005</v>
      </c>
      <c r="N372" s="663"/>
      <c r="O372" s="663"/>
      <c r="P372" s="676"/>
      <c r="Q372" s="664"/>
    </row>
    <row r="373" spans="1:17" ht="14.4" customHeight="1" x14ac:dyDescent="0.3">
      <c r="A373" s="659" t="s">
        <v>561</v>
      </c>
      <c r="B373" s="660" t="s">
        <v>5149</v>
      </c>
      <c r="C373" s="660" t="s">
        <v>4492</v>
      </c>
      <c r="D373" s="660" t="s">
        <v>4633</v>
      </c>
      <c r="E373" s="660" t="s">
        <v>4634</v>
      </c>
      <c r="F373" s="663">
        <v>14</v>
      </c>
      <c r="G373" s="663">
        <v>4055.52</v>
      </c>
      <c r="H373" s="663">
        <v>1</v>
      </c>
      <c r="I373" s="663">
        <v>289.68</v>
      </c>
      <c r="J373" s="663">
        <v>14</v>
      </c>
      <c r="K373" s="663">
        <v>1177.1199999999999</v>
      </c>
      <c r="L373" s="663">
        <v>0.29025131179232255</v>
      </c>
      <c r="M373" s="663">
        <v>84.08</v>
      </c>
      <c r="N373" s="663">
        <v>35</v>
      </c>
      <c r="O373" s="663">
        <v>2942.7999999999997</v>
      </c>
      <c r="P373" s="676">
        <v>0.72562827948080633</v>
      </c>
      <c r="Q373" s="664">
        <v>84.08</v>
      </c>
    </row>
    <row r="374" spans="1:17" ht="14.4" customHeight="1" x14ac:dyDescent="0.3">
      <c r="A374" s="659" t="s">
        <v>561</v>
      </c>
      <c r="B374" s="660" t="s">
        <v>5149</v>
      </c>
      <c r="C374" s="660" t="s">
        <v>4492</v>
      </c>
      <c r="D374" s="660" t="s">
        <v>4635</v>
      </c>
      <c r="E374" s="660" t="s">
        <v>4481</v>
      </c>
      <c r="F374" s="663"/>
      <c r="G374" s="663"/>
      <c r="H374" s="663"/>
      <c r="I374" s="663"/>
      <c r="J374" s="663">
        <v>6.4</v>
      </c>
      <c r="K374" s="663">
        <v>6907.68</v>
      </c>
      <c r="L374" s="663"/>
      <c r="M374" s="663">
        <v>1079.325</v>
      </c>
      <c r="N374" s="663"/>
      <c r="O374" s="663"/>
      <c r="P374" s="676"/>
      <c r="Q374" s="664"/>
    </row>
    <row r="375" spans="1:17" ht="14.4" customHeight="1" x14ac:dyDescent="0.3">
      <c r="A375" s="659" t="s">
        <v>561</v>
      </c>
      <c r="B375" s="660" t="s">
        <v>5149</v>
      </c>
      <c r="C375" s="660" t="s">
        <v>4492</v>
      </c>
      <c r="D375" s="660" t="s">
        <v>4635</v>
      </c>
      <c r="E375" s="660" t="s">
        <v>2522</v>
      </c>
      <c r="F375" s="663">
        <v>18.8</v>
      </c>
      <c r="G375" s="663">
        <v>20291.21</v>
      </c>
      <c r="H375" s="663">
        <v>1</v>
      </c>
      <c r="I375" s="663">
        <v>1079.3196808510638</v>
      </c>
      <c r="J375" s="663">
        <v>7.6</v>
      </c>
      <c r="K375" s="663">
        <v>8202.82</v>
      </c>
      <c r="L375" s="663">
        <v>0.40425484729594735</v>
      </c>
      <c r="M375" s="663">
        <v>1079.3184210526315</v>
      </c>
      <c r="N375" s="663"/>
      <c r="O375" s="663"/>
      <c r="P375" s="676"/>
      <c r="Q375" s="664"/>
    </row>
    <row r="376" spans="1:17" ht="14.4" customHeight="1" x14ac:dyDescent="0.3">
      <c r="A376" s="659" t="s">
        <v>561</v>
      </c>
      <c r="B376" s="660" t="s">
        <v>5149</v>
      </c>
      <c r="C376" s="660" t="s">
        <v>4492</v>
      </c>
      <c r="D376" s="660" t="s">
        <v>4636</v>
      </c>
      <c r="E376" s="660" t="s">
        <v>4481</v>
      </c>
      <c r="F376" s="663">
        <v>159</v>
      </c>
      <c r="G376" s="663">
        <v>10585.69</v>
      </c>
      <c r="H376" s="663">
        <v>1</v>
      </c>
      <c r="I376" s="663">
        <v>66.576666666666668</v>
      </c>
      <c r="J376" s="663"/>
      <c r="K376" s="663"/>
      <c r="L376" s="663"/>
      <c r="M376" s="663"/>
      <c r="N376" s="663"/>
      <c r="O376" s="663"/>
      <c r="P376" s="676"/>
      <c r="Q376" s="664"/>
    </row>
    <row r="377" spans="1:17" ht="14.4" customHeight="1" x14ac:dyDescent="0.3">
      <c r="A377" s="659" t="s">
        <v>561</v>
      </c>
      <c r="B377" s="660" t="s">
        <v>5149</v>
      </c>
      <c r="C377" s="660" t="s">
        <v>4492</v>
      </c>
      <c r="D377" s="660" t="s">
        <v>5155</v>
      </c>
      <c r="E377" s="660" t="s">
        <v>2083</v>
      </c>
      <c r="F377" s="663"/>
      <c r="G377" s="663"/>
      <c r="H377" s="663"/>
      <c r="I377" s="663"/>
      <c r="J377" s="663"/>
      <c r="K377" s="663"/>
      <c r="L377" s="663"/>
      <c r="M377" s="663"/>
      <c r="N377" s="663">
        <v>4</v>
      </c>
      <c r="O377" s="663">
        <v>2897.6</v>
      </c>
      <c r="P377" s="676"/>
      <c r="Q377" s="664">
        <v>724.4</v>
      </c>
    </row>
    <row r="378" spans="1:17" ht="14.4" customHeight="1" x14ac:dyDescent="0.3">
      <c r="A378" s="659" t="s">
        <v>561</v>
      </c>
      <c r="B378" s="660" t="s">
        <v>5149</v>
      </c>
      <c r="C378" s="660" t="s">
        <v>4492</v>
      </c>
      <c r="D378" s="660" t="s">
        <v>4637</v>
      </c>
      <c r="E378" s="660" t="s">
        <v>1074</v>
      </c>
      <c r="F378" s="663">
        <v>348</v>
      </c>
      <c r="G378" s="663">
        <v>26470.879999999997</v>
      </c>
      <c r="H378" s="663">
        <v>1</v>
      </c>
      <c r="I378" s="663">
        <v>76.065747126436776</v>
      </c>
      <c r="J378" s="663">
        <v>345</v>
      </c>
      <c r="K378" s="663">
        <v>21502.81</v>
      </c>
      <c r="L378" s="663">
        <v>0.81231942421256886</v>
      </c>
      <c r="M378" s="663">
        <v>62.326985507246384</v>
      </c>
      <c r="N378" s="663">
        <v>435</v>
      </c>
      <c r="O378" s="663">
        <v>26556.75</v>
      </c>
      <c r="P378" s="676">
        <v>1.003243942022328</v>
      </c>
      <c r="Q378" s="664">
        <v>61.05</v>
      </c>
    </row>
    <row r="379" spans="1:17" ht="14.4" customHeight="1" x14ac:dyDescent="0.3">
      <c r="A379" s="659" t="s">
        <v>561</v>
      </c>
      <c r="B379" s="660" t="s">
        <v>5149</v>
      </c>
      <c r="C379" s="660" t="s">
        <v>4492</v>
      </c>
      <c r="D379" s="660" t="s">
        <v>4638</v>
      </c>
      <c r="E379" s="660" t="s">
        <v>4481</v>
      </c>
      <c r="F379" s="663">
        <v>6.32</v>
      </c>
      <c r="G379" s="663">
        <v>22940.09</v>
      </c>
      <c r="H379" s="663">
        <v>1</v>
      </c>
      <c r="I379" s="663">
        <v>3629.7610759493668</v>
      </c>
      <c r="J379" s="663"/>
      <c r="K379" s="663"/>
      <c r="L379" s="663"/>
      <c r="M379" s="663"/>
      <c r="N379" s="663"/>
      <c r="O379" s="663"/>
      <c r="P379" s="676"/>
      <c r="Q379" s="664"/>
    </row>
    <row r="380" spans="1:17" ht="14.4" customHeight="1" x14ac:dyDescent="0.3">
      <c r="A380" s="659" t="s">
        <v>561</v>
      </c>
      <c r="B380" s="660" t="s">
        <v>5149</v>
      </c>
      <c r="C380" s="660" t="s">
        <v>4492</v>
      </c>
      <c r="D380" s="660" t="s">
        <v>4639</v>
      </c>
      <c r="E380" s="660" t="s">
        <v>2483</v>
      </c>
      <c r="F380" s="663">
        <v>1.95</v>
      </c>
      <c r="G380" s="663">
        <v>2273.11</v>
      </c>
      <c r="H380" s="663">
        <v>1</v>
      </c>
      <c r="I380" s="663">
        <v>1165.697435897436</v>
      </c>
      <c r="J380" s="663">
        <v>4.6500000000000004</v>
      </c>
      <c r="K380" s="663">
        <v>3739.61</v>
      </c>
      <c r="L380" s="663">
        <v>1.6451513565115634</v>
      </c>
      <c r="M380" s="663">
        <v>804.21720430107518</v>
      </c>
      <c r="N380" s="663">
        <v>24.900000000000002</v>
      </c>
      <c r="O380" s="663">
        <v>18021.47</v>
      </c>
      <c r="P380" s="676">
        <v>7.9281117059887114</v>
      </c>
      <c r="Q380" s="664">
        <v>723.75381526104411</v>
      </c>
    </row>
    <row r="381" spans="1:17" ht="14.4" customHeight="1" x14ac:dyDescent="0.3">
      <c r="A381" s="659" t="s">
        <v>561</v>
      </c>
      <c r="B381" s="660" t="s">
        <v>5149</v>
      </c>
      <c r="C381" s="660" t="s">
        <v>4492</v>
      </c>
      <c r="D381" s="660" t="s">
        <v>5156</v>
      </c>
      <c r="E381" s="660" t="s">
        <v>2543</v>
      </c>
      <c r="F381" s="663"/>
      <c r="G381" s="663"/>
      <c r="H381" s="663"/>
      <c r="I381" s="663"/>
      <c r="J381" s="663"/>
      <c r="K381" s="663"/>
      <c r="L381" s="663"/>
      <c r="M381" s="663"/>
      <c r="N381" s="663">
        <v>5</v>
      </c>
      <c r="O381" s="663">
        <v>17512.05</v>
      </c>
      <c r="P381" s="676"/>
      <c r="Q381" s="664">
        <v>3502.41</v>
      </c>
    </row>
    <row r="382" spans="1:17" ht="14.4" customHeight="1" x14ac:dyDescent="0.3">
      <c r="A382" s="659" t="s">
        <v>561</v>
      </c>
      <c r="B382" s="660" t="s">
        <v>5149</v>
      </c>
      <c r="C382" s="660" t="s">
        <v>4492</v>
      </c>
      <c r="D382" s="660" t="s">
        <v>4640</v>
      </c>
      <c r="E382" s="660" t="s">
        <v>1487</v>
      </c>
      <c r="F382" s="663">
        <v>309.51000000000005</v>
      </c>
      <c r="G382" s="663">
        <v>114109.16999999998</v>
      </c>
      <c r="H382" s="663">
        <v>1</v>
      </c>
      <c r="I382" s="663">
        <v>368.67684404381106</v>
      </c>
      <c r="J382" s="663">
        <v>660.22</v>
      </c>
      <c r="K382" s="663">
        <v>129172.39</v>
      </c>
      <c r="L382" s="663">
        <v>1.1320070946094869</v>
      </c>
      <c r="M382" s="663">
        <v>195.65052558238162</v>
      </c>
      <c r="N382" s="663">
        <v>721.8599999999999</v>
      </c>
      <c r="O382" s="663">
        <v>117416.44</v>
      </c>
      <c r="P382" s="676">
        <v>1.028983384946188</v>
      </c>
      <c r="Q382" s="664">
        <v>162.65818856842048</v>
      </c>
    </row>
    <row r="383" spans="1:17" ht="14.4" customHeight="1" x14ac:dyDescent="0.3">
      <c r="A383" s="659" t="s">
        <v>561</v>
      </c>
      <c r="B383" s="660" t="s">
        <v>5149</v>
      </c>
      <c r="C383" s="660" t="s">
        <v>4492</v>
      </c>
      <c r="D383" s="660" t="s">
        <v>5157</v>
      </c>
      <c r="E383" s="660" t="s">
        <v>5158</v>
      </c>
      <c r="F383" s="663">
        <v>114.5</v>
      </c>
      <c r="G383" s="663">
        <v>78562.8</v>
      </c>
      <c r="H383" s="663">
        <v>1</v>
      </c>
      <c r="I383" s="663">
        <v>686.13799126637559</v>
      </c>
      <c r="J383" s="663"/>
      <c r="K383" s="663"/>
      <c r="L383" s="663"/>
      <c r="M383" s="663"/>
      <c r="N383" s="663">
        <v>1.2</v>
      </c>
      <c r="O383" s="663">
        <v>529.74</v>
      </c>
      <c r="P383" s="676">
        <v>6.742885946020254E-3</v>
      </c>
      <c r="Q383" s="664">
        <v>441.45000000000005</v>
      </c>
    </row>
    <row r="384" spans="1:17" ht="14.4" customHeight="1" x14ac:dyDescent="0.3">
      <c r="A384" s="659" t="s">
        <v>561</v>
      </c>
      <c r="B384" s="660" t="s">
        <v>5149</v>
      </c>
      <c r="C384" s="660" t="s">
        <v>4492</v>
      </c>
      <c r="D384" s="660" t="s">
        <v>4641</v>
      </c>
      <c r="E384" s="660" t="s">
        <v>2785</v>
      </c>
      <c r="F384" s="663">
        <v>70</v>
      </c>
      <c r="G384" s="663">
        <v>4083.2599999999998</v>
      </c>
      <c r="H384" s="663">
        <v>1</v>
      </c>
      <c r="I384" s="663">
        <v>58.33228571428571</v>
      </c>
      <c r="J384" s="663">
        <v>6</v>
      </c>
      <c r="K384" s="663">
        <v>348.06</v>
      </c>
      <c r="L384" s="663">
        <v>8.5240714527118039E-2</v>
      </c>
      <c r="M384" s="663">
        <v>58.01</v>
      </c>
      <c r="N384" s="663">
        <v>42</v>
      </c>
      <c r="O384" s="663">
        <v>1695.12</v>
      </c>
      <c r="P384" s="676">
        <v>0.41513888412689859</v>
      </c>
      <c r="Q384" s="664">
        <v>40.36</v>
      </c>
    </row>
    <row r="385" spans="1:17" ht="14.4" customHeight="1" x14ac:dyDescent="0.3">
      <c r="A385" s="659" t="s">
        <v>561</v>
      </c>
      <c r="B385" s="660" t="s">
        <v>5149</v>
      </c>
      <c r="C385" s="660" t="s">
        <v>4492</v>
      </c>
      <c r="D385" s="660" t="s">
        <v>5159</v>
      </c>
      <c r="E385" s="660" t="s">
        <v>4481</v>
      </c>
      <c r="F385" s="663">
        <v>9</v>
      </c>
      <c r="G385" s="663">
        <v>2447.0100000000002</v>
      </c>
      <c r="H385" s="663">
        <v>1</v>
      </c>
      <c r="I385" s="663">
        <v>271.89000000000004</v>
      </c>
      <c r="J385" s="663">
        <v>47</v>
      </c>
      <c r="K385" s="663">
        <v>12778.83</v>
      </c>
      <c r="L385" s="663">
        <v>5.2222222222222214</v>
      </c>
      <c r="M385" s="663">
        <v>271.89</v>
      </c>
      <c r="N385" s="663"/>
      <c r="O385" s="663"/>
      <c r="P385" s="676"/>
      <c r="Q385" s="664"/>
    </row>
    <row r="386" spans="1:17" ht="14.4" customHeight="1" x14ac:dyDescent="0.3">
      <c r="A386" s="659" t="s">
        <v>561</v>
      </c>
      <c r="B386" s="660" t="s">
        <v>5149</v>
      </c>
      <c r="C386" s="660" t="s">
        <v>4492</v>
      </c>
      <c r="D386" s="660" t="s">
        <v>4642</v>
      </c>
      <c r="E386" s="660" t="s">
        <v>4643</v>
      </c>
      <c r="F386" s="663"/>
      <c r="G386" s="663"/>
      <c r="H386" s="663"/>
      <c r="I386" s="663"/>
      <c r="J386" s="663">
        <v>0.1</v>
      </c>
      <c r="K386" s="663">
        <v>40.42</v>
      </c>
      <c r="L386" s="663"/>
      <c r="M386" s="663">
        <v>404.2</v>
      </c>
      <c r="N386" s="663"/>
      <c r="O386" s="663"/>
      <c r="P386" s="676"/>
      <c r="Q386" s="664"/>
    </row>
    <row r="387" spans="1:17" ht="14.4" customHeight="1" x14ac:dyDescent="0.3">
      <c r="A387" s="659" t="s">
        <v>561</v>
      </c>
      <c r="B387" s="660" t="s">
        <v>5149</v>
      </c>
      <c r="C387" s="660" t="s">
        <v>4492</v>
      </c>
      <c r="D387" s="660" t="s">
        <v>5160</v>
      </c>
      <c r="E387" s="660" t="s">
        <v>5161</v>
      </c>
      <c r="F387" s="663"/>
      <c r="G387" s="663"/>
      <c r="H387" s="663"/>
      <c r="I387" s="663"/>
      <c r="J387" s="663"/>
      <c r="K387" s="663"/>
      <c r="L387" s="663"/>
      <c r="M387" s="663"/>
      <c r="N387" s="663">
        <v>0.3</v>
      </c>
      <c r="O387" s="663">
        <v>122.85</v>
      </c>
      <c r="P387" s="676"/>
      <c r="Q387" s="664">
        <v>409.5</v>
      </c>
    </row>
    <row r="388" spans="1:17" ht="14.4" customHeight="1" x14ac:dyDescent="0.3">
      <c r="A388" s="659" t="s">
        <v>561</v>
      </c>
      <c r="B388" s="660" t="s">
        <v>5149</v>
      </c>
      <c r="C388" s="660" t="s">
        <v>4492</v>
      </c>
      <c r="D388" s="660" t="s">
        <v>4644</v>
      </c>
      <c r="E388" s="660" t="s">
        <v>2743</v>
      </c>
      <c r="F388" s="663">
        <v>82</v>
      </c>
      <c r="G388" s="663">
        <v>6176.76</v>
      </c>
      <c r="H388" s="663">
        <v>1</v>
      </c>
      <c r="I388" s="663">
        <v>75.326341463414636</v>
      </c>
      <c r="J388" s="663">
        <v>230.4</v>
      </c>
      <c r="K388" s="663">
        <v>10944</v>
      </c>
      <c r="L388" s="663">
        <v>1.7718026926738288</v>
      </c>
      <c r="M388" s="663">
        <v>47.5</v>
      </c>
      <c r="N388" s="663">
        <v>95</v>
      </c>
      <c r="O388" s="663">
        <v>4512.5</v>
      </c>
      <c r="P388" s="676">
        <v>0.7305610060938097</v>
      </c>
      <c r="Q388" s="664">
        <v>47.5</v>
      </c>
    </row>
    <row r="389" spans="1:17" ht="14.4" customHeight="1" x14ac:dyDescent="0.3">
      <c r="A389" s="659" t="s">
        <v>561</v>
      </c>
      <c r="B389" s="660" t="s">
        <v>5149</v>
      </c>
      <c r="C389" s="660" t="s">
        <v>4492</v>
      </c>
      <c r="D389" s="660" t="s">
        <v>4645</v>
      </c>
      <c r="E389" s="660" t="s">
        <v>1714</v>
      </c>
      <c r="F389" s="663">
        <v>47</v>
      </c>
      <c r="G389" s="663">
        <v>5166.2</v>
      </c>
      <c r="H389" s="663">
        <v>1</v>
      </c>
      <c r="I389" s="663">
        <v>109.9191489361702</v>
      </c>
      <c r="J389" s="663">
        <v>108</v>
      </c>
      <c r="K389" s="663">
        <v>12528</v>
      </c>
      <c r="L389" s="663">
        <v>2.4249932251945339</v>
      </c>
      <c r="M389" s="663">
        <v>116</v>
      </c>
      <c r="N389" s="663">
        <v>72</v>
      </c>
      <c r="O389" s="663">
        <v>5812.5599999999995</v>
      </c>
      <c r="P389" s="676">
        <v>1.1251132360342224</v>
      </c>
      <c r="Q389" s="664">
        <v>80.72999999999999</v>
      </c>
    </row>
    <row r="390" spans="1:17" ht="14.4" customHeight="1" x14ac:dyDescent="0.3">
      <c r="A390" s="659" t="s">
        <v>561</v>
      </c>
      <c r="B390" s="660" t="s">
        <v>5149</v>
      </c>
      <c r="C390" s="660" t="s">
        <v>4492</v>
      </c>
      <c r="D390" s="660" t="s">
        <v>4646</v>
      </c>
      <c r="E390" s="660" t="s">
        <v>2687</v>
      </c>
      <c r="F390" s="663">
        <v>131.19999999999999</v>
      </c>
      <c r="G390" s="663">
        <v>73358.81</v>
      </c>
      <c r="H390" s="663">
        <v>1</v>
      </c>
      <c r="I390" s="663">
        <v>559.13727134146347</v>
      </c>
      <c r="J390" s="663">
        <v>159.1</v>
      </c>
      <c r="K390" s="663">
        <v>60408.37</v>
      </c>
      <c r="L390" s="663">
        <v>0.82346442097411343</v>
      </c>
      <c r="M390" s="663">
        <v>379.68805782526715</v>
      </c>
      <c r="N390" s="663">
        <v>121.60000000000001</v>
      </c>
      <c r="O390" s="663">
        <v>46177.599999999999</v>
      </c>
      <c r="P390" s="676">
        <v>0.62947585981833676</v>
      </c>
      <c r="Q390" s="664">
        <v>379.74999999999994</v>
      </c>
    </row>
    <row r="391" spans="1:17" ht="14.4" customHeight="1" x14ac:dyDescent="0.3">
      <c r="A391" s="659" t="s">
        <v>561</v>
      </c>
      <c r="B391" s="660" t="s">
        <v>5149</v>
      </c>
      <c r="C391" s="660" t="s">
        <v>4492</v>
      </c>
      <c r="D391" s="660" t="s">
        <v>5162</v>
      </c>
      <c r="E391" s="660" t="s">
        <v>5163</v>
      </c>
      <c r="F391" s="663">
        <v>4</v>
      </c>
      <c r="G391" s="663">
        <v>24813.68</v>
      </c>
      <c r="H391" s="663">
        <v>1</v>
      </c>
      <c r="I391" s="663">
        <v>6203.42</v>
      </c>
      <c r="J391" s="663">
        <v>4</v>
      </c>
      <c r="K391" s="663">
        <v>25031.16</v>
      </c>
      <c r="L391" s="663">
        <v>1.0087645202162678</v>
      </c>
      <c r="M391" s="663">
        <v>6257.79</v>
      </c>
      <c r="N391" s="663"/>
      <c r="O391" s="663"/>
      <c r="P391" s="676"/>
      <c r="Q391" s="664"/>
    </row>
    <row r="392" spans="1:17" ht="14.4" customHeight="1" x14ac:dyDescent="0.3">
      <c r="A392" s="659" t="s">
        <v>561</v>
      </c>
      <c r="B392" s="660" t="s">
        <v>5149</v>
      </c>
      <c r="C392" s="660" t="s">
        <v>4492</v>
      </c>
      <c r="D392" s="660" t="s">
        <v>5164</v>
      </c>
      <c r="E392" s="660" t="s">
        <v>5165</v>
      </c>
      <c r="F392" s="663">
        <v>18</v>
      </c>
      <c r="G392" s="663">
        <v>1119.98</v>
      </c>
      <c r="H392" s="663">
        <v>1</v>
      </c>
      <c r="I392" s="663">
        <v>62.221111111111114</v>
      </c>
      <c r="J392" s="663">
        <v>16</v>
      </c>
      <c r="K392" s="663">
        <v>1003.36</v>
      </c>
      <c r="L392" s="663">
        <v>0.89587314059179624</v>
      </c>
      <c r="M392" s="663">
        <v>62.71</v>
      </c>
      <c r="N392" s="663">
        <v>20</v>
      </c>
      <c r="O392" s="663">
        <v>1254.2</v>
      </c>
      <c r="P392" s="676">
        <v>1.1198414257397453</v>
      </c>
      <c r="Q392" s="664">
        <v>62.71</v>
      </c>
    </row>
    <row r="393" spans="1:17" ht="14.4" customHeight="1" x14ac:dyDescent="0.3">
      <c r="A393" s="659" t="s">
        <v>561</v>
      </c>
      <c r="B393" s="660" t="s">
        <v>5149</v>
      </c>
      <c r="C393" s="660" t="s">
        <v>4492</v>
      </c>
      <c r="D393" s="660" t="s">
        <v>5166</v>
      </c>
      <c r="E393" s="660" t="s">
        <v>5167</v>
      </c>
      <c r="F393" s="663">
        <v>6</v>
      </c>
      <c r="G393" s="663">
        <v>484.08</v>
      </c>
      <c r="H393" s="663">
        <v>1</v>
      </c>
      <c r="I393" s="663">
        <v>80.679999999999993</v>
      </c>
      <c r="J393" s="663">
        <v>5</v>
      </c>
      <c r="K393" s="663">
        <v>418.05</v>
      </c>
      <c r="L393" s="663">
        <v>0.86359692612791283</v>
      </c>
      <c r="M393" s="663">
        <v>83.61</v>
      </c>
      <c r="N393" s="663">
        <v>28</v>
      </c>
      <c r="O393" s="663">
        <v>3202.6800000000003</v>
      </c>
      <c r="P393" s="676">
        <v>6.6160138820029752</v>
      </c>
      <c r="Q393" s="664">
        <v>114.38142857142859</v>
      </c>
    </row>
    <row r="394" spans="1:17" ht="14.4" customHeight="1" x14ac:dyDescent="0.3">
      <c r="A394" s="659" t="s">
        <v>561</v>
      </c>
      <c r="B394" s="660" t="s">
        <v>5149</v>
      </c>
      <c r="C394" s="660" t="s">
        <v>4492</v>
      </c>
      <c r="D394" s="660" t="s">
        <v>4647</v>
      </c>
      <c r="E394" s="660" t="s">
        <v>2693</v>
      </c>
      <c r="F394" s="663">
        <v>387</v>
      </c>
      <c r="G394" s="663">
        <v>20859.87</v>
      </c>
      <c r="H394" s="663">
        <v>1</v>
      </c>
      <c r="I394" s="663">
        <v>53.901472868217049</v>
      </c>
      <c r="J394" s="663">
        <v>267</v>
      </c>
      <c r="K394" s="663">
        <v>10933.65</v>
      </c>
      <c r="L394" s="663">
        <v>0.52414756180167954</v>
      </c>
      <c r="M394" s="663">
        <v>40.949999999999996</v>
      </c>
      <c r="N394" s="663">
        <v>297</v>
      </c>
      <c r="O394" s="663">
        <v>15794.55</v>
      </c>
      <c r="P394" s="676">
        <v>0.75717394211948585</v>
      </c>
      <c r="Q394" s="664">
        <v>53.18030303030303</v>
      </c>
    </row>
    <row r="395" spans="1:17" ht="14.4" customHeight="1" x14ac:dyDescent="0.3">
      <c r="A395" s="659" t="s">
        <v>561</v>
      </c>
      <c r="B395" s="660" t="s">
        <v>5149</v>
      </c>
      <c r="C395" s="660" t="s">
        <v>4492</v>
      </c>
      <c r="D395" s="660" t="s">
        <v>4648</v>
      </c>
      <c r="E395" s="660" t="s">
        <v>1117</v>
      </c>
      <c r="F395" s="663"/>
      <c r="G395" s="663"/>
      <c r="H395" s="663"/>
      <c r="I395" s="663"/>
      <c r="J395" s="663">
        <v>348</v>
      </c>
      <c r="K395" s="663">
        <v>24878.34</v>
      </c>
      <c r="L395" s="663"/>
      <c r="M395" s="663">
        <v>71.489482758620696</v>
      </c>
      <c r="N395" s="663">
        <v>313</v>
      </c>
      <c r="O395" s="663">
        <v>21515.620000000003</v>
      </c>
      <c r="P395" s="676"/>
      <c r="Q395" s="664">
        <v>68.740000000000009</v>
      </c>
    </row>
    <row r="396" spans="1:17" ht="14.4" customHeight="1" x14ac:dyDescent="0.3">
      <c r="A396" s="659" t="s">
        <v>561</v>
      </c>
      <c r="B396" s="660" t="s">
        <v>5149</v>
      </c>
      <c r="C396" s="660" t="s">
        <v>4492</v>
      </c>
      <c r="D396" s="660" t="s">
        <v>4649</v>
      </c>
      <c r="E396" s="660" t="s">
        <v>4650</v>
      </c>
      <c r="F396" s="663">
        <v>8.8999999999999986</v>
      </c>
      <c r="G396" s="663">
        <v>55021.58</v>
      </c>
      <c r="H396" s="663">
        <v>1</v>
      </c>
      <c r="I396" s="663">
        <v>6182.2000000000016</v>
      </c>
      <c r="J396" s="663">
        <v>10.3</v>
      </c>
      <c r="K396" s="663">
        <v>40436.81</v>
      </c>
      <c r="L396" s="663">
        <v>0.73492636889016993</v>
      </c>
      <c r="M396" s="663">
        <v>3925.9038834951452</v>
      </c>
      <c r="N396" s="663">
        <v>12.100000000000001</v>
      </c>
      <c r="O396" s="663">
        <v>47503.520000000004</v>
      </c>
      <c r="P396" s="676">
        <v>0.8633616119348082</v>
      </c>
      <c r="Q396" s="664">
        <v>3925.9107438016526</v>
      </c>
    </row>
    <row r="397" spans="1:17" ht="14.4" customHeight="1" x14ac:dyDescent="0.3">
      <c r="A397" s="659" t="s">
        <v>561</v>
      </c>
      <c r="B397" s="660" t="s">
        <v>5149</v>
      </c>
      <c r="C397" s="660" t="s">
        <v>4492</v>
      </c>
      <c r="D397" s="660" t="s">
        <v>5168</v>
      </c>
      <c r="E397" s="660" t="s">
        <v>5169</v>
      </c>
      <c r="F397" s="663"/>
      <c r="G397" s="663"/>
      <c r="H397" s="663"/>
      <c r="I397" s="663"/>
      <c r="J397" s="663">
        <v>2.9</v>
      </c>
      <c r="K397" s="663">
        <v>6388.99</v>
      </c>
      <c r="L397" s="663"/>
      <c r="M397" s="663">
        <v>2203.1</v>
      </c>
      <c r="N397" s="663"/>
      <c r="O397" s="663"/>
      <c r="P397" s="676"/>
      <c r="Q397" s="664"/>
    </row>
    <row r="398" spans="1:17" ht="14.4" customHeight="1" x14ac:dyDescent="0.3">
      <c r="A398" s="659" t="s">
        <v>561</v>
      </c>
      <c r="B398" s="660" t="s">
        <v>5149</v>
      </c>
      <c r="C398" s="660" t="s">
        <v>4492</v>
      </c>
      <c r="D398" s="660" t="s">
        <v>5170</v>
      </c>
      <c r="E398" s="660" t="s">
        <v>5171</v>
      </c>
      <c r="F398" s="663">
        <v>14</v>
      </c>
      <c r="G398" s="663">
        <v>140598.64000000001</v>
      </c>
      <c r="H398" s="663">
        <v>1</v>
      </c>
      <c r="I398" s="663">
        <v>10042.76</v>
      </c>
      <c r="J398" s="663"/>
      <c r="K398" s="663"/>
      <c r="L398" s="663"/>
      <c r="M398" s="663"/>
      <c r="N398" s="663"/>
      <c r="O398" s="663"/>
      <c r="P398" s="676"/>
      <c r="Q398" s="664"/>
    </row>
    <row r="399" spans="1:17" ht="14.4" customHeight="1" x14ac:dyDescent="0.3">
      <c r="A399" s="659" t="s">
        <v>561</v>
      </c>
      <c r="B399" s="660" t="s">
        <v>5149</v>
      </c>
      <c r="C399" s="660" t="s">
        <v>4492</v>
      </c>
      <c r="D399" s="660" t="s">
        <v>4651</v>
      </c>
      <c r="E399" s="660" t="s">
        <v>4652</v>
      </c>
      <c r="F399" s="663">
        <v>10</v>
      </c>
      <c r="G399" s="663">
        <v>1145.8</v>
      </c>
      <c r="H399" s="663">
        <v>1</v>
      </c>
      <c r="I399" s="663">
        <v>114.58</v>
      </c>
      <c r="J399" s="663">
        <v>48</v>
      </c>
      <c r="K399" s="663">
        <v>5499.84</v>
      </c>
      <c r="L399" s="663">
        <v>4.8000000000000007</v>
      </c>
      <c r="M399" s="663">
        <v>114.58</v>
      </c>
      <c r="N399" s="663"/>
      <c r="O399" s="663"/>
      <c r="P399" s="676"/>
      <c r="Q399" s="664"/>
    </row>
    <row r="400" spans="1:17" ht="14.4" customHeight="1" x14ac:dyDescent="0.3">
      <c r="A400" s="659" t="s">
        <v>561</v>
      </c>
      <c r="B400" s="660" t="s">
        <v>5149</v>
      </c>
      <c r="C400" s="660" t="s">
        <v>4492</v>
      </c>
      <c r="D400" s="660" t="s">
        <v>4653</v>
      </c>
      <c r="E400" s="660" t="s">
        <v>4654</v>
      </c>
      <c r="F400" s="663">
        <v>9</v>
      </c>
      <c r="G400" s="663">
        <v>2858.86</v>
      </c>
      <c r="H400" s="663">
        <v>1</v>
      </c>
      <c r="I400" s="663">
        <v>317.65111111111111</v>
      </c>
      <c r="J400" s="663">
        <v>37</v>
      </c>
      <c r="K400" s="663">
        <v>8478.92</v>
      </c>
      <c r="L400" s="663">
        <v>2.9658395304422043</v>
      </c>
      <c r="M400" s="663">
        <v>229.16</v>
      </c>
      <c r="N400" s="663">
        <v>37</v>
      </c>
      <c r="O400" s="663">
        <v>8478.92</v>
      </c>
      <c r="P400" s="676">
        <v>2.9658395304422043</v>
      </c>
      <c r="Q400" s="664">
        <v>229.16</v>
      </c>
    </row>
    <row r="401" spans="1:17" ht="14.4" customHeight="1" x14ac:dyDescent="0.3">
      <c r="A401" s="659" t="s">
        <v>561</v>
      </c>
      <c r="B401" s="660" t="s">
        <v>5149</v>
      </c>
      <c r="C401" s="660" t="s">
        <v>4492</v>
      </c>
      <c r="D401" s="660" t="s">
        <v>4655</v>
      </c>
      <c r="E401" s="660" t="s">
        <v>1123</v>
      </c>
      <c r="F401" s="663"/>
      <c r="G401" s="663"/>
      <c r="H401" s="663"/>
      <c r="I401" s="663"/>
      <c r="J401" s="663">
        <v>4</v>
      </c>
      <c r="K401" s="663">
        <v>296.16000000000003</v>
      </c>
      <c r="L401" s="663"/>
      <c r="M401" s="663">
        <v>74.040000000000006</v>
      </c>
      <c r="N401" s="663">
        <v>18</v>
      </c>
      <c r="O401" s="663">
        <v>1237.32</v>
      </c>
      <c r="P401" s="676"/>
      <c r="Q401" s="664">
        <v>68.739999999999995</v>
      </c>
    </row>
    <row r="402" spans="1:17" ht="14.4" customHeight="1" x14ac:dyDescent="0.3">
      <c r="A402" s="659" t="s">
        <v>561</v>
      </c>
      <c r="B402" s="660" t="s">
        <v>5149</v>
      </c>
      <c r="C402" s="660" t="s">
        <v>4492</v>
      </c>
      <c r="D402" s="660" t="s">
        <v>4656</v>
      </c>
      <c r="E402" s="660" t="s">
        <v>1054</v>
      </c>
      <c r="F402" s="663">
        <v>7.3000000000000007</v>
      </c>
      <c r="G402" s="663">
        <v>693.1</v>
      </c>
      <c r="H402" s="663">
        <v>1</v>
      </c>
      <c r="I402" s="663">
        <v>94.945205479452042</v>
      </c>
      <c r="J402" s="663">
        <v>29.4</v>
      </c>
      <c r="K402" s="663">
        <v>2850.8100000000004</v>
      </c>
      <c r="L402" s="663">
        <v>4.1131294185543217</v>
      </c>
      <c r="M402" s="663">
        <v>96.966326530612264</v>
      </c>
      <c r="N402" s="663">
        <v>33.800000000000004</v>
      </c>
      <c r="O402" s="663">
        <v>3277.42</v>
      </c>
      <c r="P402" s="676">
        <v>4.7286394459673931</v>
      </c>
      <c r="Q402" s="664">
        <v>96.965088757396444</v>
      </c>
    </row>
    <row r="403" spans="1:17" ht="14.4" customHeight="1" x14ac:dyDescent="0.3">
      <c r="A403" s="659" t="s">
        <v>561</v>
      </c>
      <c r="B403" s="660" t="s">
        <v>5149</v>
      </c>
      <c r="C403" s="660" t="s">
        <v>4492</v>
      </c>
      <c r="D403" s="660" t="s">
        <v>4657</v>
      </c>
      <c r="E403" s="660" t="s">
        <v>4658</v>
      </c>
      <c r="F403" s="663">
        <v>86</v>
      </c>
      <c r="G403" s="663">
        <v>5168.3599999999997</v>
      </c>
      <c r="H403" s="663">
        <v>1</v>
      </c>
      <c r="I403" s="663">
        <v>60.097209302325581</v>
      </c>
      <c r="J403" s="663"/>
      <c r="K403" s="663"/>
      <c r="L403" s="663"/>
      <c r="M403" s="663"/>
      <c r="N403" s="663">
        <v>194</v>
      </c>
      <c r="O403" s="663">
        <v>12416</v>
      </c>
      <c r="P403" s="676">
        <v>2.40230943664915</v>
      </c>
      <c r="Q403" s="664">
        <v>64</v>
      </c>
    </row>
    <row r="404" spans="1:17" ht="14.4" customHeight="1" x14ac:dyDescent="0.3">
      <c r="A404" s="659" t="s">
        <v>561</v>
      </c>
      <c r="B404" s="660" t="s">
        <v>5149</v>
      </c>
      <c r="C404" s="660" t="s">
        <v>4492</v>
      </c>
      <c r="D404" s="660" t="s">
        <v>5172</v>
      </c>
      <c r="E404" s="660" t="s">
        <v>5173</v>
      </c>
      <c r="F404" s="663"/>
      <c r="G404" s="663"/>
      <c r="H404" s="663"/>
      <c r="I404" s="663"/>
      <c r="J404" s="663">
        <v>1</v>
      </c>
      <c r="K404" s="663">
        <v>672.94</v>
      </c>
      <c r="L404" s="663"/>
      <c r="M404" s="663">
        <v>672.94</v>
      </c>
      <c r="N404" s="663"/>
      <c r="O404" s="663"/>
      <c r="P404" s="676"/>
      <c r="Q404" s="664"/>
    </row>
    <row r="405" spans="1:17" ht="14.4" customHeight="1" x14ac:dyDescent="0.3">
      <c r="A405" s="659" t="s">
        <v>561</v>
      </c>
      <c r="B405" s="660" t="s">
        <v>5149</v>
      </c>
      <c r="C405" s="660" t="s">
        <v>4492</v>
      </c>
      <c r="D405" s="660" t="s">
        <v>5174</v>
      </c>
      <c r="E405" s="660" t="s">
        <v>5175</v>
      </c>
      <c r="F405" s="663">
        <v>0.25</v>
      </c>
      <c r="G405" s="663">
        <v>4037.64</v>
      </c>
      <c r="H405" s="663">
        <v>1</v>
      </c>
      <c r="I405" s="663">
        <v>16150.56</v>
      </c>
      <c r="J405" s="663"/>
      <c r="K405" s="663"/>
      <c r="L405" s="663"/>
      <c r="M405" s="663"/>
      <c r="N405" s="663"/>
      <c r="O405" s="663"/>
      <c r="P405" s="676"/>
      <c r="Q405" s="664"/>
    </row>
    <row r="406" spans="1:17" ht="14.4" customHeight="1" x14ac:dyDescent="0.3">
      <c r="A406" s="659" t="s">
        <v>561</v>
      </c>
      <c r="B406" s="660" t="s">
        <v>5149</v>
      </c>
      <c r="C406" s="660" t="s">
        <v>4492</v>
      </c>
      <c r="D406" s="660" t="s">
        <v>5176</v>
      </c>
      <c r="E406" s="660" t="s">
        <v>4481</v>
      </c>
      <c r="F406" s="663"/>
      <c r="G406" s="663"/>
      <c r="H406" s="663"/>
      <c r="I406" s="663"/>
      <c r="J406" s="663">
        <v>10</v>
      </c>
      <c r="K406" s="663">
        <v>9024</v>
      </c>
      <c r="L406" s="663"/>
      <c r="M406" s="663">
        <v>902.4</v>
      </c>
      <c r="N406" s="663"/>
      <c r="O406" s="663"/>
      <c r="P406" s="676"/>
      <c r="Q406" s="664"/>
    </row>
    <row r="407" spans="1:17" ht="14.4" customHeight="1" x14ac:dyDescent="0.3">
      <c r="A407" s="659" t="s">
        <v>561</v>
      </c>
      <c r="B407" s="660" t="s">
        <v>5149</v>
      </c>
      <c r="C407" s="660" t="s">
        <v>4492</v>
      </c>
      <c r="D407" s="660" t="s">
        <v>5177</v>
      </c>
      <c r="E407" s="660" t="s">
        <v>2486</v>
      </c>
      <c r="F407" s="663">
        <v>2.1</v>
      </c>
      <c r="G407" s="663">
        <v>1270.71</v>
      </c>
      <c r="H407" s="663">
        <v>1</v>
      </c>
      <c r="I407" s="663">
        <v>605.1</v>
      </c>
      <c r="J407" s="663">
        <v>10.3</v>
      </c>
      <c r="K407" s="663">
        <v>6360.1299999999992</v>
      </c>
      <c r="L407" s="663">
        <v>5.0051782074588216</v>
      </c>
      <c r="M407" s="663">
        <v>617.48834951456297</v>
      </c>
      <c r="N407" s="663">
        <v>1.8</v>
      </c>
      <c r="O407" s="663">
        <v>1089.18</v>
      </c>
      <c r="P407" s="676">
        <v>0.85714285714285721</v>
      </c>
      <c r="Q407" s="664">
        <v>605.1</v>
      </c>
    </row>
    <row r="408" spans="1:17" ht="14.4" customHeight="1" x14ac:dyDescent="0.3">
      <c r="A408" s="659" t="s">
        <v>561</v>
      </c>
      <c r="B408" s="660" t="s">
        <v>5149</v>
      </c>
      <c r="C408" s="660" t="s">
        <v>4492</v>
      </c>
      <c r="D408" s="660" t="s">
        <v>4662</v>
      </c>
      <c r="E408" s="660" t="s">
        <v>1699</v>
      </c>
      <c r="F408" s="663">
        <v>4.4000000000000004</v>
      </c>
      <c r="G408" s="663">
        <v>3637.82</v>
      </c>
      <c r="H408" s="663">
        <v>1</v>
      </c>
      <c r="I408" s="663">
        <v>826.7772727272727</v>
      </c>
      <c r="J408" s="663">
        <v>2</v>
      </c>
      <c r="K408" s="663">
        <v>1613.6000000000001</v>
      </c>
      <c r="L408" s="663">
        <v>0.44356235327751237</v>
      </c>
      <c r="M408" s="663">
        <v>806.80000000000007</v>
      </c>
      <c r="N408" s="663">
        <v>12.9</v>
      </c>
      <c r="O408" s="663">
        <v>10566.06</v>
      </c>
      <c r="P408" s="676">
        <v>2.9045032464497966</v>
      </c>
      <c r="Q408" s="664">
        <v>819.0744186046511</v>
      </c>
    </row>
    <row r="409" spans="1:17" ht="14.4" customHeight="1" x14ac:dyDescent="0.3">
      <c r="A409" s="659" t="s">
        <v>561</v>
      </c>
      <c r="B409" s="660" t="s">
        <v>5149</v>
      </c>
      <c r="C409" s="660" t="s">
        <v>4492</v>
      </c>
      <c r="D409" s="660" t="s">
        <v>4663</v>
      </c>
      <c r="E409" s="660" t="s">
        <v>4664</v>
      </c>
      <c r="F409" s="663"/>
      <c r="G409" s="663"/>
      <c r="H409" s="663"/>
      <c r="I409" s="663"/>
      <c r="J409" s="663">
        <v>19</v>
      </c>
      <c r="K409" s="663">
        <v>5211.13</v>
      </c>
      <c r="L409" s="663"/>
      <c r="M409" s="663">
        <v>274.27</v>
      </c>
      <c r="N409" s="663"/>
      <c r="O409" s="663"/>
      <c r="P409" s="676"/>
      <c r="Q409" s="664"/>
    </row>
    <row r="410" spans="1:17" ht="14.4" customHeight="1" x14ac:dyDescent="0.3">
      <c r="A410" s="659" t="s">
        <v>561</v>
      </c>
      <c r="B410" s="660" t="s">
        <v>5149</v>
      </c>
      <c r="C410" s="660" t="s">
        <v>4492</v>
      </c>
      <c r="D410" s="660" t="s">
        <v>5178</v>
      </c>
      <c r="E410" s="660" t="s">
        <v>2522</v>
      </c>
      <c r="F410" s="663"/>
      <c r="G410" s="663"/>
      <c r="H410" s="663"/>
      <c r="I410" s="663"/>
      <c r="J410" s="663">
        <v>3.9</v>
      </c>
      <c r="K410" s="663">
        <v>8418.6299999999992</v>
      </c>
      <c r="L410" s="663"/>
      <c r="M410" s="663">
        <v>2158.623076923077</v>
      </c>
      <c r="N410" s="663">
        <v>1.5</v>
      </c>
      <c r="O410" s="663">
        <v>3237.9</v>
      </c>
      <c r="P410" s="676"/>
      <c r="Q410" s="664">
        <v>2158.6</v>
      </c>
    </row>
    <row r="411" spans="1:17" ht="14.4" customHeight="1" x14ac:dyDescent="0.3">
      <c r="A411" s="659" t="s">
        <v>561</v>
      </c>
      <c r="B411" s="660" t="s">
        <v>5149</v>
      </c>
      <c r="C411" s="660" t="s">
        <v>4492</v>
      </c>
      <c r="D411" s="660" t="s">
        <v>5179</v>
      </c>
      <c r="E411" s="660" t="s">
        <v>5180</v>
      </c>
      <c r="F411" s="663"/>
      <c r="G411" s="663"/>
      <c r="H411" s="663"/>
      <c r="I411" s="663"/>
      <c r="J411" s="663">
        <v>0.3</v>
      </c>
      <c r="K411" s="663">
        <v>660.92</v>
      </c>
      <c r="L411" s="663"/>
      <c r="M411" s="663">
        <v>2203.0666666666666</v>
      </c>
      <c r="N411" s="663"/>
      <c r="O411" s="663"/>
      <c r="P411" s="676"/>
      <c r="Q411" s="664"/>
    </row>
    <row r="412" spans="1:17" ht="14.4" customHeight="1" x14ac:dyDescent="0.3">
      <c r="A412" s="659" t="s">
        <v>561</v>
      </c>
      <c r="B412" s="660" t="s">
        <v>5149</v>
      </c>
      <c r="C412" s="660" t="s">
        <v>4492</v>
      </c>
      <c r="D412" s="660" t="s">
        <v>5181</v>
      </c>
      <c r="E412" s="660" t="s">
        <v>5182</v>
      </c>
      <c r="F412" s="663"/>
      <c r="G412" s="663"/>
      <c r="H412" s="663"/>
      <c r="I412" s="663"/>
      <c r="J412" s="663">
        <v>4.9000000000000004</v>
      </c>
      <c r="K412" s="663">
        <v>2817.3199999999997</v>
      </c>
      <c r="L412" s="663"/>
      <c r="M412" s="663">
        <v>574.96326530612237</v>
      </c>
      <c r="N412" s="663"/>
      <c r="O412" s="663"/>
      <c r="P412" s="676"/>
      <c r="Q412" s="664"/>
    </row>
    <row r="413" spans="1:17" ht="14.4" customHeight="1" x14ac:dyDescent="0.3">
      <c r="A413" s="659" t="s">
        <v>561</v>
      </c>
      <c r="B413" s="660" t="s">
        <v>5149</v>
      </c>
      <c r="C413" s="660" t="s">
        <v>4492</v>
      </c>
      <c r="D413" s="660" t="s">
        <v>4665</v>
      </c>
      <c r="E413" s="660" t="s">
        <v>1094</v>
      </c>
      <c r="F413" s="663">
        <v>4.1000000000000005</v>
      </c>
      <c r="G413" s="663">
        <v>4714.8</v>
      </c>
      <c r="H413" s="663">
        <v>1</v>
      </c>
      <c r="I413" s="663">
        <v>1149.9512195121949</v>
      </c>
      <c r="J413" s="663">
        <v>15.7</v>
      </c>
      <c r="K413" s="663">
        <v>18054.37</v>
      </c>
      <c r="L413" s="663">
        <v>3.8292971069822683</v>
      </c>
      <c r="M413" s="663">
        <v>1149.959872611465</v>
      </c>
      <c r="N413" s="663">
        <v>2.1</v>
      </c>
      <c r="O413" s="663">
        <v>1695.26</v>
      </c>
      <c r="P413" s="676">
        <v>0.35956138118265885</v>
      </c>
      <c r="Q413" s="664">
        <v>807.26666666666665</v>
      </c>
    </row>
    <row r="414" spans="1:17" ht="14.4" customHeight="1" x14ac:dyDescent="0.3">
      <c r="A414" s="659" t="s">
        <v>561</v>
      </c>
      <c r="B414" s="660" t="s">
        <v>5149</v>
      </c>
      <c r="C414" s="660" t="s">
        <v>4492</v>
      </c>
      <c r="D414" s="660" t="s">
        <v>5183</v>
      </c>
      <c r="E414" s="660" t="s">
        <v>5184</v>
      </c>
      <c r="F414" s="663">
        <v>0.4</v>
      </c>
      <c r="G414" s="663">
        <v>250.84</v>
      </c>
      <c r="H414" s="663">
        <v>1</v>
      </c>
      <c r="I414" s="663">
        <v>627.1</v>
      </c>
      <c r="J414" s="663"/>
      <c r="K414" s="663"/>
      <c r="L414" s="663"/>
      <c r="M414" s="663"/>
      <c r="N414" s="663"/>
      <c r="O414" s="663"/>
      <c r="P414" s="676"/>
      <c r="Q414" s="664"/>
    </row>
    <row r="415" spans="1:17" ht="14.4" customHeight="1" x14ac:dyDescent="0.3">
      <c r="A415" s="659" t="s">
        <v>561</v>
      </c>
      <c r="B415" s="660" t="s">
        <v>5149</v>
      </c>
      <c r="C415" s="660" t="s">
        <v>4492</v>
      </c>
      <c r="D415" s="660" t="s">
        <v>4666</v>
      </c>
      <c r="E415" s="660" t="s">
        <v>4667</v>
      </c>
      <c r="F415" s="663"/>
      <c r="G415" s="663"/>
      <c r="H415" s="663"/>
      <c r="I415" s="663"/>
      <c r="J415" s="663"/>
      <c r="K415" s="663"/>
      <c r="L415" s="663"/>
      <c r="M415" s="663"/>
      <c r="N415" s="663">
        <v>1.2</v>
      </c>
      <c r="O415" s="663">
        <v>1649.48</v>
      </c>
      <c r="P415" s="676"/>
      <c r="Q415" s="664">
        <v>1374.5666666666668</v>
      </c>
    </row>
    <row r="416" spans="1:17" ht="14.4" customHeight="1" x14ac:dyDescent="0.3">
      <c r="A416" s="659" t="s">
        <v>561</v>
      </c>
      <c r="B416" s="660" t="s">
        <v>5149</v>
      </c>
      <c r="C416" s="660" t="s">
        <v>4492</v>
      </c>
      <c r="D416" s="660" t="s">
        <v>4668</v>
      </c>
      <c r="E416" s="660" t="s">
        <v>4669</v>
      </c>
      <c r="F416" s="663"/>
      <c r="G416" s="663"/>
      <c r="H416" s="663"/>
      <c r="I416" s="663"/>
      <c r="J416" s="663">
        <v>10.200000000000001</v>
      </c>
      <c r="K416" s="663">
        <v>37002.550000000003</v>
      </c>
      <c r="L416" s="663"/>
      <c r="M416" s="663">
        <v>3627.7009803921569</v>
      </c>
      <c r="N416" s="663">
        <v>10.84</v>
      </c>
      <c r="O416" s="663">
        <v>39313.4</v>
      </c>
      <c r="P416" s="676"/>
      <c r="Q416" s="664">
        <v>3626.6974169741698</v>
      </c>
    </row>
    <row r="417" spans="1:17" ht="14.4" customHeight="1" x14ac:dyDescent="0.3">
      <c r="A417" s="659" t="s">
        <v>561</v>
      </c>
      <c r="B417" s="660" t="s">
        <v>5149</v>
      </c>
      <c r="C417" s="660" t="s">
        <v>4492</v>
      </c>
      <c r="D417" s="660" t="s">
        <v>5185</v>
      </c>
      <c r="E417" s="660" t="s">
        <v>5186</v>
      </c>
      <c r="F417" s="663"/>
      <c r="G417" s="663"/>
      <c r="H417" s="663"/>
      <c r="I417" s="663"/>
      <c r="J417" s="663">
        <v>1</v>
      </c>
      <c r="K417" s="663">
        <v>35978.71</v>
      </c>
      <c r="L417" s="663"/>
      <c r="M417" s="663">
        <v>35978.71</v>
      </c>
      <c r="N417" s="663"/>
      <c r="O417" s="663"/>
      <c r="P417" s="676"/>
      <c r="Q417" s="664"/>
    </row>
    <row r="418" spans="1:17" ht="14.4" customHeight="1" x14ac:dyDescent="0.3">
      <c r="A418" s="659" t="s">
        <v>561</v>
      </c>
      <c r="B418" s="660" t="s">
        <v>5149</v>
      </c>
      <c r="C418" s="660" t="s">
        <v>4492</v>
      </c>
      <c r="D418" s="660" t="s">
        <v>4672</v>
      </c>
      <c r="E418" s="660" t="s">
        <v>4481</v>
      </c>
      <c r="F418" s="663">
        <v>0.9</v>
      </c>
      <c r="G418" s="663">
        <v>1034.97</v>
      </c>
      <c r="H418" s="663">
        <v>1</v>
      </c>
      <c r="I418" s="663">
        <v>1149.9666666666667</v>
      </c>
      <c r="J418" s="663"/>
      <c r="K418" s="663"/>
      <c r="L418" s="663"/>
      <c r="M418" s="663"/>
      <c r="N418" s="663"/>
      <c r="O418" s="663"/>
      <c r="P418" s="676"/>
      <c r="Q418" s="664"/>
    </row>
    <row r="419" spans="1:17" ht="14.4" customHeight="1" x14ac:dyDescent="0.3">
      <c r="A419" s="659" t="s">
        <v>561</v>
      </c>
      <c r="B419" s="660" t="s">
        <v>5149</v>
      </c>
      <c r="C419" s="660" t="s">
        <v>4492</v>
      </c>
      <c r="D419" s="660" t="s">
        <v>4674</v>
      </c>
      <c r="E419" s="660" t="s">
        <v>1120</v>
      </c>
      <c r="F419" s="663"/>
      <c r="G419" s="663"/>
      <c r="H419" s="663"/>
      <c r="I419" s="663"/>
      <c r="J419" s="663"/>
      <c r="K419" s="663"/>
      <c r="L419" s="663"/>
      <c r="M419" s="663"/>
      <c r="N419" s="663">
        <v>3.8000000000000003</v>
      </c>
      <c r="O419" s="663">
        <v>1896.7800000000002</v>
      </c>
      <c r="P419" s="676"/>
      <c r="Q419" s="664">
        <v>499.15263157894736</v>
      </c>
    </row>
    <row r="420" spans="1:17" ht="14.4" customHeight="1" x14ac:dyDescent="0.3">
      <c r="A420" s="659" t="s">
        <v>561</v>
      </c>
      <c r="B420" s="660" t="s">
        <v>5149</v>
      </c>
      <c r="C420" s="660" t="s">
        <v>4492</v>
      </c>
      <c r="D420" s="660" t="s">
        <v>5187</v>
      </c>
      <c r="E420" s="660" t="s">
        <v>4481</v>
      </c>
      <c r="F420" s="663">
        <v>1</v>
      </c>
      <c r="G420" s="663">
        <v>62.71</v>
      </c>
      <c r="H420" s="663">
        <v>1</v>
      </c>
      <c r="I420" s="663">
        <v>62.71</v>
      </c>
      <c r="J420" s="663"/>
      <c r="K420" s="663"/>
      <c r="L420" s="663"/>
      <c r="M420" s="663"/>
      <c r="N420" s="663"/>
      <c r="O420" s="663"/>
      <c r="P420" s="676"/>
      <c r="Q420" s="664"/>
    </row>
    <row r="421" spans="1:17" ht="14.4" customHeight="1" x14ac:dyDescent="0.3">
      <c r="A421" s="659" t="s">
        <v>561</v>
      </c>
      <c r="B421" s="660" t="s">
        <v>5149</v>
      </c>
      <c r="C421" s="660" t="s">
        <v>4492</v>
      </c>
      <c r="D421" s="660" t="s">
        <v>5188</v>
      </c>
      <c r="E421" s="660" t="s">
        <v>2528</v>
      </c>
      <c r="F421" s="663"/>
      <c r="G421" s="663"/>
      <c r="H421" s="663"/>
      <c r="I421" s="663"/>
      <c r="J421" s="663"/>
      <c r="K421" s="663"/>
      <c r="L421" s="663"/>
      <c r="M421" s="663"/>
      <c r="N421" s="663">
        <v>0.1</v>
      </c>
      <c r="O421" s="663">
        <v>392.59</v>
      </c>
      <c r="P421" s="676"/>
      <c r="Q421" s="664">
        <v>3925.8999999999996</v>
      </c>
    </row>
    <row r="422" spans="1:17" ht="14.4" customHeight="1" x14ac:dyDescent="0.3">
      <c r="A422" s="659" t="s">
        <v>561</v>
      </c>
      <c r="B422" s="660" t="s">
        <v>5149</v>
      </c>
      <c r="C422" s="660" t="s">
        <v>4675</v>
      </c>
      <c r="D422" s="660" t="s">
        <v>5189</v>
      </c>
      <c r="E422" s="660" t="s">
        <v>4481</v>
      </c>
      <c r="F422" s="663">
        <v>1</v>
      </c>
      <c r="G422" s="663">
        <v>1172.68</v>
      </c>
      <c r="H422" s="663">
        <v>1</v>
      </c>
      <c r="I422" s="663">
        <v>1172.68</v>
      </c>
      <c r="J422" s="663"/>
      <c r="K422" s="663"/>
      <c r="L422" s="663"/>
      <c r="M422" s="663"/>
      <c r="N422" s="663"/>
      <c r="O422" s="663"/>
      <c r="P422" s="676"/>
      <c r="Q422" s="664"/>
    </row>
    <row r="423" spans="1:17" ht="14.4" customHeight="1" x14ac:dyDescent="0.3">
      <c r="A423" s="659" t="s">
        <v>561</v>
      </c>
      <c r="B423" s="660" t="s">
        <v>5149</v>
      </c>
      <c r="C423" s="660" t="s">
        <v>4675</v>
      </c>
      <c r="D423" s="660" t="s">
        <v>4676</v>
      </c>
      <c r="E423" s="660" t="s">
        <v>4481</v>
      </c>
      <c r="F423" s="663">
        <v>213</v>
      </c>
      <c r="G423" s="663">
        <v>382050.77999999997</v>
      </c>
      <c r="H423" s="663">
        <v>1</v>
      </c>
      <c r="I423" s="663">
        <v>1793.6656338028167</v>
      </c>
      <c r="J423" s="663">
        <v>181</v>
      </c>
      <c r="K423" s="663">
        <v>336288.14</v>
      </c>
      <c r="L423" s="663">
        <v>0.88021843588436077</v>
      </c>
      <c r="M423" s="663">
        <v>1857.9455248618785</v>
      </c>
      <c r="N423" s="663">
        <v>167</v>
      </c>
      <c r="O423" s="663">
        <v>311551.86000000004</v>
      </c>
      <c r="P423" s="676">
        <v>0.81547238301672897</v>
      </c>
      <c r="Q423" s="664">
        <v>1865.5800000000002</v>
      </c>
    </row>
    <row r="424" spans="1:17" ht="14.4" customHeight="1" x14ac:dyDescent="0.3">
      <c r="A424" s="659" t="s">
        <v>561</v>
      </c>
      <c r="B424" s="660" t="s">
        <v>5149</v>
      </c>
      <c r="C424" s="660" t="s">
        <v>4675</v>
      </c>
      <c r="D424" s="660" t="s">
        <v>4676</v>
      </c>
      <c r="E424" s="660" t="s">
        <v>4677</v>
      </c>
      <c r="F424" s="663">
        <v>29</v>
      </c>
      <c r="G424" s="663">
        <v>52359.5</v>
      </c>
      <c r="H424" s="663">
        <v>1</v>
      </c>
      <c r="I424" s="663">
        <v>1805.5</v>
      </c>
      <c r="J424" s="663">
        <v>27</v>
      </c>
      <c r="K424" s="663">
        <v>50370.66</v>
      </c>
      <c r="L424" s="663">
        <v>0.96201568005806026</v>
      </c>
      <c r="M424" s="663">
        <v>1865.5800000000002</v>
      </c>
      <c r="N424" s="663">
        <v>36</v>
      </c>
      <c r="O424" s="663">
        <v>67160.88</v>
      </c>
      <c r="P424" s="676">
        <v>1.282687573410747</v>
      </c>
      <c r="Q424" s="664">
        <v>1865.5800000000002</v>
      </c>
    </row>
    <row r="425" spans="1:17" ht="14.4" customHeight="1" x14ac:dyDescent="0.3">
      <c r="A425" s="659" t="s">
        <v>561</v>
      </c>
      <c r="B425" s="660" t="s">
        <v>5149</v>
      </c>
      <c r="C425" s="660" t="s">
        <v>4675</v>
      </c>
      <c r="D425" s="660" t="s">
        <v>4678</v>
      </c>
      <c r="E425" s="660" t="s">
        <v>4481</v>
      </c>
      <c r="F425" s="663">
        <v>7</v>
      </c>
      <c r="G425" s="663">
        <v>18375.54</v>
      </c>
      <c r="H425" s="663">
        <v>1</v>
      </c>
      <c r="I425" s="663">
        <v>2625.0771428571429</v>
      </c>
      <c r="J425" s="663"/>
      <c r="K425" s="663"/>
      <c r="L425" s="663"/>
      <c r="M425" s="663"/>
      <c r="N425" s="663">
        <v>8</v>
      </c>
      <c r="O425" s="663">
        <v>21829.68</v>
      </c>
      <c r="P425" s="676">
        <v>1.1879748840034088</v>
      </c>
      <c r="Q425" s="664">
        <v>2728.71</v>
      </c>
    </row>
    <row r="426" spans="1:17" ht="14.4" customHeight="1" x14ac:dyDescent="0.3">
      <c r="A426" s="659" t="s">
        <v>561</v>
      </c>
      <c r="B426" s="660" t="s">
        <v>5149</v>
      </c>
      <c r="C426" s="660" t="s">
        <v>4675</v>
      </c>
      <c r="D426" s="660" t="s">
        <v>4679</v>
      </c>
      <c r="E426" s="660" t="s">
        <v>4481</v>
      </c>
      <c r="F426" s="663">
        <v>10</v>
      </c>
      <c r="G426" s="663">
        <v>17914.96</v>
      </c>
      <c r="H426" s="663">
        <v>1</v>
      </c>
      <c r="I426" s="663">
        <v>1791.4959999999999</v>
      </c>
      <c r="J426" s="663">
        <v>3</v>
      </c>
      <c r="K426" s="663">
        <v>5596.74</v>
      </c>
      <c r="L426" s="663">
        <v>0.31240594452904163</v>
      </c>
      <c r="M426" s="663">
        <v>1865.58</v>
      </c>
      <c r="N426" s="663">
        <v>1</v>
      </c>
      <c r="O426" s="663">
        <v>1865.58</v>
      </c>
      <c r="P426" s="676">
        <v>0.10413531484301389</v>
      </c>
      <c r="Q426" s="664">
        <v>1865.58</v>
      </c>
    </row>
    <row r="427" spans="1:17" ht="14.4" customHeight="1" x14ac:dyDescent="0.3">
      <c r="A427" s="659" t="s">
        <v>561</v>
      </c>
      <c r="B427" s="660" t="s">
        <v>5149</v>
      </c>
      <c r="C427" s="660" t="s">
        <v>4675</v>
      </c>
      <c r="D427" s="660" t="s">
        <v>4679</v>
      </c>
      <c r="E427" s="660" t="s">
        <v>5190</v>
      </c>
      <c r="F427" s="663"/>
      <c r="G427" s="663"/>
      <c r="H427" s="663"/>
      <c r="I427" s="663"/>
      <c r="J427" s="663"/>
      <c r="K427" s="663"/>
      <c r="L427" s="663"/>
      <c r="M427" s="663"/>
      <c r="N427" s="663">
        <v>2</v>
      </c>
      <c r="O427" s="663">
        <v>3731.16</v>
      </c>
      <c r="P427" s="676"/>
      <c r="Q427" s="664">
        <v>1865.58</v>
      </c>
    </row>
    <row r="428" spans="1:17" ht="14.4" customHeight="1" x14ac:dyDescent="0.3">
      <c r="A428" s="659" t="s">
        <v>561</v>
      </c>
      <c r="B428" s="660" t="s">
        <v>5149</v>
      </c>
      <c r="C428" s="660" t="s">
        <v>4675</v>
      </c>
      <c r="D428" s="660" t="s">
        <v>5191</v>
      </c>
      <c r="E428" s="660" t="s">
        <v>4481</v>
      </c>
      <c r="F428" s="663"/>
      <c r="G428" s="663"/>
      <c r="H428" s="663"/>
      <c r="I428" s="663"/>
      <c r="J428" s="663"/>
      <c r="K428" s="663"/>
      <c r="L428" s="663"/>
      <c r="M428" s="663"/>
      <c r="N428" s="663">
        <v>1</v>
      </c>
      <c r="O428" s="663">
        <v>8191.63</v>
      </c>
      <c r="P428" s="676"/>
      <c r="Q428" s="664">
        <v>8191.63</v>
      </c>
    </row>
    <row r="429" spans="1:17" ht="14.4" customHeight="1" x14ac:dyDescent="0.3">
      <c r="A429" s="659" t="s">
        <v>561</v>
      </c>
      <c r="B429" s="660" t="s">
        <v>5149</v>
      </c>
      <c r="C429" s="660" t="s">
        <v>4675</v>
      </c>
      <c r="D429" s="660" t="s">
        <v>5192</v>
      </c>
      <c r="E429" s="660" t="s">
        <v>4481</v>
      </c>
      <c r="F429" s="663"/>
      <c r="G429" s="663"/>
      <c r="H429" s="663"/>
      <c r="I429" s="663"/>
      <c r="J429" s="663">
        <v>1</v>
      </c>
      <c r="K429" s="663">
        <v>7778.18</v>
      </c>
      <c r="L429" s="663"/>
      <c r="M429" s="663">
        <v>7778.18</v>
      </c>
      <c r="N429" s="663">
        <v>6</v>
      </c>
      <c r="O429" s="663">
        <v>48446.16</v>
      </c>
      <c r="P429" s="676"/>
      <c r="Q429" s="664">
        <v>8074.3600000000006</v>
      </c>
    </row>
    <row r="430" spans="1:17" ht="14.4" customHeight="1" x14ac:dyDescent="0.3">
      <c r="A430" s="659" t="s">
        <v>561</v>
      </c>
      <c r="B430" s="660" t="s">
        <v>5149</v>
      </c>
      <c r="C430" s="660" t="s">
        <v>4675</v>
      </c>
      <c r="D430" s="660" t="s">
        <v>4680</v>
      </c>
      <c r="E430" s="660" t="s">
        <v>4481</v>
      </c>
      <c r="F430" s="663">
        <v>3</v>
      </c>
      <c r="G430" s="663">
        <v>27117.03</v>
      </c>
      <c r="H430" s="663">
        <v>1</v>
      </c>
      <c r="I430" s="663">
        <v>9039.01</v>
      </c>
      <c r="J430" s="663">
        <v>5</v>
      </c>
      <c r="K430" s="663">
        <v>46710.14</v>
      </c>
      <c r="L430" s="663">
        <v>1.7225389358642891</v>
      </c>
      <c r="M430" s="663">
        <v>9342.0280000000002</v>
      </c>
      <c r="N430" s="663">
        <v>8</v>
      </c>
      <c r="O430" s="663">
        <v>77488.800000000003</v>
      </c>
      <c r="P430" s="676">
        <v>2.8575695789693785</v>
      </c>
      <c r="Q430" s="664">
        <v>9686.1</v>
      </c>
    </row>
    <row r="431" spans="1:17" ht="14.4" customHeight="1" x14ac:dyDescent="0.3">
      <c r="A431" s="659" t="s">
        <v>561</v>
      </c>
      <c r="B431" s="660" t="s">
        <v>5149</v>
      </c>
      <c r="C431" s="660" t="s">
        <v>4675</v>
      </c>
      <c r="D431" s="660" t="s">
        <v>4681</v>
      </c>
      <c r="E431" s="660" t="s">
        <v>4481</v>
      </c>
      <c r="F431" s="663">
        <v>136</v>
      </c>
      <c r="G431" s="663">
        <v>118877.65000000002</v>
      </c>
      <c r="H431" s="663">
        <v>1</v>
      </c>
      <c r="I431" s="663">
        <v>874.10036764705899</v>
      </c>
      <c r="J431" s="663">
        <v>128</v>
      </c>
      <c r="K431" s="663">
        <v>116896.57999999999</v>
      </c>
      <c r="L431" s="663">
        <v>0.98333521902561127</v>
      </c>
      <c r="M431" s="663">
        <v>913.2545312499999</v>
      </c>
      <c r="N431" s="663">
        <v>104</v>
      </c>
      <c r="O431" s="663">
        <v>96259.28</v>
      </c>
      <c r="P431" s="676">
        <v>0.80973404168066898</v>
      </c>
      <c r="Q431" s="664">
        <v>925.56999999999994</v>
      </c>
    </row>
    <row r="432" spans="1:17" ht="14.4" customHeight="1" x14ac:dyDescent="0.3">
      <c r="A432" s="659" t="s">
        <v>561</v>
      </c>
      <c r="B432" s="660" t="s">
        <v>5149</v>
      </c>
      <c r="C432" s="660" t="s">
        <v>4675</v>
      </c>
      <c r="D432" s="660" t="s">
        <v>4681</v>
      </c>
      <c r="E432" s="660" t="s">
        <v>4682</v>
      </c>
      <c r="F432" s="663">
        <v>28</v>
      </c>
      <c r="G432" s="663">
        <v>24889.48</v>
      </c>
      <c r="H432" s="663">
        <v>1</v>
      </c>
      <c r="I432" s="663">
        <v>888.91</v>
      </c>
      <c r="J432" s="663">
        <v>15</v>
      </c>
      <c r="K432" s="663">
        <v>13883.55</v>
      </c>
      <c r="L432" s="663">
        <v>0.55780795741815414</v>
      </c>
      <c r="M432" s="663">
        <v>925.56999999999994</v>
      </c>
      <c r="N432" s="663">
        <v>21</v>
      </c>
      <c r="O432" s="663">
        <v>19436.97</v>
      </c>
      <c r="P432" s="676">
        <v>0.78093114038541589</v>
      </c>
      <c r="Q432" s="664">
        <v>925.57</v>
      </c>
    </row>
    <row r="433" spans="1:17" ht="14.4" customHeight="1" x14ac:dyDescent="0.3">
      <c r="A433" s="659" t="s">
        <v>561</v>
      </c>
      <c r="B433" s="660" t="s">
        <v>5149</v>
      </c>
      <c r="C433" s="660" t="s">
        <v>4675</v>
      </c>
      <c r="D433" s="660" t="s">
        <v>5193</v>
      </c>
      <c r="E433" s="660" t="s">
        <v>4481</v>
      </c>
      <c r="F433" s="663"/>
      <c r="G433" s="663"/>
      <c r="H433" s="663"/>
      <c r="I433" s="663"/>
      <c r="J433" s="663"/>
      <c r="K433" s="663"/>
      <c r="L433" s="663"/>
      <c r="M433" s="663"/>
      <c r="N433" s="663">
        <v>9</v>
      </c>
      <c r="O433" s="663">
        <v>2148.12</v>
      </c>
      <c r="P433" s="676"/>
      <c r="Q433" s="664">
        <v>238.67999999999998</v>
      </c>
    </row>
    <row r="434" spans="1:17" ht="14.4" customHeight="1" x14ac:dyDescent="0.3">
      <c r="A434" s="659" t="s">
        <v>561</v>
      </c>
      <c r="B434" s="660" t="s">
        <v>5149</v>
      </c>
      <c r="C434" s="660" t="s">
        <v>4675</v>
      </c>
      <c r="D434" s="660" t="s">
        <v>5194</v>
      </c>
      <c r="E434" s="660" t="s">
        <v>4481</v>
      </c>
      <c r="F434" s="663">
        <v>1</v>
      </c>
      <c r="G434" s="663">
        <v>2579.8200000000002</v>
      </c>
      <c r="H434" s="663">
        <v>1</v>
      </c>
      <c r="I434" s="663">
        <v>2579.8200000000002</v>
      </c>
      <c r="J434" s="663"/>
      <c r="K434" s="663"/>
      <c r="L434" s="663"/>
      <c r="M434" s="663"/>
      <c r="N434" s="663"/>
      <c r="O434" s="663"/>
      <c r="P434" s="676"/>
      <c r="Q434" s="664"/>
    </row>
    <row r="435" spans="1:17" ht="14.4" customHeight="1" x14ac:dyDescent="0.3">
      <c r="A435" s="659" t="s">
        <v>561</v>
      </c>
      <c r="B435" s="660" t="s">
        <v>5149</v>
      </c>
      <c r="C435" s="660" t="s">
        <v>4683</v>
      </c>
      <c r="D435" s="660" t="s">
        <v>4684</v>
      </c>
      <c r="E435" s="660" t="s">
        <v>4685</v>
      </c>
      <c r="F435" s="663"/>
      <c r="G435" s="663"/>
      <c r="H435" s="663"/>
      <c r="I435" s="663"/>
      <c r="J435" s="663">
        <v>0.4</v>
      </c>
      <c r="K435" s="663">
        <v>385.11</v>
      </c>
      <c r="L435" s="663"/>
      <c r="M435" s="663">
        <v>962.77499999999998</v>
      </c>
      <c r="N435" s="663">
        <v>0.2</v>
      </c>
      <c r="O435" s="663">
        <v>192.55</v>
      </c>
      <c r="P435" s="676"/>
      <c r="Q435" s="664">
        <v>962.75</v>
      </c>
    </row>
    <row r="436" spans="1:17" ht="14.4" customHeight="1" x14ac:dyDescent="0.3">
      <c r="A436" s="659" t="s">
        <v>561</v>
      </c>
      <c r="B436" s="660" t="s">
        <v>5149</v>
      </c>
      <c r="C436" s="660" t="s">
        <v>4683</v>
      </c>
      <c r="D436" s="660" t="s">
        <v>5195</v>
      </c>
      <c r="E436" s="660" t="s">
        <v>4685</v>
      </c>
      <c r="F436" s="663"/>
      <c r="G436" s="663"/>
      <c r="H436" s="663"/>
      <c r="I436" s="663"/>
      <c r="J436" s="663">
        <v>0.2</v>
      </c>
      <c r="K436" s="663">
        <v>22.92</v>
      </c>
      <c r="L436" s="663"/>
      <c r="M436" s="663">
        <v>114.60000000000001</v>
      </c>
      <c r="N436" s="663"/>
      <c r="O436" s="663"/>
      <c r="P436" s="676"/>
      <c r="Q436" s="664"/>
    </row>
    <row r="437" spans="1:17" ht="14.4" customHeight="1" x14ac:dyDescent="0.3">
      <c r="A437" s="659" t="s">
        <v>561</v>
      </c>
      <c r="B437" s="660" t="s">
        <v>5149</v>
      </c>
      <c r="C437" s="660" t="s">
        <v>4683</v>
      </c>
      <c r="D437" s="660" t="s">
        <v>5196</v>
      </c>
      <c r="E437" s="660" t="s">
        <v>4685</v>
      </c>
      <c r="F437" s="663"/>
      <c r="G437" s="663"/>
      <c r="H437" s="663"/>
      <c r="I437" s="663"/>
      <c r="J437" s="663">
        <v>0.2</v>
      </c>
      <c r="K437" s="663">
        <v>27.58</v>
      </c>
      <c r="L437" s="663"/>
      <c r="M437" s="663">
        <v>137.89999999999998</v>
      </c>
      <c r="N437" s="663"/>
      <c r="O437" s="663"/>
      <c r="P437" s="676"/>
      <c r="Q437" s="664"/>
    </row>
    <row r="438" spans="1:17" ht="14.4" customHeight="1" x14ac:dyDescent="0.3">
      <c r="A438" s="659" t="s">
        <v>561</v>
      </c>
      <c r="B438" s="660" t="s">
        <v>5149</v>
      </c>
      <c r="C438" s="660" t="s">
        <v>4683</v>
      </c>
      <c r="D438" s="660" t="s">
        <v>4686</v>
      </c>
      <c r="E438" s="660" t="s">
        <v>4685</v>
      </c>
      <c r="F438" s="663"/>
      <c r="G438" s="663"/>
      <c r="H438" s="663"/>
      <c r="I438" s="663"/>
      <c r="J438" s="663">
        <v>0.4</v>
      </c>
      <c r="K438" s="663">
        <v>251.83</v>
      </c>
      <c r="L438" s="663"/>
      <c r="M438" s="663">
        <v>629.57500000000005</v>
      </c>
      <c r="N438" s="663">
        <v>0.6</v>
      </c>
      <c r="O438" s="663">
        <v>377.74</v>
      </c>
      <c r="P438" s="676"/>
      <c r="Q438" s="664">
        <v>629.56666666666672</v>
      </c>
    </row>
    <row r="439" spans="1:17" ht="14.4" customHeight="1" x14ac:dyDescent="0.3">
      <c r="A439" s="659" t="s">
        <v>561</v>
      </c>
      <c r="B439" s="660" t="s">
        <v>5149</v>
      </c>
      <c r="C439" s="660" t="s">
        <v>4683</v>
      </c>
      <c r="D439" s="660" t="s">
        <v>4687</v>
      </c>
      <c r="E439" s="660" t="s">
        <v>4688</v>
      </c>
      <c r="F439" s="663">
        <v>54</v>
      </c>
      <c r="G439" s="663">
        <v>37098</v>
      </c>
      <c r="H439" s="663">
        <v>1</v>
      </c>
      <c r="I439" s="663">
        <v>687</v>
      </c>
      <c r="J439" s="663">
        <v>44</v>
      </c>
      <c r="K439" s="663">
        <v>30228</v>
      </c>
      <c r="L439" s="663">
        <v>0.81481481481481477</v>
      </c>
      <c r="M439" s="663">
        <v>687</v>
      </c>
      <c r="N439" s="663">
        <v>58</v>
      </c>
      <c r="O439" s="663">
        <v>39846</v>
      </c>
      <c r="P439" s="676">
        <v>1.0740740740740742</v>
      </c>
      <c r="Q439" s="664">
        <v>687</v>
      </c>
    </row>
    <row r="440" spans="1:17" ht="14.4" customHeight="1" x14ac:dyDescent="0.3">
      <c r="A440" s="659" t="s">
        <v>561</v>
      </c>
      <c r="B440" s="660" t="s">
        <v>5149</v>
      </c>
      <c r="C440" s="660" t="s">
        <v>4683</v>
      </c>
      <c r="D440" s="660" t="s">
        <v>4689</v>
      </c>
      <c r="E440" s="660" t="s">
        <v>4690</v>
      </c>
      <c r="F440" s="663">
        <v>227</v>
      </c>
      <c r="G440" s="663">
        <v>52660.04</v>
      </c>
      <c r="H440" s="663">
        <v>1</v>
      </c>
      <c r="I440" s="663">
        <v>231.9825550660793</v>
      </c>
      <c r="J440" s="663">
        <v>173</v>
      </c>
      <c r="K440" s="663">
        <v>41520</v>
      </c>
      <c r="L440" s="663">
        <v>0.78845363581189831</v>
      </c>
      <c r="M440" s="663">
        <v>240</v>
      </c>
      <c r="N440" s="663">
        <v>300</v>
      </c>
      <c r="O440" s="663">
        <v>72000</v>
      </c>
      <c r="P440" s="676">
        <v>1.3672606401362399</v>
      </c>
      <c r="Q440" s="664">
        <v>240</v>
      </c>
    </row>
    <row r="441" spans="1:17" ht="14.4" customHeight="1" x14ac:dyDescent="0.3">
      <c r="A441" s="659" t="s">
        <v>561</v>
      </c>
      <c r="B441" s="660" t="s">
        <v>5149</v>
      </c>
      <c r="C441" s="660" t="s">
        <v>4683</v>
      </c>
      <c r="D441" s="660" t="s">
        <v>4691</v>
      </c>
      <c r="E441" s="660" t="s">
        <v>4690</v>
      </c>
      <c r="F441" s="663"/>
      <c r="G441" s="663"/>
      <c r="H441" s="663"/>
      <c r="I441" s="663"/>
      <c r="J441" s="663"/>
      <c r="K441" s="663"/>
      <c r="L441" s="663"/>
      <c r="M441" s="663"/>
      <c r="N441" s="663">
        <v>2</v>
      </c>
      <c r="O441" s="663">
        <v>494</v>
      </c>
      <c r="P441" s="676"/>
      <c r="Q441" s="664">
        <v>247</v>
      </c>
    </row>
    <row r="442" spans="1:17" ht="14.4" customHeight="1" x14ac:dyDescent="0.3">
      <c r="A442" s="659" t="s">
        <v>561</v>
      </c>
      <c r="B442" s="660" t="s">
        <v>5149</v>
      </c>
      <c r="C442" s="660" t="s">
        <v>4683</v>
      </c>
      <c r="D442" s="660" t="s">
        <v>4692</v>
      </c>
      <c r="E442" s="660" t="s">
        <v>4690</v>
      </c>
      <c r="F442" s="663">
        <v>12.030000000000001</v>
      </c>
      <c r="G442" s="663">
        <v>14067.78</v>
      </c>
      <c r="H442" s="663">
        <v>1</v>
      </c>
      <c r="I442" s="663">
        <v>1169.3915211970075</v>
      </c>
      <c r="J442" s="663">
        <v>9.1999999999999993</v>
      </c>
      <c r="K442" s="663">
        <v>11185.98</v>
      </c>
      <c r="L442" s="663">
        <v>0.79514891475414029</v>
      </c>
      <c r="M442" s="663">
        <v>1215.8673913043478</v>
      </c>
      <c r="N442" s="663">
        <v>17.790000000000003</v>
      </c>
      <c r="O442" s="663">
        <v>21624.120000000003</v>
      </c>
      <c r="P442" s="676">
        <v>1.5371380558979457</v>
      </c>
      <c r="Q442" s="664">
        <v>1215.5210792580101</v>
      </c>
    </row>
    <row r="443" spans="1:17" ht="14.4" customHeight="1" x14ac:dyDescent="0.3">
      <c r="A443" s="659" t="s">
        <v>561</v>
      </c>
      <c r="B443" s="660" t="s">
        <v>5149</v>
      </c>
      <c r="C443" s="660" t="s">
        <v>4683</v>
      </c>
      <c r="D443" s="660" t="s">
        <v>4693</v>
      </c>
      <c r="E443" s="660" t="s">
        <v>4694</v>
      </c>
      <c r="F443" s="663"/>
      <c r="G443" s="663"/>
      <c r="H443" s="663"/>
      <c r="I443" s="663"/>
      <c r="J443" s="663">
        <v>0.5</v>
      </c>
      <c r="K443" s="663">
        <v>2226.0300000000002</v>
      </c>
      <c r="L443" s="663"/>
      <c r="M443" s="663">
        <v>4452.0600000000004</v>
      </c>
      <c r="N443" s="663">
        <v>4</v>
      </c>
      <c r="O443" s="663">
        <v>17808.240000000002</v>
      </c>
      <c r="P443" s="676"/>
      <c r="Q443" s="664">
        <v>4452.0600000000004</v>
      </c>
    </row>
    <row r="444" spans="1:17" ht="14.4" customHeight="1" x14ac:dyDescent="0.3">
      <c r="A444" s="659" t="s">
        <v>561</v>
      </c>
      <c r="B444" s="660" t="s">
        <v>5149</v>
      </c>
      <c r="C444" s="660" t="s">
        <v>4683</v>
      </c>
      <c r="D444" s="660" t="s">
        <v>5197</v>
      </c>
      <c r="E444" s="660" t="s">
        <v>5198</v>
      </c>
      <c r="F444" s="663">
        <v>32</v>
      </c>
      <c r="G444" s="663">
        <v>18009.599999999999</v>
      </c>
      <c r="H444" s="663">
        <v>1</v>
      </c>
      <c r="I444" s="663">
        <v>562.79999999999995</v>
      </c>
      <c r="J444" s="663">
        <v>28</v>
      </c>
      <c r="K444" s="663">
        <v>15758.4</v>
      </c>
      <c r="L444" s="663">
        <v>0.875</v>
      </c>
      <c r="M444" s="663">
        <v>562.79999999999995</v>
      </c>
      <c r="N444" s="663">
        <v>17</v>
      </c>
      <c r="O444" s="663">
        <v>9567.5999999999985</v>
      </c>
      <c r="P444" s="676">
        <v>0.53125</v>
      </c>
      <c r="Q444" s="664">
        <v>562.79999999999995</v>
      </c>
    </row>
    <row r="445" spans="1:17" ht="14.4" customHeight="1" x14ac:dyDescent="0.3">
      <c r="A445" s="659" t="s">
        <v>561</v>
      </c>
      <c r="B445" s="660" t="s">
        <v>5149</v>
      </c>
      <c r="C445" s="660" t="s">
        <v>4683</v>
      </c>
      <c r="D445" s="660" t="s">
        <v>5199</v>
      </c>
      <c r="E445" s="660" t="s">
        <v>5200</v>
      </c>
      <c r="F445" s="663"/>
      <c r="G445" s="663"/>
      <c r="H445" s="663"/>
      <c r="I445" s="663"/>
      <c r="J445" s="663">
        <v>1</v>
      </c>
      <c r="K445" s="663">
        <v>789.29</v>
      </c>
      <c r="L445" s="663"/>
      <c r="M445" s="663">
        <v>789.29</v>
      </c>
      <c r="N445" s="663">
        <v>1</v>
      </c>
      <c r="O445" s="663">
        <v>789.29</v>
      </c>
      <c r="P445" s="676"/>
      <c r="Q445" s="664">
        <v>789.29</v>
      </c>
    </row>
    <row r="446" spans="1:17" ht="14.4" customHeight="1" x14ac:dyDescent="0.3">
      <c r="A446" s="659" t="s">
        <v>561</v>
      </c>
      <c r="B446" s="660" t="s">
        <v>5149</v>
      </c>
      <c r="C446" s="660" t="s">
        <v>4683</v>
      </c>
      <c r="D446" s="660" t="s">
        <v>5201</v>
      </c>
      <c r="E446" s="660" t="s">
        <v>4962</v>
      </c>
      <c r="F446" s="663">
        <v>4</v>
      </c>
      <c r="G446" s="663">
        <v>75560.72</v>
      </c>
      <c r="H446" s="663">
        <v>1</v>
      </c>
      <c r="I446" s="663">
        <v>18890.18</v>
      </c>
      <c r="J446" s="663">
        <v>3</v>
      </c>
      <c r="K446" s="663">
        <v>58202.16</v>
      </c>
      <c r="L446" s="663">
        <v>0.77027005565854856</v>
      </c>
      <c r="M446" s="663">
        <v>19400.72</v>
      </c>
      <c r="N446" s="663"/>
      <c r="O446" s="663"/>
      <c r="P446" s="676"/>
      <c r="Q446" s="664"/>
    </row>
    <row r="447" spans="1:17" ht="14.4" customHeight="1" x14ac:dyDescent="0.3">
      <c r="A447" s="659" t="s">
        <v>561</v>
      </c>
      <c r="B447" s="660" t="s">
        <v>5149</v>
      </c>
      <c r="C447" s="660" t="s">
        <v>4683</v>
      </c>
      <c r="D447" s="660" t="s">
        <v>4695</v>
      </c>
      <c r="E447" s="660" t="s">
        <v>4696</v>
      </c>
      <c r="F447" s="663"/>
      <c r="G447" s="663"/>
      <c r="H447" s="663"/>
      <c r="I447" s="663"/>
      <c r="J447" s="663"/>
      <c r="K447" s="663"/>
      <c r="L447" s="663"/>
      <c r="M447" s="663"/>
      <c r="N447" s="663">
        <v>1</v>
      </c>
      <c r="O447" s="663">
        <v>47653</v>
      </c>
      <c r="P447" s="676"/>
      <c r="Q447" s="664">
        <v>47653</v>
      </c>
    </row>
    <row r="448" spans="1:17" ht="14.4" customHeight="1" x14ac:dyDescent="0.3">
      <c r="A448" s="659" t="s">
        <v>561</v>
      </c>
      <c r="B448" s="660" t="s">
        <v>5149</v>
      </c>
      <c r="C448" s="660" t="s">
        <v>4683</v>
      </c>
      <c r="D448" s="660" t="s">
        <v>5202</v>
      </c>
      <c r="E448" s="660" t="s">
        <v>4962</v>
      </c>
      <c r="F448" s="663">
        <v>6</v>
      </c>
      <c r="G448" s="663">
        <v>116406</v>
      </c>
      <c r="H448" s="663">
        <v>1</v>
      </c>
      <c r="I448" s="663">
        <v>19401</v>
      </c>
      <c r="J448" s="663">
        <v>6</v>
      </c>
      <c r="K448" s="663">
        <v>116406</v>
      </c>
      <c r="L448" s="663">
        <v>1</v>
      </c>
      <c r="M448" s="663">
        <v>19401</v>
      </c>
      <c r="N448" s="663">
        <v>1</v>
      </c>
      <c r="O448" s="663">
        <v>19401</v>
      </c>
      <c r="P448" s="676">
        <v>0.16666666666666666</v>
      </c>
      <c r="Q448" s="664">
        <v>19401</v>
      </c>
    </row>
    <row r="449" spans="1:17" ht="14.4" customHeight="1" x14ac:dyDescent="0.3">
      <c r="A449" s="659" t="s">
        <v>561</v>
      </c>
      <c r="B449" s="660" t="s">
        <v>5149</v>
      </c>
      <c r="C449" s="660" t="s">
        <v>4683</v>
      </c>
      <c r="D449" s="660" t="s">
        <v>5203</v>
      </c>
      <c r="E449" s="660" t="s">
        <v>4962</v>
      </c>
      <c r="F449" s="663">
        <v>9</v>
      </c>
      <c r="G449" s="663">
        <v>5355</v>
      </c>
      <c r="H449" s="663">
        <v>1</v>
      </c>
      <c r="I449" s="663">
        <v>595</v>
      </c>
      <c r="J449" s="663">
        <v>8</v>
      </c>
      <c r="K449" s="663">
        <v>4760</v>
      </c>
      <c r="L449" s="663">
        <v>0.88888888888888884</v>
      </c>
      <c r="M449" s="663">
        <v>595</v>
      </c>
      <c r="N449" s="663">
        <v>1</v>
      </c>
      <c r="O449" s="663">
        <v>595</v>
      </c>
      <c r="P449" s="676">
        <v>0.1111111111111111</v>
      </c>
      <c r="Q449" s="664">
        <v>595</v>
      </c>
    </row>
    <row r="450" spans="1:17" ht="14.4" customHeight="1" x14ac:dyDescent="0.3">
      <c r="A450" s="659" t="s">
        <v>561</v>
      </c>
      <c r="B450" s="660" t="s">
        <v>5149</v>
      </c>
      <c r="C450" s="660" t="s">
        <v>4683</v>
      </c>
      <c r="D450" s="660" t="s">
        <v>4699</v>
      </c>
      <c r="E450" s="660" t="s">
        <v>4700</v>
      </c>
      <c r="F450" s="663">
        <v>80</v>
      </c>
      <c r="G450" s="663">
        <v>17884.45</v>
      </c>
      <c r="H450" s="663">
        <v>1</v>
      </c>
      <c r="I450" s="663">
        <v>223.55562500000002</v>
      </c>
      <c r="J450" s="663">
        <v>74</v>
      </c>
      <c r="K450" s="663">
        <v>16564.899999999998</v>
      </c>
      <c r="L450" s="663">
        <v>0.92621802739251125</v>
      </c>
      <c r="M450" s="663">
        <v>223.84999999999997</v>
      </c>
      <c r="N450" s="663">
        <v>108</v>
      </c>
      <c r="O450" s="663">
        <v>24175.8</v>
      </c>
      <c r="P450" s="676">
        <v>1.3517776615998813</v>
      </c>
      <c r="Q450" s="664">
        <v>223.85</v>
      </c>
    </row>
    <row r="451" spans="1:17" ht="14.4" customHeight="1" x14ac:dyDescent="0.3">
      <c r="A451" s="659" t="s">
        <v>561</v>
      </c>
      <c r="B451" s="660" t="s">
        <v>5149</v>
      </c>
      <c r="C451" s="660" t="s">
        <v>4683</v>
      </c>
      <c r="D451" s="660" t="s">
        <v>4701</v>
      </c>
      <c r="E451" s="660" t="s">
        <v>4702</v>
      </c>
      <c r="F451" s="663"/>
      <c r="G451" s="663"/>
      <c r="H451" s="663"/>
      <c r="I451" s="663"/>
      <c r="J451" s="663">
        <v>1</v>
      </c>
      <c r="K451" s="663">
        <v>20061</v>
      </c>
      <c r="L451" s="663"/>
      <c r="M451" s="663">
        <v>20061</v>
      </c>
      <c r="N451" s="663">
        <v>10</v>
      </c>
      <c r="O451" s="663">
        <v>200610</v>
      </c>
      <c r="P451" s="676"/>
      <c r="Q451" s="664">
        <v>20061</v>
      </c>
    </row>
    <row r="452" spans="1:17" ht="14.4" customHeight="1" x14ac:dyDescent="0.3">
      <c r="A452" s="659" t="s">
        <v>561</v>
      </c>
      <c r="B452" s="660" t="s">
        <v>5149</v>
      </c>
      <c r="C452" s="660" t="s">
        <v>4683</v>
      </c>
      <c r="D452" s="660" t="s">
        <v>4703</v>
      </c>
      <c r="E452" s="660" t="s">
        <v>4704</v>
      </c>
      <c r="F452" s="663">
        <v>11</v>
      </c>
      <c r="G452" s="663">
        <v>23723.370000000003</v>
      </c>
      <c r="H452" s="663">
        <v>1</v>
      </c>
      <c r="I452" s="663">
        <v>2156.67</v>
      </c>
      <c r="J452" s="663">
        <v>13</v>
      </c>
      <c r="K452" s="663">
        <v>28036.71</v>
      </c>
      <c r="L452" s="663">
        <v>1.1818181818181817</v>
      </c>
      <c r="M452" s="663">
        <v>2156.67</v>
      </c>
      <c r="N452" s="663">
        <v>8</v>
      </c>
      <c r="O452" s="663">
        <v>17253.36</v>
      </c>
      <c r="P452" s="676">
        <v>0.72727272727272718</v>
      </c>
      <c r="Q452" s="664">
        <v>2156.67</v>
      </c>
    </row>
    <row r="453" spans="1:17" ht="14.4" customHeight="1" x14ac:dyDescent="0.3">
      <c r="A453" s="659" t="s">
        <v>561</v>
      </c>
      <c r="B453" s="660" t="s">
        <v>5149</v>
      </c>
      <c r="C453" s="660" t="s">
        <v>4683</v>
      </c>
      <c r="D453" s="660" t="s">
        <v>5204</v>
      </c>
      <c r="E453" s="660" t="s">
        <v>4704</v>
      </c>
      <c r="F453" s="663">
        <v>1</v>
      </c>
      <c r="G453" s="663">
        <v>3605.51</v>
      </c>
      <c r="H453" s="663">
        <v>1</v>
      </c>
      <c r="I453" s="663">
        <v>3605.51</v>
      </c>
      <c r="J453" s="663">
        <v>1</v>
      </c>
      <c r="K453" s="663">
        <v>3605.51</v>
      </c>
      <c r="L453" s="663">
        <v>1</v>
      </c>
      <c r="M453" s="663">
        <v>3605.51</v>
      </c>
      <c r="N453" s="663"/>
      <c r="O453" s="663"/>
      <c r="P453" s="676"/>
      <c r="Q453" s="664"/>
    </row>
    <row r="454" spans="1:17" ht="14.4" customHeight="1" x14ac:dyDescent="0.3">
      <c r="A454" s="659" t="s">
        <v>561</v>
      </c>
      <c r="B454" s="660" t="s">
        <v>5149</v>
      </c>
      <c r="C454" s="660" t="s">
        <v>4683</v>
      </c>
      <c r="D454" s="660" t="s">
        <v>4705</v>
      </c>
      <c r="E454" s="660" t="s">
        <v>4704</v>
      </c>
      <c r="F454" s="663">
        <v>15</v>
      </c>
      <c r="G454" s="663">
        <v>85424.059999999983</v>
      </c>
      <c r="H454" s="663">
        <v>1</v>
      </c>
      <c r="I454" s="663">
        <v>5694.9373333333324</v>
      </c>
      <c r="J454" s="663">
        <v>11</v>
      </c>
      <c r="K454" s="663">
        <v>62791.19</v>
      </c>
      <c r="L454" s="663">
        <v>0.73505274743438809</v>
      </c>
      <c r="M454" s="663">
        <v>5708.29</v>
      </c>
      <c r="N454" s="663">
        <v>11</v>
      </c>
      <c r="O454" s="663">
        <v>62791.19</v>
      </c>
      <c r="P454" s="676">
        <v>0.73505274743438809</v>
      </c>
      <c r="Q454" s="664">
        <v>5708.29</v>
      </c>
    </row>
    <row r="455" spans="1:17" ht="14.4" customHeight="1" x14ac:dyDescent="0.3">
      <c r="A455" s="659" t="s">
        <v>561</v>
      </c>
      <c r="B455" s="660" t="s">
        <v>5149</v>
      </c>
      <c r="C455" s="660" t="s">
        <v>4683</v>
      </c>
      <c r="D455" s="660" t="s">
        <v>5205</v>
      </c>
      <c r="E455" s="660" t="s">
        <v>4707</v>
      </c>
      <c r="F455" s="663">
        <v>1</v>
      </c>
      <c r="G455" s="663">
        <v>4093.64</v>
      </c>
      <c r="H455" s="663">
        <v>1</v>
      </c>
      <c r="I455" s="663">
        <v>4093.64</v>
      </c>
      <c r="J455" s="663"/>
      <c r="K455" s="663"/>
      <c r="L455" s="663"/>
      <c r="M455" s="663"/>
      <c r="N455" s="663">
        <v>1</v>
      </c>
      <c r="O455" s="663">
        <v>4093.64</v>
      </c>
      <c r="P455" s="676">
        <v>1</v>
      </c>
      <c r="Q455" s="664">
        <v>4093.64</v>
      </c>
    </row>
    <row r="456" spans="1:17" ht="14.4" customHeight="1" x14ac:dyDescent="0.3">
      <c r="A456" s="659" t="s">
        <v>561</v>
      </c>
      <c r="B456" s="660" t="s">
        <v>5149</v>
      </c>
      <c r="C456" s="660" t="s">
        <v>4683</v>
      </c>
      <c r="D456" s="660" t="s">
        <v>4706</v>
      </c>
      <c r="E456" s="660" t="s">
        <v>4707</v>
      </c>
      <c r="F456" s="663">
        <v>10</v>
      </c>
      <c r="G456" s="663">
        <v>39381.799999999996</v>
      </c>
      <c r="H456" s="663">
        <v>1</v>
      </c>
      <c r="I456" s="663">
        <v>3938.1799999999994</v>
      </c>
      <c r="J456" s="663">
        <v>13</v>
      </c>
      <c r="K456" s="663">
        <v>51196.34</v>
      </c>
      <c r="L456" s="663">
        <v>1.3</v>
      </c>
      <c r="M456" s="663">
        <v>3938.18</v>
      </c>
      <c r="N456" s="663">
        <v>8</v>
      </c>
      <c r="O456" s="663">
        <v>31505.439999999999</v>
      </c>
      <c r="P456" s="676">
        <v>0.8</v>
      </c>
      <c r="Q456" s="664">
        <v>3938.18</v>
      </c>
    </row>
    <row r="457" spans="1:17" ht="14.4" customHeight="1" x14ac:dyDescent="0.3">
      <c r="A457" s="659" t="s">
        <v>561</v>
      </c>
      <c r="B457" s="660" t="s">
        <v>5149</v>
      </c>
      <c r="C457" s="660" t="s">
        <v>4683</v>
      </c>
      <c r="D457" s="660" t="s">
        <v>5206</v>
      </c>
      <c r="E457" s="660" t="s">
        <v>4704</v>
      </c>
      <c r="F457" s="663">
        <v>1</v>
      </c>
      <c r="G457" s="663">
        <v>874.69</v>
      </c>
      <c r="H457" s="663">
        <v>1</v>
      </c>
      <c r="I457" s="663">
        <v>874.69</v>
      </c>
      <c r="J457" s="663"/>
      <c r="K457" s="663"/>
      <c r="L457" s="663"/>
      <c r="M457" s="663"/>
      <c r="N457" s="663">
        <v>1</v>
      </c>
      <c r="O457" s="663">
        <v>874.69</v>
      </c>
      <c r="P457" s="676">
        <v>1</v>
      </c>
      <c r="Q457" s="664">
        <v>874.69</v>
      </c>
    </row>
    <row r="458" spans="1:17" ht="14.4" customHeight="1" x14ac:dyDescent="0.3">
      <c r="A458" s="659" t="s">
        <v>561</v>
      </c>
      <c r="B458" s="660" t="s">
        <v>5149</v>
      </c>
      <c r="C458" s="660" t="s">
        <v>4683</v>
      </c>
      <c r="D458" s="660" t="s">
        <v>4708</v>
      </c>
      <c r="E458" s="660" t="s">
        <v>4709</v>
      </c>
      <c r="F458" s="663"/>
      <c r="G458" s="663"/>
      <c r="H458" s="663"/>
      <c r="I458" s="663"/>
      <c r="J458" s="663"/>
      <c r="K458" s="663"/>
      <c r="L458" s="663"/>
      <c r="M458" s="663"/>
      <c r="N458" s="663">
        <v>1</v>
      </c>
      <c r="O458" s="663">
        <v>5255.92</v>
      </c>
      <c r="P458" s="676"/>
      <c r="Q458" s="664">
        <v>5255.92</v>
      </c>
    </row>
    <row r="459" spans="1:17" ht="14.4" customHeight="1" x14ac:dyDescent="0.3">
      <c r="A459" s="659" t="s">
        <v>561</v>
      </c>
      <c r="B459" s="660" t="s">
        <v>5149</v>
      </c>
      <c r="C459" s="660" t="s">
        <v>4683</v>
      </c>
      <c r="D459" s="660" t="s">
        <v>4712</v>
      </c>
      <c r="E459" s="660" t="s">
        <v>4713</v>
      </c>
      <c r="F459" s="663">
        <v>2</v>
      </c>
      <c r="G459" s="663">
        <v>7856.68</v>
      </c>
      <c r="H459" s="663">
        <v>1</v>
      </c>
      <c r="I459" s="663">
        <v>3928.34</v>
      </c>
      <c r="J459" s="663">
        <v>3</v>
      </c>
      <c r="K459" s="663">
        <v>11785.02</v>
      </c>
      <c r="L459" s="663">
        <v>1.5</v>
      </c>
      <c r="M459" s="663">
        <v>3928.34</v>
      </c>
      <c r="N459" s="663">
        <v>5</v>
      </c>
      <c r="O459" s="663">
        <v>19641.7</v>
      </c>
      <c r="P459" s="676">
        <v>2.5</v>
      </c>
      <c r="Q459" s="664">
        <v>3928.34</v>
      </c>
    </row>
    <row r="460" spans="1:17" ht="14.4" customHeight="1" x14ac:dyDescent="0.3">
      <c r="A460" s="659" t="s">
        <v>561</v>
      </c>
      <c r="B460" s="660" t="s">
        <v>5149</v>
      </c>
      <c r="C460" s="660" t="s">
        <v>4683</v>
      </c>
      <c r="D460" s="660" t="s">
        <v>4716</v>
      </c>
      <c r="E460" s="660" t="s">
        <v>4717</v>
      </c>
      <c r="F460" s="663">
        <v>1</v>
      </c>
      <c r="G460" s="663">
        <v>4385.37</v>
      </c>
      <c r="H460" s="663">
        <v>1</v>
      </c>
      <c r="I460" s="663">
        <v>4385.37</v>
      </c>
      <c r="J460" s="663"/>
      <c r="K460" s="663"/>
      <c r="L460" s="663"/>
      <c r="M460" s="663"/>
      <c r="N460" s="663"/>
      <c r="O460" s="663"/>
      <c r="P460" s="676"/>
      <c r="Q460" s="664"/>
    </row>
    <row r="461" spans="1:17" ht="14.4" customHeight="1" x14ac:dyDescent="0.3">
      <c r="A461" s="659" t="s">
        <v>561</v>
      </c>
      <c r="B461" s="660" t="s">
        <v>5149</v>
      </c>
      <c r="C461" s="660" t="s">
        <v>4683</v>
      </c>
      <c r="D461" s="660" t="s">
        <v>4718</v>
      </c>
      <c r="E461" s="660" t="s">
        <v>4719</v>
      </c>
      <c r="F461" s="663">
        <v>1</v>
      </c>
      <c r="G461" s="663">
        <v>5255.92</v>
      </c>
      <c r="H461" s="663">
        <v>1</v>
      </c>
      <c r="I461" s="663">
        <v>5255.92</v>
      </c>
      <c r="J461" s="663">
        <v>2</v>
      </c>
      <c r="K461" s="663">
        <v>10511.84</v>
      </c>
      <c r="L461" s="663">
        <v>2</v>
      </c>
      <c r="M461" s="663">
        <v>5255.92</v>
      </c>
      <c r="N461" s="663">
        <v>2</v>
      </c>
      <c r="O461" s="663">
        <v>10511.84</v>
      </c>
      <c r="P461" s="676">
        <v>2</v>
      </c>
      <c r="Q461" s="664">
        <v>5255.92</v>
      </c>
    </row>
    <row r="462" spans="1:17" ht="14.4" customHeight="1" x14ac:dyDescent="0.3">
      <c r="A462" s="659" t="s">
        <v>561</v>
      </c>
      <c r="B462" s="660" t="s">
        <v>5149</v>
      </c>
      <c r="C462" s="660" t="s">
        <v>4683</v>
      </c>
      <c r="D462" s="660" t="s">
        <v>4720</v>
      </c>
      <c r="E462" s="660" t="s">
        <v>4721</v>
      </c>
      <c r="F462" s="663">
        <v>1</v>
      </c>
      <c r="G462" s="663">
        <v>3928.34</v>
      </c>
      <c r="H462" s="663">
        <v>1</v>
      </c>
      <c r="I462" s="663">
        <v>3928.34</v>
      </c>
      <c r="J462" s="663">
        <v>5</v>
      </c>
      <c r="K462" s="663">
        <v>19641.7</v>
      </c>
      <c r="L462" s="663">
        <v>5</v>
      </c>
      <c r="M462" s="663">
        <v>3928.34</v>
      </c>
      <c r="N462" s="663">
        <v>11</v>
      </c>
      <c r="O462" s="663">
        <v>43211.740000000005</v>
      </c>
      <c r="P462" s="676">
        <v>11.000000000000002</v>
      </c>
      <c r="Q462" s="664">
        <v>3928.3400000000006</v>
      </c>
    </row>
    <row r="463" spans="1:17" ht="14.4" customHeight="1" x14ac:dyDescent="0.3">
      <c r="A463" s="659" t="s">
        <v>561</v>
      </c>
      <c r="B463" s="660" t="s">
        <v>5149</v>
      </c>
      <c r="C463" s="660" t="s">
        <v>4683</v>
      </c>
      <c r="D463" s="660" t="s">
        <v>4722</v>
      </c>
      <c r="E463" s="660" t="s">
        <v>4723</v>
      </c>
      <c r="F463" s="663"/>
      <c r="G463" s="663"/>
      <c r="H463" s="663"/>
      <c r="I463" s="663"/>
      <c r="J463" s="663"/>
      <c r="K463" s="663"/>
      <c r="L463" s="663"/>
      <c r="M463" s="663"/>
      <c r="N463" s="663">
        <v>1</v>
      </c>
      <c r="O463" s="663">
        <v>3928.34</v>
      </c>
      <c r="P463" s="676"/>
      <c r="Q463" s="664">
        <v>3928.34</v>
      </c>
    </row>
    <row r="464" spans="1:17" ht="14.4" customHeight="1" x14ac:dyDescent="0.3">
      <c r="A464" s="659" t="s">
        <v>561</v>
      </c>
      <c r="B464" s="660" t="s">
        <v>5149</v>
      </c>
      <c r="C464" s="660" t="s">
        <v>4683</v>
      </c>
      <c r="D464" s="660" t="s">
        <v>4724</v>
      </c>
      <c r="E464" s="660" t="s">
        <v>4725</v>
      </c>
      <c r="F464" s="663">
        <v>1</v>
      </c>
      <c r="G464" s="663">
        <v>6520</v>
      </c>
      <c r="H464" s="663">
        <v>1</v>
      </c>
      <c r="I464" s="663">
        <v>6520</v>
      </c>
      <c r="J464" s="663"/>
      <c r="K464" s="663"/>
      <c r="L464" s="663"/>
      <c r="M464" s="663"/>
      <c r="N464" s="663">
        <v>1</v>
      </c>
      <c r="O464" s="663">
        <v>6520</v>
      </c>
      <c r="P464" s="676">
        <v>1</v>
      </c>
      <c r="Q464" s="664">
        <v>6520</v>
      </c>
    </row>
    <row r="465" spans="1:17" ht="14.4" customHeight="1" x14ac:dyDescent="0.3">
      <c r="A465" s="659" t="s">
        <v>561</v>
      </c>
      <c r="B465" s="660" t="s">
        <v>5149</v>
      </c>
      <c r="C465" s="660" t="s">
        <v>4683</v>
      </c>
      <c r="D465" s="660" t="s">
        <v>4731</v>
      </c>
      <c r="E465" s="660" t="s">
        <v>4732</v>
      </c>
      <c r="F465" s="663">
        <v>4</v>
      </c>
      <c r="G465" s="663">
        <v>56133.2</v>
      </c>
      <c r="H465" s="663">
        <v>1</v>
      </c>
      <c r="I465" s="663">
        <v>14033.3</v>
      </c>
      <c r="J465" s="663">
        <v>4</v>
      </c>
      <c r="K465" s="663">
        <v>56133.2</v>
      </c>
      <c r="L465" s="663">
        <v>1</v>
      </c>
      <c r="M465" s="663">
        <v>14033.3</v>
      </c>
      <c r="N465" s="663"/>
      <c r="O465" s="663"/>
      <c r="P465" s="676"/>
      <c r="Q465" s="664"/>
    </row>
    <row r="466" spans="1:17" ht="14.4" customHeight="1" x14ac:dyDescent="0.3">
      <c r="A466" s="659" t="s">
        <v>561</v>
      </c>
      <c r="B466" s="660" t="s">
        <v>5149</v>
      </c>
      <c r="C466" s="660" t="s">
        <v>4683</v>
      </c>
      <c r="D466" s="660" t="s">
        <v>4733</v>
      </c>
      <c r="E466" s="660" t="s">
        <v>4732</v>
      </c>
      <c r="F466" s="663">
        <v>2</v>
      </c>
      <c r="G466" s="663">
        <v>5355.92</v>
      </c>
      <c r="H466" s="663">
        <v>1</v>
      </c>
      <c r="I466" s="663">
        <v>2677.96</v>
      </c>
      <c r="J466" s="663">
        <v>4</v>
      </c>
      <c r="K466" s="663">
        <v>10711.84</v>
      </c>
      <c r="L466" s="663">
        <v>2</v>
      </c>
      <c r="M466" s="663">
        <v>2677.96</v>
      </c>
      <c r="N466" s="663"/>
      <c r="O466" s="663"/>
      <c r="P466" s="676"/>
      <c r="Q466" s="664"/>
    </row>
    <row r="467" spans="1:17" ht="14.4" customHeight="1" x14ac:dyDescent="0.3">
      <c r="A467" s="659" t="s">
        <v>561</v>
      </c>
      <c r="B467" s="660" t="s">
        <v>5149</v>
      </c>
      <c r="C467" s="660" t="s">
        <v>4683</v>
      </c>
      <c r="D467" s="660" t="s">
        <v>4734</v>
      </c>
      <c r="E467" s="660" t="s">
        <v>4735</v>
      </c>
      <c r="F467" s="663">
        <v>3</v>
      </c>
      <c r="G467" s="663">
        <v>10061.01</v>
      </c>
      <c r="H467" s="663">
        <v>1</v>
      </c>
      <c r="I467" s="663">
        <v>3353.67</v>
      </c>
      <c r="J467" s="663">
        <v>2</v>
      </c>
      <c r="K467" s="663">
        <v>6707.34</v>
      </c>
      <c r="L467" s="663">
        <v>0.66666666666666663</v>
      </c>
      <c r="M467" s="663">
        <v>3353.67</v>
      </c>
      <c r="N467" s="663">
        <v>3</v>
      </c>
      <c r="O467" s="663">
        <v>10061.01</v>
      </c>
      <c r="P467" s="676">
        <v>1</v>
      </c>
      <c r="Q467" s="664">
        <v>3353.67</v>
      </c>
    </row>
    <row r="468" spans="1:17" ht="14.4" customHeight="1" x14ac:dyDescent="0.3">
      <c r="A468" s="659" t="s">
        <v>561</v>
      </c>
      <c r="B468" s="660" t="s">
        <v>5149</v>
      </c>
      <c r="C468" s="660" t="s">
        <v>4683</v>
      </c>
      <c r="D468" s="660" t="s">
        <v>5207</v>
      </c>
      <c r="E468" s="660" t="s">
        <v>4737</v>
      </c>
      <c r="F468" s="663">
        <v>2</v>
      </c>
      <c r="G468" s="663">
        <v>28006.7</v>
      </c>
      <c r="H468" s="663">
        <v>1</v>
      </c>
      <c r="I468" s="663">
        <v>14003.35</v>
      </c>
      <c r="J468" s="663"/>
      <c r="K468" s="663"/>
      <c r="L468" s="663"/>
      <c r="M468" s="663"/>
      <c r="N468" s="663"/>
      <c r="O468" s="663"/>
      <c r="P468" s="676"/>
      <c r="Q468" s="664"/>
    </row>
    <row r="469" spans="1:17" ht="14.4" customHeight="1" x14ac:dyDescent="0.3">
      <c r="A469" s="659" t="s">
        <v>561</v>
      </c>
      <c r="B469" s="660" t="s">
        <v>5149</v>
      </c>
      <c r="C469" s="660" t="s">
        <v>4683</v>
      </c>
      <c r="D469" s="660" t="s">
        <v>4736</v>
      </c>
      <c r="E469" s="660" t="s">
        <v>4737</v>
      </c>
      <c r="F469" s="663">
        <v>1</v>
      </c>
      <c r="G469" s="663">
        <v>4150</v>
      </c>
      <c r="H469" s="663">
        <v>1</v>
      </c>
      <c r="I469" s="663">
        <v>4150</v>
      </c>
      <c r="J469" s="663"/>
      <c r="K469" s="663"/>
      <c r="L469" s="663"/>
      <c r="M469" s="663"/>
      <c r="N469" s="663"/>
      <c r="O469" s="663"/>
      <c r="P469" s="676"/>
      <c r="Q469" s="664"/>
    </row>
    <row r="470" spans="1:17" ht="14.4" customHeight="1" x14ac:dyDescent="0.3">
      <c r="A470" s="659" t="s">
        <v>561</v>
      </c>
      <c r="B470" s="660" t="s">
        <v>5149</v>
      </c>
      <c r="C470" s="660" t="s">
        <v>4683</v>
      </c>
      <c r="D470" s="660" t="s">
        <v>5208</v>
      </c>
      <c r="E470" s="660" t="s">
        <v>5209</v>
      </c>
      <c r="F470" s="663"/>
      <c r="G470" s="663"/>
      <c r="H470" s="663"/>
      <c r="I470" s="663"/>
      <c r="J470" s="663"/>
      <c r="K470" s="663"/>
      <c r="L470" s="663"/>
      <c r="M470" s="663"/>
      <c r="N470" s="663">
        <v>1</v>
      </c>
      <c r="O470" s="663">
        <v>4618</v>
      </c>
      <c r="P470" s="676"/>
      <c r="Q470" s="664">
        <v>4618</v>
      </c>
    </row>
    <row r="471" spans="1:17" ht="14.4" customHeight="1" x14ac:dyDescent="0.3">
      <c r="A471" s="659" t="s">
        <v>561</v>
      </c>
      <c r="B471" s="660" t="s">
        <v>5149</v>
      </c>
      <c r="C471" s="660" t="s">
        <v>4683</v>
      </c>
      <c r="D471" s="660" t="s">
        <v>5210</v>
      </c>
      <c r="E471" s="660" t="s">
        <v>5211</v>
      </c>
      <c r="F471" s="663">
        <v>1</v>
      </c>
      <c r="G471" s="663">
        <v>4618</v>
      </c>
      <c r="H471" s="663">
        <v>1</v>
      </c>
      <c r="I471" s="663">
        <v>4618</v>
      </c>
      <c r="J471" s="663"/>
      <c r="K471" s="663"/>
      <c r="L471" s="663"/>
      <c r="M471" s="663"/>
      <c r="N471" s="663"/>
      <c r="O471" s="663"/>
      <c r="P471" s="676"/>
      <c r="Q471" s="664"/>
    </row>
    <row r="472" spans="1:17" ht="14.4" customHeight="1" x14ac:dyDescent="0.3">
      <c r="A472" s="659" t="s">
        <v>561</v>
      </c>
      <c r="B472" s="660" t="s">
        <v>5149</v>
      </c>
      <c r="C472" s="660" t="s">
        <v>4683</v>
      </c>
      <c r="D472" s="660" t="s">
        <v>4742</v>
      </c>
      <c r="E472" s="660" t="s">
        <v>4743</v>
      </c>
      <c r="F472" s="663">
        <v>2</v>
      </c>
      <c r="G472" s="663">
        <v>9352</v>
      </c>
      <c r="H472" s="663">
        <v>1</v>
      </c>
      <c r="I472" s="663">
        <v>4676</v>
      </c>
      <c r="J472" s="663">
        <v>2</v>
      </c>
      <c r="K472" s="663">
        <v>9352</v>
      </c>
      <c r="L472" s="663">
        <v>1</v>
      </c>
      <c r="M472" s="663">
        <v>4676</v>
      </c>
      <c r="N472" s="663">
        <v>2</v>
      </c>
      <c r="O472" s="663">
        <v>9352</v>
      </c>
      <c r="P472" s="676">
        <v>1</v>
      </c>
      <c r="Q472" s="664">
        <v>4676</v>
      </c>
    </row>
    <row r="473" spans="1:17" ht="14.4" customHeight="1" x14ac:dyDescent="0.3">
      <c r="A473" s="659" t="s">
        <v>561</v>
      </c>
      <c r="B473" s="660" t="s">
        <v>5149</v>
      </c>
      <c r="C473" s="660" t="s">
        <v>4683</v>
      </c>
      <c r="D473" s="660" t="s">
        <v>4744</v>
      </c>
      <c r="E473" s="660" t="s">
        <v>4743</v>
      </c>
      <c r="F473" s="663"/>
      <c r="G473" s="663"/>
      <c r="H473" s="663"/>
      <c r="I473" s="663"/>
      <c r="J473" s="663">
        <v>1</v>
      </c>
      <c r="K473" s="663">
        <v>5239</v>
      </c>
      <c r="L473" s="663"/>
      <c r="M473" s="663">
        <v>5239</v>
      </c>
      <c r="N473" s="663">
        <v>2</v>
      </c>
      <c r="O473" s="663">
        <v>10478</v>
      </c>
      <c r="P473" s="676"/>
      <c r="Q473" s="664">
        <v>5239</v>
      </c>
    </row>
    <row r="474" spans="1:17" ht="14.4" customHeight="1" x14ac:dyDescent="0.3">
      <c r="A474" s="659" t="s">
        <v>561</v>
      </c>
      <c r="B474" s="660" t="s">
        <v>5149</v>
      </c>
      <c r="C474" s="660" t="s">
        <v>4683</v>
      </c>
      <c r="D474" s="660" t="s">
        <v>4745</v>
      </c>
      <c r="E474" s="660" t="s">
        <v>4743</v>
      </c>
      <c r="F474" s="663">
        <v>2</v>
      </c>
      <c r="G474" s="663">
        <v>11442</v>
      </c>
      <c r="H474" s="663">
        <v>1</v>
      </c>
      <c r="I474" s="663">
        <v>5721</v>
      </c>
      <c r="J474" s="663"/>
      <c r="K474" s="663"/>
      <c r="L474" s="663"/>
      <c r="M474" s="663"/>
      <c r="N474" s="663"/>
      <c r="O474" s="663"/>
      <c r="P474" s="676"/>
      <c r="Q474" s="664"/>
    </row>
    <row r="475" spans="1:17" ht="14.4" customHeight="1" x14ac:dyDescent="0.3">
      <c r="A475" s="659" t="s">
        <v>561</v>
      </c>
      <c r="B475" s="660" t="s">
        <v>5149</v>
      </c>
      <c r="C475" s="660" t="s">
        <v>4683</v>
      </c>
      <c r="D475" s="660" t="s">
        <v>4747</v>
      </c>
      <c r="E475" s="660" t="s">
        <v>4748</v>
      </c>
      <c r="F475" s="663">
        <v>16</v>
      </c>
      <c r="G475" s="663">
        <v>9392</v>
      </c>
      <c r="H475" s="663">
        <v>1</v>
      </c>
      <c r="I475" s="663">
        <v>587</v>
      </c>
      <c r="J475" s="663">
        <v>12</v>
      </c>
      <c r="K475" s="663">
        <v>7104</v>
      </c>
      <c r="L475" s="663">
        <v>0.75638841567291315</v>
      </c>
      <c r="M475" s="663">
        <v>592</v>
      </c>
      <c r="N475" s="663">
        <v>17</v>
      </c>
      <c r="O475" s="663">
        <v>10064</v>
      </c>
      <c r="P475" s="676">
        <v>1.071550255536627</v>
      </c>
      <c r="Q475" s="664">
        <v>592</v>
      </c>
    </row>
    <row r="476" spans="1:17" ht="14.4" customHeight="1" x14ac:dyDescent="0.3">
      <c r="A476" s="659" t="s">
        <v>561</v>
      </c>
      <c r="B476" s="660" t="s">
        <v>5149</v>
      </c>
      <c r="C476" s="660" t="s">
        <v>4683</v>
      </c>
      <c r="D476" s="660" t="s">
        <v>4749</v>
      </c>
      <c r="E476" s="660" t="s">
        <v>4750</v>
      </c>
      <c r="F476" s="663"/>
      <c r="G476" s="663"/>
      <c r="H476" s="663"/>
      <c r="I476" s="663"/>
      <c r="J476" s="663">
        <v>2</v>
      </c>
      <c r="K476" s="663">
        <v>13186.7</v>
      </c>
      <c r="L476" s="663"/>
      <c r="M476" s="663">
        <v>6593.35</v>
      </c>
      <c r="N476" s="663">
        <v>2</v>
      </c>
      <c r="O476" s="663">
        <v>13186.7</v>
      </c>
      <c r="P476" s="676"/>
      <c r="Q476" s="664">
        <v>6593.35</v>
      </c>
    </row>
    <row r="477" spans="1:17" ht="14.4" customHeight="1" x14ac:dyDescent="0.3">
      <c r="A477" s="659" t="s">
        <v>561</v>
      </c>
      <c r="B477" s="660" t="s">
        <v>5149</v>
      </c>
      <c r="C477" s="660" t="s">
        <v>4683</v>
      </c>
      <c r="D477" s="660" t="s">
        <v>4751</v>
      </c>
      <c r="E477" s="660" t="s">
        <v>4750</v>
      </c>
      <c r="F477" s="663">
        <v>2</v>
      </c>
      <c r="G477" s="663">
        <v>3957.88</v>
      </c>
      <c r="H477" s="663">
        <v>1</v>
      </c>
      <c r="I477" s="663">
        <v>1978.94</v>
      </c>
      <c r="J477" s="663">
        <v>1</v>
      </c>
      <c r="K477" s="663">
        <v>1978.94</v>
      </c>
      <c r="L477" s="663">
        <v>0.5</v>
      </c>
      <c r="M477" s="663">
        <v>1978.94</v>
      </c>
      <c r="N477" s="663">
        <v>1</v>
      </c>
      <c r="O477" s="663">
        <v>1978.94</v>
      </c>
      <c r="P477" s="676">
        <v>0.5</v>
      </c>
      <c r="Q477" s="664">
        <v>1978.94</v>
      </c>
    </row>
    <row r="478" spans="1:17" ht="14.4" customHeight="1" x14ac:dyDescent="0.3">
      <c r="A478" s="659" t="s">
        <v>561</v>
      </c>
      <c r="B478" s="660" t="s">
        <v>5149</v>
      </c>
      <c r="C478" s="660" t="s">
        <v>4683</v>
      </c>
      <c r="D478" s="660" t="s">
        <v>4752</v>
      </c>
      <c r="E478" s="660" t="s">
        <v>4753</v>
      </c>
      <c r="F478" s="663">
        <v>7</v>
      </c>
      <c r="G478" s="663">
        <v>91637</v>
      </c>
      <c r="H478" s="663">
        <v>1</v>
      </c>
      <c r="I478" s="663">
        <v>13091</v>
      </c>
      <c r="J478" s="663">
        <v>7</v>
      </c>
      <c r="K478" s="663">
        <v>91637</v>
      </c>
      <c r="L478" s="663">
        <v>1</v>
      </c>
      <c r="M478" s="663">
        <v>13091</v>
      </c>
      <c r="N478" s="663">
        <v>7</v>
      </c>
      <c r="O478" s="663">
        <v>91637</v>
      </c>
      <c r="P478" s="676">
        <v>1</v>
      </c>
      <c r="Q478" s="664">
        <v>13091</v>
      </c>
    </row>
    <row r="479" spans="1:17" ht="14.4" customHeight="1" x14ac:dyDescent="0.3">
      <c r="A479" s="659" t="s">
        <v>561</v>
      </c>
      <c r="B479" s="660" t="s">
        <v>5149</v>
      </c>
      <c r="C479" s="660" t="s">
        <v>4683</v>
      </c>
      <c r="D479" s="660" t="s">
        <v>4754</v>
      </c>
      <c r="E479" s="660" t="s">
        <v>4755</v>
      </c>
      <c r="F479" s="663">
        <v>1</v>
      </c>
      <c r="G479" s="663">
        <v>49184.78</v>
      </c>
      <c r="H479" s="663">
        <v>1</v>
      </c>
      <c r="I479" s="663">
        <v>49184.78</v>
      </c>
      <c r="J479" s="663">
        <v>1</v>
      </c>
      <c r="K479" s="663">
        <v>49184.78</v>
      </c>
      <c r="L479" s="663">
        <v>1</v>
      </c>
      <c r="M479" s="663">
        <v>49184.78</v>
      </c>
      <c r="N479" s="663"/>
      <c r="O479" s="663"/>
      <c r="P479" s="676"/>
      <c r="Q479" s="664"/>
    </row>
    <row r="480" spans="1:17" ht="14.4" customHeight="1" x14ac:dyDescent="0.3">
      <c r="A480" s="659" t="s">
        <v>561</v>
      </c>
      <c r="B480" s="660" t="s">
        <v>5149</v>
      </c>
      <c r="C480" s="660" t="s">
        <v>4683</v>
      </c>
      <c r="D480" s="660" t="s">
        <v>4756</v>
      </c>
      <c r="E480" s="660" t="s">
        <v>4757</v>
      </c>
      <c r="F480" s="663">
        <v>4</v>
      </c>
      <c r="G480" s="663">
        <v>10293.16</v>
      </c>
      <c r="H480" s="663">
        <v>1</v>
      </c>
      <c r="I480" s="663">
        <v>2573.29</v>
      </c>
      <c r="J480" s="663">
        <v>4</v>
      </c>
      <c r="K480" s="663">
        <v>10293.16</v>
      </c>
      <c r="L480" s="663">
        <v>1</v>
      </c>
      <c r="M480" s="663">
        <v>2573.29</v>
      </c>
      <c r="N480" s="663"/>
      <c r="O480" s="663"/>
      <c r="P480" s="676"/>
      <c r="Q480" s="664"/>
    </row>
    <row r="481" spans="1:17" ht="14.4" customHeight="1" x14ac:dyDescent="0.3">
      <c r="A481" s="659" t="s">
        <v>561</v>
      </c>
      <c r="B481" s="660" t="s">
        <v>5149</v>
      </c>
      <c r="C481" s="660" t="s">
        <v>4683</v>
      </c>
      <c r="D481" s="660" t="s">
        <v>5212</v>
      </c>
      <c r="E481" s="660" t="s">
        <v>5213</v>
      </c>
      <c r="F481" s="663">
        <v>6</v>
      </c>
      <c r="G481" s="663">
        <v>480155.57999999996</v>
      </c>
      <c r="H481" s="663">
        <v>1</v>
      </c>
      <c r="I481" s="663">
        <v>80025.929999999993</v>
      </c>
      <c r="J481" s="663">
        <v>2</v>
      </c>
      <c r="K481" s="663">
        <v>160051.85999999999</v>
      </c>
      <c r="L481" s="663">
        <v>0.33333333333333331</v>
      </c>
      <c r="M481" s="663">
        <v>80025.929999999993</v>
      </c>
      <c r="N481" s="663"/>
      <c r="O481" s="663"/>
      <c r="P481" s="676"/>
      <c r="Q481" s="664"/>
    </row>
    <row r="482" spans="1:17" ht="14.4" customHeight="1" x14ac:dyDescent="0.3">
      <c r="A482" s="659" t="s">
        <v>561</v>
      </c>
      <c r="B482" s="660" t="s">
        <v>5149</v>
      </c>
      <c r="C482" s="660" t="s">
        <v>4683</v>
      </c>
      <c r="D482" s="660" t="s">
        <v>4765</v>
      </c>
      <c r="E482" s="660" t="s">
        <v>4766</v>
      </c>
      <c r="F482" s="663"/>
      <c r="G482" s="663"/>
      <c r="H482" s="663"/>
      <c r="I482" s="663"/>
      <c r="J482" s="663">
        <v>4</v>
      </c>
      <c r="K482" s="663">
        <v>7366.48</v>
      </c>
      <c r="L482" s="663"/>
      <c r="M482" s="663">
        <v>1841.62</v>
      </c>
      <c r="N482" s="663"/>
      <c r="O482" s="663"/>
      <c r="P482" s="676"/>
      <c r="Q482" s="664"/>
    </row>
    <row r="483" spans="1:17" ht="14.4" customHeight="1" x14ac:dyDescent="0.3">
      <c r="A483" s="659" t="s">
        <v>561</v>
      </c>
      <c r="B483" s="660" t="s">
        <v>5149</v>
      </c>
      <c r="C483" s="660" t="s">
        <v>4683</v>
      </c>
      <c r="D483" s="660" t="s">
        <v>4767</v>
      </c>
      <c r="E483" s="660" t="s">
        <v>4766</v>
      </c>
      <c r="F483" s="663"/>
      <c r="G483" s="663"/>
      <c r="H483" s="663"/>
      <c r="I483" s="663"/>
      <c r="J483" s="663">
        <v>1</v>
      </c>
      <c r="K483" s="663">
        <v>16286.45</v>
      </c>
      <c r="L483" s="663"/>
      <c r="M483" s="663">
        <v>16286.45</v>
      </c>
      <c r="N483" s="663"/>
      <c r="O483" s="663"/>
      <c r="P483" s="676"/>
      <c r="Q483" s="664"/>
    </row>
    <row r="484" spans="1:17" ht="14.4" customHeight="1" x14ac:dyDescent="0.3">
      <c r="A484" s="659" t="s">
        <v>561</v>
      </c>
      <c r="B484" s="660" t="s">
        <v>5149</v>
      </c>
      <c r="C484" s="660" t="s">
        <v>4683</v>
      </c>
      <c r="D484" s="660" t="s">
        <v>4769</v>
      </c>
      <c r="E484" s="660" t="s">
        <v>4770</v>
      </c>
      <c r="F484" s="663">
        <v>0</v>
      </c>
      <c r="G484" s="663">
        <v>0</v>
      </c>
      <c r="H484" s="663"/>
      <c r="I484" s="663"/>
      <c r="J484" s="663">
        <v>1</v>
      </c>
      <c r="K484" s="663">
        <v>5918.67</v>
      </c>
      <c r="L484" s="663"/>
      <c r="M484" s="663">
        <v>5918.67</v>
      </c>
      <c r="N484" s="663">
        <v>3</v>
      </c>
      <c r="O484" s="663">
        <v>17756.009999999998</v>
      </c>
      <c r="P484" s="676"/>
      <c r="Q484" s="664">
        <v>5918.6699999999992</v>
      </c>
    </row>
    <row r="485" spans="1:17" ht="14.4" customHeight="1" x14ac:dyDescent="0.3">
      <c r="A485" s="659" t="s">
        <v>561</v>
      </c>
      <c r="B485" s="660" t="s">
        <v>5149</v>
      </c>
      <c r="C485" s="660" t="s">
        <v>4683</v>
      </c>
      <c r="D485" s="660" t="s">
        <v>4771</v>
      </c>
      <c r="E485" s="660" t="s">
        <v>4770</v>
      </c>
      <c r="F485" s="663"/>
      <c r="G485" s="663"/>
      <c r="H485" s="663"/>
      <c r="I485" s="663"/>
      <c r="J485" s="663"/>
      <c r="K485" s="663"/>
      <c r="L485" s="663"/>
      <c r="M485" s="663"/>
      <c r="N485" s="663">
        <v>3</v>
      </c>
      <c r="O485" s="663">
        <v>24860.28</v>
      </c>
      <c r="P485" s="676"/>
      <c r="Q485" s="664">
        <v>8286.76</v>
      </c>
    </row>
    <row r="486" spans="1:17" ht="14.4" customHeight="1" x14ac:dyDescent="0.3">
      <c r="A486" s="659" t="s">
        <v>561</v>
      </c>
      <c r="B486" s="660" t="s">
        <v>5149</v>
      </c>
      <c r="C486" s="660" t="s">
        <v>4683</v>
      </c>
      <c r="D486" s="660" t="s">
        <v>4772</v>
      </c>
      <c r="E486" s="660" t="s">
        <v>4770</v>
      </c>
      <c r="F486" s="663">
        <v>0</v>
      </c>
      <c r="G486" s="663">
        <v>0</v>
      </c>
      <c r="H486" s="663"/>
      <c r="I486" s="663"/>
      <c r="J486" s="663">
        <v>4</v>
      </c>
      <c r="K486" s="663">
        <v>11549.24</v>
      </c>
      <c r="L486" s="663"/>
      <c r="M486" s="663">
        <v>2887.31</v>
      </c>
      <c r="N486" s="663">
        <v>34</v>
      </c>
      <c r="O486" s="663">
        <v>98168.540000000008</v>
      </c>
      <c r="P486" s="676"/>
      <c r="Q486" s="664">
        <v>2887.3100000000004</v>
      </c>
    </row>
    <row r="487" spans="1:17" ht="14.4" customHeight="1" x14ac:dyDescent="0.3">
      <c r="A487" s="659" t="s">
        <v>561</v>
      </c>
      <c r="B487" s="660" t="s">
        <v>5149</v>
      </c>
      <c r="C487" s="660" t="s">
        <v>4683</v>
      </c>
      <c r="D487" s="660" t="s">
        <v>4773</v>
      </c>
      <c r="E487" s="660" t="s">
        <v>4774</v>
      </c>
      <c r="F487" s="663">
        <v>4</v>
      </c>
      <c r="G487" s="663">
        <v>53625.599999999999</v>
      </c>
      <c r="H487" s="663">
        <v>1</v>
      </c>
      <c r="I487" s="663">
        <v>13406.4</v>
      </c>
      <c r="J487" s="663"/>
      <c r="K487" s="663"/>
      <c r="L487" s="663"/>
      <c r="M487" s="663"/>
      <c r="N487" s="663"/>
      <c r="O487" s="663"/>
      <c r="P487" s="676"/>
      <c r="Q487" s="664"/>
    </row>
    <row r="488" spans="1:17" ht="14.4" customHeight="1" x14ac:dyDescent="0.3">
      <c r="A488" s="659" t="s">
        <v>561</v>
      </c>
      <c r="B488" s="660" t="s">
        <v>5149</v>
      </c>
      <c r="C488" s="660" t="s">
        <v>4683</v>
      </c>
      <c r="D488" s="660" t="s">
        <v>4776</v>
      </c>
      <c r="E488" s="660" t="s">
        <v>4774</v>
      </c>
      <c r="F488" s="663">
        <v>4</v>
      </c>
      <c r="G488" s="663">
        <v>8581.08</v>
      </c>
      <c r="H488" s="663">
        <v>1</v>
      </c>
      <c r="I488" s="663">
        <v>2145.27</v>
      </c>
      <c r="J488" s="663"/>
      <c r="K488" s="663"/>
      <c r="L488" s="663"/>
      <c r="M488" s="663"/>
      <c r="N488" s="663"/>
      <c r="O488" s="663"/>
      <c r="P488" s="676"/>
      <c r="Q488" s="664"/>
    </row>
    <row r="489" spans="1:17" ht="14.4" customHeight="1" x14ac:dyDescent="0.3">
      <c r="A489" s="659" t="s">
        <v>561</v>
      </c>
      <c r="B489" s="660" t="s">
        <v>5149</v>
      </c>
      <c r="C489" s="660" t="s">
        <v>4683</v>
      </c>
      <c r="D489" s="660" t="s">
        <v>4780</v>
      </c>
      <c r="E489" s="660" t="s">
        <v>4781</v>
      </c>
      <c r="F489" s="663">
        <v>2</v>
      </c>
      <c r="G489" s="663">
        <v>9918</v>
      </c>
      <c r="H489" s="663">
        <v>1</v>
      </c>
      <c r="I489" s="663">
        <v>4959</v>
      </c>
      <c r="J489" s="663"/>
      <c r="K489" s="663"/>
      <c r="L489" s="663"/>
      <c r="M489" s="663"/>
      <c r="N489" s="663"/>
      <c r="O489" s="663"/>
      <c r="P489" s="676"/>
      <c r="Q489" s="664"/>
    </row>
    <row r="490" spans="1:17" ht="14.4" customHeight="1" x14ac:dyDescent="0.3">
      <c r="A490" s="659" t="s">
        <v>561</v>
      </c>
      <c r="B490" s="660" t="s">
        <v>5149</v>
      </c>
      <c r="C490" s="660" t="s">
        <v>4683</v>
      </c>
      <c r="D490" s="660" t="s">
        <v>5214</v>
      </c>
      <c r="E490" s="660" t="s">
        <v>5213</v>
      </c>
      <c r="F490" s="663">
        <v>3</v>
      </c>
      <c r="G490" s="663">
        <v>60907.08</v>
      </c>
      <c r="H490" s="663">
        <v>1</v>
      </c>
      <c r="I490" s="663">
        <v>20302.36</v>
      </c>
      <c r="J490" s="663">
        <v>1</v>
      </c>
      <c r="K490" s="663">
        <v>20302.36</v>
      </c>
      <c r="L490" s="663">
        <v>0.33333333333333331</v>
      </c>
      <c r="M490" s="663">
        <v>20302.36</v>
      </c>
      <c r="N490" s="663"/>
      <c r="O490" s="663"/>
      <c r="P490" s="676"/>
      <c r="Q490" s="664"/>
    </row>
    <row r="491" spans="1:17" ht="14.4" customHeight="1" x14ac:dyDescent="0.3">
      <c r="A491" s="659" t="s">
        <v>561</v>
      </c>
      <c r="B491" s="660" t="s">
        <v>5149</v>
      </c>
      <c r="C491" s="660" t="s">
        <v>4683</v>
      </c>
      <c r="D491" s="660" t="s">
        <v>4786</v>
      </c>
      <c r="E491" s="660" t="s">
        <v>4787</v>
      </c>
      <c r="F491" s="663"/>
      <c r="G491" s="663"/>
      <c r="H491" s="663"/>
      <c r="I491" s="663"/>
      <c r="J491" s="663">
        <v>26</v>
      </c>
      <c r="K491" s="663">
        <v>211458</v>
      </c>
      <c r="L491" s="663"/>
      <c r="M491" s="663">
        <v>8133</v>
      </c>
      <c r="N491" s="663">
        <v>56</v>
      </c>
      <c r="O491" s="663">
        <v>455448</v>
      </c>
      <c r="P491" s="676"/>
      <c r="Q491" s="664">
        <v>8133</v>
      </c>
    </row>
    <row r="492" spans="1:17" ht="14.4" customHeight="1" x14ac:dyDescent="0.3">
      <c r="A492" s="659" t="s">
        <v>561</v>
      </c>
      <c r="B492" s="660" t="s">
        <v>5149</v>
      </c>
      <c r="C492" s="660" t="s">
        <v>4683</v>
      </c>
      <c r="D492" s="660" t="s">
        <v>4790</v>
      </c>
      <c r="E492" s="660" t="s">
        <v>4787</v>
      </c>
      <c r="F492" s="663">
        <v>3</v>
      </c>
      <c r="G492" s="663">
        <v>16644</v>
      </c>
      <c r="H492" s="663">
        <v>1</v>
      </c>
      <c r="I492" s="663">
        <v>5548</v>
      </c>
      <c r="J492" s="663">
        <v>12</v>
      </c>
      <c r="K492" s="663">
        <v>68988</v>
      </c>
      <c r="L492" s="663">
        <v>4.1449170872386443</v>
      </c>
      <c r="M492" s="663">
        <v>5749</v>
      </c>
      <c r="N492" s="663">
        <v>27</v>
      </c>
      <c r="O492" s="663">
        <v>155223</v>
      </c>
      <c r="P492" s="676">
        <v>9.3260634462869501</v>
      </c>
      <c r="Q492" s="664">
        <v>5749</v>
      </c>
    </row>
    <row r="493" spans="1:17" ht="14.4" customHeight="1" x14ac:dyDescent="0.3">
      <c r="A493" s="659" t="s">
        <v>561</v>
      </c>
      <c r="B493" s="660" t="s">
        <v>5149</v>
      </c>
      <c r="C493" s="660" t="s">
        <v>4683</v>
      </c>
      <c r="D493" s="660" t="s">
        <v>4791</v>
      </c>
      <c r="E493" s="660" t="s">
        <v>4789</v>
      </c>
      <c r="F493" s="663">
        <v>11</v>
      </c>
      <c r="G493" s="663">
        <v>28897</v>
      </c>
      <c r="H493" s="663">
        <v>1</v>
      </c>
      <c r="I493" s="663">
        <v>2627</v>
      </c>
      <c r="J493" s="663">
        <v>26</v>
      </c>
      <c r="K493" s="663">
        <v>70772</v>
      </c>
      <c r="L493" s="663">
        <v>2.4491123646053223</v>
      </c>
      <c r="M493" s="663">
        <v>2722</v>
      </c>
      <c r="N493" s="663">
        <v>56</v>
      </c>
      <c r="O493" s="663">
        <v>152432</v>
      </c>
      <c r="P493" s="676">
        <v>5.275011246842233</v>
      </c>
      <c r="Q493" s="664">
        <v>2722</v>
      </c>
    </row>
    <row r="494" spans="1:17" ht="14.4" customHeight="1" x14ac:dyDescent="0.3">
      <c r="A494" s="659" t="s">
        <v>561</v>
      </c>
      <c r="B494" s="660" t="s">
        <v>5149</v>
      </c>
      <c r="C494" s="660" t="s">
        <v>4683</v>
      </c>
      <c r="D494" s="660" t="s">
        <v>4792</v>
      </c>
      <c r="E494" s="660" t="s">
        <v>4793</v>
      </c>
      <c r="F494" s="663">
        <v>5</v>
      </c>
      <c r="G494" s="663">
        <v>31868.2</v>
      </c>
      <c r="H494" s="663">
        <v>1</v>
      </c>
      <c r="I494" s="663">
        <v>6373.64</v>
      </c>
      <c r="J494" s="663"/>
      <c r="K494" s="663"/>
      <c r="L494" s="663"/>
      <c r="M494" s="663"/>
      <c r="N494" s="663"/>
      <c r="O494" s="663"/>
      <c r="P494" s="676"/>
      <c r="Q494" s="664"/>
    </row>
    <row r="495" spans="1:17" ht="14.4" customHeight="1" x14ac:dyDescent="0.3">
      <c r="A495" s="659" t="s">
        <v>561</v>
      </c>
      <c r="B495" s="660" t="s">
        <v>5149</v>
      </c>
      <c r="C495" s="660" t="s">
        <v>4683</v>
      </c>
      <c r="D495" s="660" t="s">
        <v>4794</v>
      </c>
      <c r="E495" s="660" t="s">
        <v>4793</v>
      </c>
      <c r="F495" s="663">
        <v>22</v>
      </c>
      <c r="G495" s="663">
        <v>133861.5</v>
      </c>
      <c r="H495" s="663">
        <v>1</v>
      </c>
      <c r="I495" s="663">
        <v>6084.613636363636</v>
      </c>
      <c r="J495" s="663">
        <v>13</v>
      </c>
      <c r="K495" s="663">
        <v>80122.25</v>
      </c>
      <c r="L495" s="663">
        <v>0.59854588511259776</v>
      </c>
      <c r="M495" s="663">
        <v>6163.25</v>
      </c>
      <c r="N495" s="663"/>
      <c r="O495" s="663"/>
      <c r="P495" s="676"/>
      <c r="Q495" s="664"/>
    </row>
    <row r="496" spans="1:17" ht="14.4" customHeight="1" x14ac:dyDescent="0.3">
      <c r="A496" s="659" t="s">
        <v>561</v>
      </c>
      <c r="B496" s="660" t="s">
        <v>5149</v>
      </c>
      <c r="C496" s="660" t="s">
        <v>4683</v>
      </c>
      <c r="D496" s="660" t="s">
        <v>4795</v>
      </c>
      <c r="E496" s="660" t="s">
        <v>4793</v>
      </c>
      <c r="F496" s="663">
        <v>22</v>
      </c>
      <c r="G496" s="663">
        <v>23274.400000000001</v>
      </c>
      <c r="H496" s="663">
        <v>1</v>
      </c>
      <c r="I496" s="663">
        <v>1057.9272727272728</v>
      </c>
      <c r="J496" s="663">
        <v>13</v>
      </c>
      <c r="K496" s="663">
        <v>13930.8</v>
      </c>
      <c r="L496" s="663">
        <v>0.59854604200323092</v>
      </c>
      <c r="M496" s="663">
        <v>1071.5999999999999</v>
      </c>
      <c r="N496" s="663"/>
      <c r="O496" s="663"/>
      <c r="P496" s="676"/>
      <c r="Q496" s="664"/>
    </row>
    <row r="497" spans="1:17" ht="14.4" customHeight="1" x14ac:dyDescent="0.3">
      <c r="A497" s="659" t="s">
        <v>561</v>
      </c>
      <c r="B497" s="660" t="s">
        <v>5149</v>
      </c>
      <c r="C497" s="660" t="s">
        <v>4683</v>
      </c>
      <c r="D497" s="660" t="s">
        <v>5215</v>
      </c>
      <c r="E497" s="660" t="s">
        <v>5216</v>
      </c>
      <c r="F497" s="663"/>
      <c r="G497" s="663"/>
      <c r="H497" s="663"/>
      <c r="I497" s="663"/>
      <c r="J497" s="663"/>
      <c r="K497" s="663"/>
      <c r="L497" s="663"/>
      <c r="M497" s="663"/>
      <c r="N497" s="663">
        <v>1</v>
      </c>
      <c r="O497" s="663">
        <v>556.5</v>
      </c>
      <c r="P497" s="676"/>
      <c r="Q497" s="664">
        <v>556.5</v>
      </c>
    </row>
    <row r="498" spans="1:17" ht="14.4" customHeight="1" x14ac:dyDescent="0.3">
      <c r="A498" s="659" t="s">
        <v>561</v>
      </c>
      <c r="B498" s="660" t="s">
        <v>5149</v>
      </c>
      <c r="C498" s="660" t="s">
        <v>4683</v>
      </c>
      <c r="D498" s="660" t="s">
        <v>4796</v>
      </c>
      <c r="E498" s="660" t="s">
        <v>4797</v>
      </c>
      <c r="F498" s="663"/>
      <c r="G498" s="663"/>
      <c r="H498" s="663"/>
      <c r="I498" s="663"/>
      <c r="J498" s="663">
        <v>1</v>
      </c>
      <c r="K498" s="663">
        <v>17159.07</v>
      </c>
      <c r="L498" s="663"/>
      <c r="M498" s="663">
        <v>17159.07</v>
      </c>
      <c r="N498" s="663"/>
      <c r="O498" s="663"/>
      <c r="P498" s="676"/>
      <c r="Q498" s="664"/>
    </row>
    <row r="499" spans="1:17" ht="14.4" customHeight="1" x14ac:dyDescent="0.3">
      <c r="A499" s="659" t="s">
        <v>561</v>
      </c>
      <c r="B499" s="660" t="s">
        <v>5149</v>
      </c>
      <c r="C499" s="660" t="s">
        <v>4683</v>
      </c>
      <c r="D499" s="660" t="s">
        <v>5217</v>
      </c>
      <c r="E499" s="660" t="s">
        <v>4799</v>
      </c>
      <c r="F499" s="663">
        <v>1</v>
      </c>
      <c r="G499" s="663">
        <v>55245</v>
      </c>
      <c r="H499" s="663">
        <v>1</v>
      </c>
      <c r="I499" s="663">
        <v>55245</v>
      </c>
      <c r="J499" s="663"/>
      <c r="K499" s="663"/>
      <c r="L499" s="663"/>
      <c r="M499" s="663"/>
      <c r="N499" s="663"/>
      <c r="O499" s="663"/>
      <c r="P499" s="676"/>
      <c r="Q499" s="664"/>
    </row>
    <row r="500" spans="1:17" ht="14.4" customHeight="1" x14ac:dyDescent="0.3">
      <c r="A500" s="659" t="s">
        <v>561</v>
      </c>
      <c r="B500" s="660" t="s">
        <v>5149</v>
      </c>
      <c r="C500" s="660" t="s">
        <v>4683</v>
      </c>
      <c r="D500" s="660" t="s">
        <v>4798</v>
      </c>
      <c r="E500" s="660" t="s">
        <v>4799</v>
      </c>
      <c r="F500" s="663">
        <v>2</v>
      </c>
      <c r="G500" s="663">
        <v>125316</v>
      </c>
      <c r="H500" s="663">
        <v>1</v>
      </c>
      <c r="I500" s="663">
        <v>62658</v>
      </c>
      <c r="J500" s="663">
        <v>1</v>
      </c>
      <c r="K500" s="663">
        <v>62658</v>
      </c>
      <c r="L500" s="663">
        <v>0.5</v>
      </c>
      <c r="M500" s="663">
        <v>62658</v>
      </c>
      <c r="N500" s="663">
        <v>4</v>
      </c>
      <c r="O500" s="663">
        <v>250632</v>
      </c>
      <c r="P500" s="676">
        <v>2</v>
      </c>
      <c r="Q500" s="664">
        <v>62658</v>
      </c>
    </row>
    <row r="501" spans="1:17" ht="14.4" customHeight="1" x14ac:dyDescent="0.3">
      <c r="A501" s="659" t="s">
        <v>561</v>
      </c>
      <c r="B501" s="660" t="s">
        <v>5149</v>
      </c>
      <c r="C501" s="660" t="s">
        <v>4683</v>
      </c>
      <c r="D501" s="660" t="s">
        <v>4800</v>
      </c>
      <c r="E501" s="660" t="s">
        <v>4801</v>
      </c>
      <c r="F501" s="663">
        <v>2</v>
      </c>
      <c r="G501" s="663">
        <v>13794</v>
      </c>
      <c r="H501" s="663">
        <v>1</v>
      </c>
      <c r="I501" s="663">
        <v>6897</v>
      </c>
      <c r="J501" s="663"/>
      <c r="K501" s="663"/>
      <c r="L501" s="663"/>
      <c r="M501" s="663"/>
      <c r="N501" s="663"/>
      <c r="O501" s="663"/>
      <c r="P501" s="676"/>
      <c r="Q501" s="664"/>
    </row>
    <row r="502" spans="1:17" ht="14.4" customHeight="1" x14ac:dyDescent="0.3">
      <c r="A502" s="659" t="s">
        <v>561</v>
      </c>
      <c r="B502" s="660" t="s">
        <v>5149</v>
      </c>
      <c r="C502" s="660" t="s">
        <v>4683</v>
      </c>
      <c r="D502" s="660" t="s">
        <v>4805</v>
      </c>
      <c r="E502" s="660" t="s">
        <v>4806</v>
      </c>
      <c r="F502" s="663">
        <v>2</v>
      </c>
      <c r="G502" s="663">
        <v>11466.76</v>
      </c>
      <c r="H502" s="663">
        <v>1</v>
      </c>
      <c r="I502" s="663">
        <v>5733.38</v>
      </c>
      <c r="J502" s="663"/>
      <c r="K502" s="663"/>
      <c r="L502" s="663"/>
      <c r="M502" s="663"/>
      <c r="N502" s="663"/>
      <c r="O502" s="663"/>
      <c r="P502" s="676"/>
      <c r="Q502" s="664"/>
    </row>
    <row r="503" spans="1:17" ht="14.4" customHeight="1" x14ac:dyDescent="0.3">
      <c r="A503" s="659" t="s">
        <v>561</v>
      </c>
      <c r="B503" s="660" t="s">
        <v>5149</v>
      </c>
      <c r="C503" s="660" t="s">
        <v>4683</v>
      </c>
      <c r="D503" s="660" t="s">
        <v>4808</v>
      </c>
      <c r="E503" s="660" t="s">
        <v>4806</v>
      </c>
      <c r="F503" s="663"/>
      <c r="G503" s="663"/>
      <c r="H503" s="663"/>
      <c r="I503" s="663"/>
      <c r="J503" s="663">
        <v>2</v>
      </c>
      <c r="K503" s="663">
        <v>17261.68</v>
      </c>
      <c r="L503" s="663"/>
      <c r="M503" s="663">
        <v>8630.84</v>
      </c>
      <c r="N503" s="663"/>
      <c r="O503" s="663"/>
      <c r="P503" s="676"/>
      <c r="Q503" s="664"/>
    </row>
    <row r="504" spans="1:17" ht="14.4" customHeight="1" x14ac:dyDescent="0.3">
      <c r="A504" s="659" t="s">
        <v>561</v>
      </c>
      <c r="B504" s="660" t="s">
        <v>5149</v>
      </c>
      <c r="C504" s="660" t="s">
        <v>4683</v>
      </c>
      <c r="D504" s="660" t="s">
        <v>4816</v>
      </c>
      <c r="E504" s="660" t="s">
        <v>4685</v>
      </c>
      <c r="F504" s="663"/>
      <c r="G504" s="663"/>
      <c r="H504" s="663"/>
      <c r="I504" s="663"/>
      <c r="J504" s="663"/>
      <c r="K504" s="663"/>
      <c r="L504" s="663"/>
      <c r="M504" s="663"/>
      <c r="N504" s="663">
        <v>0.4</v>
      </c>
      <c r="O504" s="663">
        <v>100.81</v>
      </c>
      <c r="P504" s="676"/>
      <c r="Q504" s="664">
        <v>252.02500000000001</v>
      </c>
    </row>
    <row r="505" spans="1:17" ht="14.4" customHeight="1" x14ac:dyDescent="0.3">
      <c r="A505" s="659" t="s">
        <v>561</v>
      </c>
      <c r="B505" s="660" t="s">
        <v>5149</v>
      </c>
      <c r="C505" s="660" t="s">
        <v>4683</v>
      </c>
      <c r="D505" s="660" t="s">
        <v>4818</v>
      </c>
      <c r="E505" s="660" t="s">
        <v>4685</v>
      </c>
      <c r="F505" s="663"/>
      <c r="G505" s="663"/>
      <c r="H505" s="663"/>
      <c r="I505" s="663"/>
      <c r="J505" s="663">
        <v>4</v>
      </c>
      <c r="K505" s="663">
        <v>7395.48</v>
      </c>
      <c r="L505" s="663"/>
      <c r="M505" s="663">
        <v>1848.87</v>
      </c>
      <c r="N505" s="663">
        <v>4</v>
      </c>
      <c r="O505" s="663">
        <v>7395.48</v>
      </c>
      <c r="P505" s="676"/>
      <c r="Q505" s="664">
        <v>1848.87</v>
      </c>
    </row>
    <row r="506" spans="1:17" ht="14.4" customHeight="1" x14ac:dyDescent="0.3">
      <c r="A506" s="659" t="s">
        <v>561</v>
      </c>
      <c r="B506" s="660" t="s">
        <v>5149</v>
      </c>
      <c r="C506" s="660" t="s">
        <v>4683</v>
      </c>
      <c r="D506" s="660" t="s">
        <v>5218</v>
      </c>
      <c r="E506" s="660" t="s">
        <v>5219</v>
      </c>
      <c r="F506" s="663"/>
      <c r="G506" s="663"/>
      <c r="H506" s="663"/>
      <c r="I506" s="663"/>
      <c r="J506" s="663"/>
      <c r="K506" s="663"/>
      <c r="L506" s="663"/>
      <c r="M506" s="663"/>
      <c r="N506" s="663">
        <v>2</v>
      </c>
      <c r="O506" s="663">
        <v>2076</v>
      </c>
      <c r="P506" s="676"/>
      <c r="Q506" s="664">
        <v>1038</v>
      </c>
    </row>
    <row r="507" spans="1:17" ht="14.4" customHeight="1" x14ac:dyDescent="0.3">
      <c r="A507" s="659" t="s">
        <v>561</v>
      </c>
      <c r="B507" s="660" t="s">
        <v>5149</v>
      </c>
      <c r="C507" s="660" t="s">
        <v>4683</v>
      </c>
      <c r="D507" s="660" t="s">
        <v>5220</v>
      </c>
      <c r="E507" s="660" t="s">
        <v>5221</v>
      </c>
      <c r="F507" s="663"/>
      <c r="G507" s="663"/>
      <c r="H507" s="663"/>
      <c r="I507" s="663"/>
      <c r="J507" s="663"/>
      <c r="K507" s="663"/>
      <c r="L507" s="663"/>
      <c r="M507" s="663"/>
      <c r="N507" s="663">
        <v>1</v>
      </c>
      <c r="O507" s="663">
        <v>1312</v>
      </c>
      <c r="P507" s="676"/>
      <c r="Q507" s="664">
        <v>1312</v>
      </c>
    </row>
    <row r="508" spans="1:17" ht="14.4" customHeight="1" x14ac:dyDescent="0.3">
      <c r="A508" s="659" t="s">
        <v>561</v>
      </c>
      <c r="B508" s="660" t="s">
        <v>5149</v>
      </c>
      <c r="C508" s="660" t="s">
        <v>4683</v>
      </c>
      <c r="D508" s="660" t="s">
        <v>5222</v>
      </c>
      <c r="E508" s="660" t="s">
        <v>5223</v>
      </c>
      <c r="F508" s="663"/>
      <c r="G508" s="663"/>
      <c r="H508" s="663"/>
      <c r="I508" s="663"/>
      <c r="J508" s="663"/>
      <c r="K508" s="663"/>
      <c r="L508" s="663"/>
      <c r="M508" s="663"/>
      <c r="N508" s="663">
        <v>1</v>
      </c>
      <c r="O508" s="663">
        <v>58.6</v>
      </c>
      <c r="P508" s="676"/>
      <c r="Q508" s="664">
        <v>58.6</v>
      </c>
    </row>
    <row r="509" spans="1:17" ht="14.4" customHeight="1" x14ac:dyDescent="0.3">
      <c r="A509" s="659" t="s">
        <v>561</v>
      </c>
      <c r="B509" s="660" t="s">
        <v>5149</v>
      </c>
      <c r="C509" s="660" t="s">
        <v>4683</v>
      </c>
      <c r="D509" s="660" t="s">
        <v>5224</v>
      </c>
      <c r="E509" s="660" t="s">
        <v>5223</v>
      </c>
      <c r="F509" s="663"/>
      <c r="G509" s="663"/>
      <c r="H509" s="663"/>
      <c r="I509" s="663"/>
      <c r="J509" s="663"/>
      <c r="K509" s="663"/>
      <c r="L509" s="663"/>
      <c r="M509" s="663"/>
      <c r="N509" s="663">
        <v>1</v>
      </c>
      <c r="O509" s="663">
        <v>96.6</v>
      </c>
      <c r="P509" s="676"/>
      <c r="Q509" s="664">
        <v>96.6</v>
      </c>
    </row>
    <row r="510" spans="1:17" ht="14.4" customHeight="1" x14ac:dyDescent="0.3">
      <c r="A510" s="659" t="s">
        <v>561</v>
      </c>
      <c r="B510" s="660" t="s">
        <v>5149</v>
      </c>
      <c r="C510" s="660" t="s">
        <v>4683</v>
      </c>
      <c r="D510" s="660" t="s">
        <v>4819</v>
      </c>
      <c r="E510" s="660" t="s">
        <v>4820</v>
      </c>
      <c r="F510" s="663"/>
      <c r="G510" s="663"/>
      <c r="H510" s="663"/>
      <c r="I510" s="663"/>
      <c r="J510" s="663"/>
      <c r="K510" s="663"/>
      <c r="L510" s="663"/>
      <c r="M510" s="663"/>
      <c r="N510" s="663">
        <v>1</v>
      </c>
      <c r="O510" s="663">
        <v>5523.82</v>
      </c>
      <c r="P510" s="676"/>
      <c r="Q510" s="664">
        <v>5523.82</v>
      </c>
    </row>
    <row r="511" spans="1:17" ht="14.4" customHeight="1" x14ac:dyDescent="0.3">
      <c r="A511" s="659" t="s">
        <v>561</v>
      </c>
      <c r="B511" s="660" t="s">
        <v>5149</v>
      </c>
      <c r="C511" s="660" t="s">
        <v>4683</v>
      </c>
      <c r="D511" s="660" t="s">
        <v>4821</v>
      </c>
      <c r="E511" s="660" t="s">
        <v>4820</v>
      </c>
      <c r="F511" s="663"/>
      <c r="G511" s="663"/>
      <c r="H511" s="663"/>
      <c r="I511" s="663"/>
      <c r="J511" s="663"/>
      <c r="K511" s="663"/>
      <c r="L511" s="663"/>
      <c r="M511" s="663"/>
      <c r="N511" s="663">
        <v>1</v>
      </c>
      <c r="O511" s="663">
        <v>8569.69</v>
      </c>
      <c r="P511" s="676"/>
      <c r="Q511" s="664">
        <v>8569.69</v>
      </c>
    </row>
    <row r="512" spans="1:17" ht="14.4" customHeight="1" x14ac:dyDescent="0.3">
      <c r="A512" s="659" t="s">
        <v>561</v>
      </c>
      <c r="B512" s="660" t="s">
        <v>5149</v>
      </c>
      <c r="C512" s="660" t="s">
        <v>4683</v>
      </c>
      <c r="D512" s="660" t="s">
        <v>5225</v>
      </c>
      <c r="E512" s="660" t="s">
        <v>5226</v>
      </c>
      <c r="F512" s="663">
        <v>1</v>
      </c>
      <c r="G512" s="663">
        <v>8073</v>
      </c>
      <c r="H512" s="663">
        <v>1</v>
      </c>
      <c r="I512" s="663">
        <v>8073</v>
      </c>
      <c r="J512" s="663"/>
      <c r="K512" s="663"/>
      <c r="L512" s="663"/>
      <c r="M512" s="663"/>
      <c r="N512" s="663"/>
      <c r="O512" s="663"/>
      <c r="P512" s="676"/>
      <c r="Q512" s="664"/>
    </row>
    <row r="513" spans="1:17" ht="14.4" customHeight="1" x14ac:dyDescent="0.3">
      <c r="A513" s="659" t="s">
        <v>561</v>
      </c>
      <c r="B513" s="660" t="s">
        <v>5149</v>
      </c>
      <c r="C513" s="660" t="s">
        <v>4683</v>
      </c>
      <c r="D513" s="660" t="s">
        <v>4825</v>
      </c>
      <c r="E513" s="660" t="s">
        <v>4826</v>
      </c>
      <c r="F513" s="663">
        <v>2</v>
      </c>
      <c r="G513" s="663">
        <v>17494</v>
      </c>
      <c r="H513" s="663">
        <v>1</v>
      </c>
      <c r="I513" s="663">
        <v>8747</v>
      </c>
      <c r="J513" s="663">
        <v>1</v>
      </c>
      <c r="K513" s="663">
        <v>8747</v>
      </c>
      <c r="L513" s="663">
        <v>0.5</v>
      </c>
      <c r="M513" s="663">
        <v>8747</v>
      </c>
      <c r="N513" s="663">
        <v>5</v>
      </c>
      <c r="O513" s="663">
        <v>43735</v>
      </c>
      <c r="P513" s="676">
        <v>2.5</v>
      </c>
      <c r="Q513" s="664">
        <v>8747</v>
      </c>
    </row>
    <row r="514" spans="1:17" ht="14.4" customHeight="1" x14ac:dyDescent="0.3">
      <c r="A514" s="659" t="s">
        <v>561</v>
      </c>
      <c r="B514" s="660" t="s">
        <v>5149</v>
      </c>
      <c r="C514" s="660" t="s">
        <v>4683</v>
      </c>
      <c r="D514" s="660" t="s">
        <v>5227</v>
      </c>
      <c r="E514" s="660" t="s">
        <v>4826</v>
      </c>
      <c r="F514" s="663"/>
      <c r="G514" s="663"/>
      <c r="H514" s="663"/>
      <c r="I514" s="663"/>
      <c r="J514" s="663">
        <v>2</v>
      </c>
      <c r="K514" s="663">
        <v>11220</v>
      </c>
      <c r="L514" s="663"/>
      <c r="M514" s="663">
        <v>5610</v>
      </c>
      <c r="N514" s="663">
        <v>4</v>
      </c>
      <c r="O514" s="663">
        <v>22440</v>
      </c>
      <c r="P514" s="676"/>
      <c r="Q514" s="664">
        <v>5610</v>
      </c>
    </row>
    <row r="515" spans="1:17" ht="14.4" customHeight="1" x14ac:dyDescent="0.3">
      <c r="A515" s="659" t="s">
        <v>561</v>
      </c>
      <c r="B515" s="660" t="s">
        <v>5149</v>
      </c>
      <c r="C515" s="660" t="s">
        <v>4683</v>
      </c>
      <c r="D515" s="660" t="s">
        <v>5228</v>
      </c>
      <c r="E515" s="660" t="s">
        <v>4826</v>
      </c>
      <c r="F515" s="663">
        <v>1</v>
      </c>
      <c r="G515" s="663">
        <v>7973</v>
      </c>
      <c r="H515" s="663">
        <v>1</v>
      </c>
      <c r="I515" s="663">
        <v>7973</v>
      </c>
      <c r="J515" s="663"/>
      <c r="K515" s="663"/>
      <c r="L515" s="663"/>
      <c r="M515" s="663"/>
      <c r="N515" s="663"/>
      <c r="O515" s="663"/>
      <c r="P515" s="676"/>
      <c r="Q515" s="664"/>
    </row>
    <row r="516" spans="1:17" ht="14.4" customHeight="1" x14ac:dyDescent="0.3">
      <c r="A516" s="659" t="s">
        <v>561</v>
      </c>
      <c r="B516" s="660" t="s">
        <v>5149</v>
      </c>
      <c r="C516" s="660" t="s">
        <v>4683</v>
      </c>
      <c r="D516" s="660" t="s">
        <v>5229</v>
      </c>
      <c r="E516" s="660" t="s">
        <v>4826</v>
      </c>
      <c r="F516" s="663"/>
      <c r="G516" s="663"/>
      <c r="H516" s="663"/>
      <c r="I516" s="663"/>
      <c r="J516" s="663">
        <v>2</v>
      </c>
      <c r="K516" s="663">
        <v>12308</v>
      </c>
      <c r="L516" s="663"/>
      <c r="M516" s="663">
        <v>6154</v>
      </c>
      <c r="N516" s="663">
        <v>4</v>
      </c>
      <c r="O516" s="663">
        <v>24616</v>
      </c>
      <c r="P516" s="676"/>
      <c r="Q516" s="664">
        <v>6154</v>
      </c>
    </row>
    <row r="517" spans="1:17" ht="14.4" customHeight="1" x14ac:dyDescent="0.3">
      <c r="A517" s="659" t="s">
        <v>561</v>
      </c>
      <c r="B517" s="660" t="s">
        <v>5149</v>
      </c>
      <c r="C517" s="660" t="s">
        <v>4683</v>
      </c>
      <c r="D517" s="660" t="s">
        <v>4827</v>
      </c>
      <c r="E517" s="660" t="s">
        <v>4828</v>
      </c>
      <c r="F517" s="663"/>
      <c r="G517" s="663"/>
      <c r="H517" s="663"/>
      <c r="I517" s="663"/>
      <c r="J517" s="663"/>
      <c r="K517" s="663"/>
      <c r="L517" s="663"/>
      <c r="M517" s="663"/>
      <c r="N517" s="663">
        <v>4</v>
      </c>
      <c r="O517" s="663">
        <v>12150.32</v>
      </c>
      <c r="P517" s="676"/>
      <c r="Q517" s="664">
        <v>3037.58</v>
      </c>
    </row>
    <row r="518" spans="1:17" ht="14.4" customHeight="1" x14ac:dyDescent="0.3">
      <c r="A518" s="659" t="s">
        <v>561</v>
      </c>
      <c r="B518" s="660" t="s">
        <v>5149</v>
      </c>
      <c r="C518" s="660" t="s">
        <v>4683</v>
      </c>
      <c r="D518" s="660" t="s">
        <v>4833</v>
      </c>
      <c r="E518" s="660" t="s">
        <v>4834</v>
      </c>
      <c r="F518" s="663">
        <v>4</v>
      </c>
      <c r="G518" s="663">
        <v>58604.28</v>
      </c>
      <c r="H518" s="663">
        <v>1</v>
      </c>
      <c r="I518" s="663">
        <v>14651.07</v>
      </c>
      <c r="J518" s="663">
        <v>1</v>
      </c>
      <c r="K518" s="663">
        <v>14651.07</v>
      </c>
      <c r="L518" s="663">
        <v>0.25</v>
      </c>
      <c r="M518" s="663">
        <v>14651.07</v>
      </c>
      <c r="N518" s="663"/>
      <c r="O518" s="663"/>
      <c r="P518" s="676"/>
      <c r="Q518" s="664"/>
    </row>
    <row r="519" spans="1:17" ht="14.4" customHeight="1" x14ac:dyDescent="0.3">
      <c r="A519" s="659" t="s">
        <v>561</v>
      </c>
      <c r="B519" s="660" t="s">
        <v>5149</v>
      </c>
      <c r="C519" s="660" t="s">
        <v>4683</v>
      </c>
      <c r="D519" s="660" t="s">
        <v>4835</v>
      </c>
      <c r="E519" s="660" t="s">
        <v>4834</v>
      </c>
      <c r="F519" s="663"/>
      <c r="G519" s="663"/>
      <c r="H519" s="663"/>
      <c r="I519" s="663"/>
      <c r="J519" s="663">
        <v>1</v>
      </c>
      <c r="K519" s="663">
        <v>30769.64</v>
      </c>
      <c r="L519" s="663"/>
      <c r="M519" s="663">
        <v>30769.64</v>
      </c>
      <c r="N519" s="663"/>
      <c r="O519" s="663"/>
      <c r="P519" s="676"/>
      <c r="Q519" s="664"/>
    </row>
    <row r="520" spans="1:17" ht="14.4" customHeight="1" x14ac:dyDescent="0.3">
      <c r="A520" s="659" t="s">
        <v>561</v>
      </c>
      <c r="B520" s="660" t="s">
        <v>5149</v>
      </c>
      <c r="C520" s="660" t="s">
        <v>4683</v>
      </c>
      <c r="D520" s="660" t="s">
        <v>4836</v>
      </c>
      <c r="E520" s="660" t="s">
        <v>4834</v>
      </c>
      <c r="F520" s="663">
        <v>2</v>
      </c>
      <c r="G520" s="663">
        <v>8006.94</v>
      </c>
      <c r="H520" s="663">
        <v>1</v>
      </c>
      <c r="I520" s="663">
        <v>4003.47</v>
      </c>
      <c r="J520" s="663"/>
      <c r="K520" s="663"/>
      <c r="L520" s="663"/>
      <c r="M520" s="663"/>
      <c r="N520" s="663"/>
      <c r="O520" s="663"/>
      <c r="P520" s="676"/>
      <c r="Q520" s="664"/>
    </row>
    <row r="521" spans="1:17" ht="14.4" customHeight="1" x14ac:dyDescent="0.3">
      <c r="A521" s="659" t="s">
        <v>561</v>
      </c>
      <c r="B521" s="660" t="s">
        <v>5149</v>
      </c>
      <c r="C521" s="660" t="s">
        <v>4683</v>
      </c>
      <c r="D521" s="660" t="s">
        <v>4843</v>
      </c>
      <c r="E521" s="660" t="s">
        <v>4828</v>
      </c>
      <c r="F521" s="663"/>
      <c r="G521" s="663"/>
      <c r="H521" s="663"/>
      <c r="I521" s="663"/>
      <c r="J521" s="663"/>
      <c r="K521" s="663"/>
      <c r="L521" s="663"/>
      <c r="M521" s="663"/>
      <c r="N521" s="663">
        <v>4</v>
      </c>
      <c r="O521" s="663">
        <v>53546.84</v>
      </c>
      <c r="P521" s="676"/>
      <c r="Q521" s="664">
        <v>13386.71</v>
      </c>
    </row>
    <row r="522" spans="1:17" ht="14.4" customHeight="1" x14ac:dyDescent="0.3">
      <c r="A522" s="659" t="s">
        <v>561</v>
      </c>
      <c r="B522" s="660" t="s">
        <v>5149</v>
      </c>
      <c r="C522" s="660" t="s">
        <v>4683</v>
      </c>
      <c r="D522" s="660" t="s">
        <v>4846</v>
      </c>
      <c r="E522" s="660" t="s">
        <v>4847</v>
      </c>
      <c r="F522" s="663"/>
      <c r="G522" s="663"/>
      <c r="H522" s="663"/>
      <c r="I522" s="663"/>
      <c r="J522" s="663">
        <v>1</v>
      </c>
      <c r="K522" s="663">
        <v>22007</v>
      </c>
      <c r="L522" s="663"/>
      <c r="M522" s="663">
        <v>22007</v>
      </c>
      <c r="N522" s="663">
        <v>2</v>
      </c>
      <c r="O522" s="663">
        <v>44014</v>
      </c>
      <c r="P522" s="676"/>
      <c r="Q522" s="664">
        <v>22007</v>
      </c>
    </row>
    <row r="523" spans="1:17" ht="14.4" customHeight="1" x14ac:dyDescent="0.3">
      <c r="A523" s="659" t="s">
        <v>561</v>
      </c>
      <c r="B523" s="660" t="s">
        <v>5149</v>
      </c>
      <c r="C523" s="660" t="s">
        <v>4683</v>
      </c>
      <c r="D523" s="660" t="s">
        <v>4848</v>
      </c>
      <c r="E523" s="660" t="s">
        <v>4849</v>
      </c>
      <c r="F523" s="663"/>
      <c r="G523" s="663"/>
      <c r="H523" s="663"/>
      <c r="I523" s="663"/>
      <c r="J523" s="663">
        <v>4</v>
      </c>
      <c r="K523" s="663">
        <v>26068</v>
      </c>
      <c r="L523" s="663"/>
      <c r="M523" s="663">
        <v>6517</v>
      </c>
      <c r="N523" s="663">
        <v>3</v>
      </c>
      <c r="O523" s="663">
        <v>19551</v>
      </c>
      <c r="P523" s="676"/>
      <c r="Q523" s="664">
        <v>6517</v>
      </c>
    </row>
    <row r="524" spans="1:17" ht="14.4" customHeight="1" x14ac:dyDescent="0.3">
      <c r="A524" s="659" t="s">
        <v>561</v>
      </c>
      <c r="B524" s="660" t="s">
        <v>5149</v>
      </c>
      <c r="C524" s="660" t="s">
        <v>4683</v>
      </c>
      <c r="D524" s="660" t="s">
        <v>4855</v>
      </c>
      <c r="E524" s="660" t="s">
        <v>4856</v>
      </c>
      <c r="F524" s="663"/>
      <c r="G524" s="663"/>
      <c r="H524" s="663"/>
      <c r="I524" s="663"/>
      <c r="J524" s="663"/>
      <c r="K524" s="663"/>
      <c r="L524" s="663"/>
      <c r="M524" s="663"/>
      <c r="N524" s="663">
        <v>2</v>
      </c>
      <c r="O524" s="663">
        <v>7747.86</v>
      </c>
      <c r="P524" s="676"/>
      <c r="Q524" s="664">
        <v>3873.93</v>
      </c>
    </row>
    <row r="525" spans="1:17" ht="14.4" customHeight="1" x14ac:dyDescent="0.3">
      <c r="A525" s="659" t="s">
        <v>561</v>
      </c>
      <c r="B525" s="660" t="s">
        <v>5149</v>
      </c>
      <c r="C525" s="660" t="s">
        <v>4683</v>
      </c>
      <c r="D525" s="660" t="s">
        <v>4859</v>
      </c>
      <c r="E525" s="660" t="s">
        <v>4860</v>
      </c>
      <c r="F525" s="663">
        <v>1</v>
      </c>
      <c r="G525" s="663">
        <v>16913</v>
      </c>
      <c r="H525" s="663">
        <v>1</v>
      </c>
      <c r="I525" s="663">
        <v>16913</v>
      </c>
      <c r="J525" s="663"/>
      <c r="K525" s="663"/>
      <c r="L525" s="663"/>
      <c r="M525" s="663"/>
      <c r="N525" s="663">
        <v>7</v>
      </c>
      <c r="O525" s="663">
        <v>118391</v>
      </c>
      <c r="P525" s="676">
        <v>7</v>
      </c>
      <c r="Q525" s="664">
        <v>16913</v>
      </c>
    </row>
    <row r="526" spans="1:17" ht="14.4" customHeight="1" x14ac:dyDescent="0.3">
      <c r="A526" s="659" t="s">
        <v>561</v>
      </c>
      <c r="B526" s="660" t="s">
        <v>5149</v>
      </c>
      <c r="C526" s="660" t="s">
        <v>4683</v>
      </c>
      <c r="D526" s="660" t="s">
        <v>4865</v>
      </c>
      <c r="E526" s="660" t="s">
        <v>4866</v>
      </c>
      <c r="F526" s="663">
        <v>11</v>
      </c>
      <c r="G526" s="663">
        <v>165935</v>
      </c>
      <c r="H526" s="663">
        <v>1</v>
      </c>
      <c r="I526" s="663">
        <v>15085</v>
      </c>
      <c r="J526" s="663"/>
      <c r="K526" s="663"/>
      <c r="L526" s="663"/>
      <c r="M526" s="663"/>
      <c r="N526" s="663"/>
      <c r="O526" s="663"/>
      <c r="P526" s="676"/>
      <c r="Q526" s="664"/>
    </row>
    <row r="527" spans="1:17" ht="14.4" customHeight="1" x14ac:dyDescent="0.3">
      <c r="A527" s="659" t="s">
        <v>561</v>
      </c>
      <c r="B527" s="660" t="s">
        <v>5149</v>
      </c>
      <c r="C527" s="660" t="s">
        <v>4683</v>
      </c>
      <c r="D527" s="660" t="s">
        <v>4869</v>
      </c>
      <c r="E527" s="660" t="s">
        <v>4868</v>
      </c>
      <c r="F527" s="663">
        <v>10</v>
      </c>
      <c r="G527" s="663">
        <v>141650.20000000001</v>
      </c>
      <c r="H527" s="663">
        <v>1</v>
      </c>
      <c r="I527" s="663">
        <v>14165.02</v>
      </c>
      <c r="J527" s="663">
        <v>6</v>
      </c>
      <c r="K527" s="663">
        <v>84990.12</v>
      </c>
      <c r="L527" s="663">
        <v>0.59999999999999987</v>
      </c>
      <c r="M527" s="663">
        <v>14165.019999999999</v>
      </c>
      <c r="N527" s="663">
        <v>4</v>
      </c>
      <c r="O527" s="663">
        <v>56660.08</v>
      </c>
      <c r="P527" s="676">
        <v>0.39999999999999997</v>
      </c>
      <c r="Q527" s="664">
        <v>14165.02</v>
      </c>
    </row>
    <row r="528" spans="1:17" ht="14.4" customHeight="1" x14ac:dyDescent="0.3">
      <c r="A528" s="659" t="s">
        <v>561</v>
      </c>
      <c r="B528" s="660" t="s">
        <v>5149</v>
      </c>
      <c r="C528" s="660" t="s">
        <v>4683</v>
      </c>
      <c r="D528" s="660" t="s">
        <v>4870</v>
      </c>
      <c r="E528" s="660" t="s">
        <v>4868</v>
      </c>
      <c r="F528" s="663">
        <v>3</v>
      </c>
      <c r="G528" s="663">
        <v>41004</v>
      </c>
      <c r="H528" s="663">
        <v>1</v>
      </c>
      <c r="I528" s="663">
        <v>13668</v>
      </c>
      <c r="J528" s="663"/>
      <c r="K528" s="663"/>
      <c r="L528" s="663"/>
      <c r="M528" s="663"/>
      <c r="N528" s="663">
        <v>12</v>
      </c>
      <c r="O528" s="663">
        <v>164016</v>
      </c>
      <c r="P528" s="676">
        <v>4</v>
      </c>
      <c r="Q528" s="664">
        <v>13668</v>
      </c>
    </row>
    <row r="529" spans="1:17" ht="14.4" customHeight="1" x14ac:dyDescent="0.3">
      <c r="A529" s="659" t="s">
        <v>561</v>
      </c>
      <c r="B529" s="660" t="s">
        <v>5149</v>
      </c>
      <c r="C529" s="660" t="s">
        <v>4683</v>
      </c>
      <c r="D529" s="660" t="s">
        <v>4871</v>
      </c>
      <c r="E529" s="660" t="s">
        <v>4868</v>
      </c>
      <c r="F529" s="663"/>
      <c r="G529" s="663"/>
      <c r="H529" s="663"/>
      <c r="I529" s="663"/>
      <c r="J529" s="663"/>
      <c r="K529" s="663"/>
      <c r="L529" s="663"/>
      <c r="M529" s="663"/>
      <c r="N529" s="663">
        <v>16</v>
      </c>
      <c r="O529" s="663">
        <v>53642.239999999998</v>
      </c>
      <c r="P529" s="676"/>
      <c r="Q529" s="664">
        <v>3352.64</v>
      </c>
    </row>
    <row r="530" spans="1:17" ht="14.4" customHeight="1" x14ac:dyDescent="0.3">
      <c r="A530" s="659" t="s">
        <v>561</v>
      </c>
      <c r="B530" s="660" t="s">
        <v>5149</v>
      </c>
      <c r="C530" s="660" t="s">
        <v>4683</v>
      </c>
      <c r="D530" s="660" t="s">
        <v>4872</v>
      </c>
      <c r="E530" s="660" t="s">
        <v>4868</v>
      </c>
      <c r="F530" s="663">
        <v>13</v>
      </c>
      <c r="G530" s="663">
        <v>41778.879999999997</v>
      </c>
      <c r="H530" s="663">
        <v>1</v>
      </c>
      <c r="I530" s="663">
        <v>3213.7599999999998</v>
      </c>
      <c r="J530" s="663">
        <v>6</v>
      </c>
      <c r="K530" s="663">
        <v>19282.560000000001</v>
      </c>
      <c r="L530" s="663">
        <v>0.46153846153846162</v>
      </c>
      <c r="M530" s="663">
        <v>3213.76</v>
      </c>
      <c r="N530" s="663">
        <v>20</v>
      </c>
      <c r="O530" s="663">
        <v>64275.200000000004</v>
      </c>
      <c r="P530" s="676">
        <v>1.5384615384615388</v>
      </c>
      <c r="Q530" s="664">
        <v>3213.76</v>
      </c>
    </row>
    <row r="531" spans="1:17" ht="14.4" customHeight="1" x14ac:dyDescent="0.3">
      <c r="A531" s="659" t="s">
        <v>561</v>
      </c>
      <c r="B531" s="660" t="s">
        <v>5149</v>
      </c>
      <c r="C531" s="660" t="s">
        <v>4683</v>
      </c>
      <c r="D531" s="660" t="s">
        <v>4873</v>
      </c>
      <c r="E531" s="660" t="s">
        <v>4868</v>
      </c>
      <c r="F531" s="663">
        <v>2</v>
      </c>
      <c r="G531" s="663">
        <v>8570.7199999999993</v>
      </c>
      <c r="H531" s="663">
        <v>1</v>
      </c>
      <c r="I531" s="663">
        <v>4285.3599999999997</v>
      </c>
      <c r="J531" s="663">
        <v>2</v>
      </c>
      <c r="K531" s="663">
        <v>8570.7199999999993</v>
      </c>
      <c r="L531" s="663">
        <v>1</v>
      </c>
      <c r="M531" s="663">
        <v>4285.3599999999997</v>
      </c>
      <c r="N531" s="663">
        <v>10</v>
      </c>
      <c r="O531" s="663">
        <v>42853.599999999999</v>
      </c>
      <c r="P531" s="676">
        <v>5</v>
      </c>
      <c r="Q531" s="664">
        <v>4285.3599999999997</v>
      </c>
    </row>
    <row r="532" spans="1:17" ht="14.4" customHeight="1" x14ac:dyDescent="0.3">
      <c r="A532" s="659" t="s">
        <v>561</v>
      </c>
      <c r="B532" s="660" t="s">
        <v>5149</v>
      </c>
      <c r="C532" s="660" t="s">
        <v>4683</v>
      </c>
      <c r="D532" s="660" t="s">
        <v>5230</v>
      </c>
      <c r="E532" s="660" t="s">
        <v>5231</v>
      </c>
      <c r="F532" s="663">
        <v>1</v>
      </c>
      <c r="G532" s="663">
        <v>11282</v>
      </c>
      <c r="H532" s="663">
        <v>1</v>
      </c>
      <c r="I532" s="663">
        <v>11282</v>
      </c>
      <c r="J532" s="663">
        <v>2</v>
      </c>
      <c r="K532" s="663">
        <v>22564</v>
      </c>
      <c r="L532" s="663">
        <v>2</v>
      </c>
      <c r="M532" s="663">
        <v>11282</v>
      </c>
      <c r="N532" s="663"/>
      <c r="O532" s="663"/>
      <c r="P532" s="676"/>
      <c r="Q532" s="664"/>
    </row>
    <row r="533" spans="1:17" ht="14.4" customHeight="1" x14ac:dyDescent="0.3">
      <c r="A533" s="659" t="s">
        <v>561</v>
      </c>
      <c r="B533" s="660" t="s">
        <v>5149</v>
      </c>
      <c r="C533" s="660" t="s">
        <v>4683</v>
      </c>
      <c r="D533" s="660" t="s">
        <v>4874</v>
      </c>
      <c r="E533" s="660" t="s">
        <v>4875</v>
      </c>
      <c r="F533" s="663">
        <v>1</v>
      </c>
      <c r="G533" s="663">
        <v>3072.82</v>
      </c>
      <c r="H533" s="663">
        <v>1</v>
      </c>
      <c r="I533" s="663">
        <v>3072.82</v>
      </c>
      <c r="J533" s="663"/>
      <c r="K533" s="663"/>
      <c r="L533" s="663"/>
      <c r="M533" s="663"/>
      <c r="N533" s="663">
        <v>1</v>
      </c>
      <c r="O533" s="663">
        <v>3072.82</v>
      </c>
      <c r="P533" s="676">
        <v>1</v>
      </c>
      <c r="Q533" s="664">
        <v>3072.82</v>
      </c>
    </row>
    <row r="534" spans="1:17" ht="14.4" customHeight="1" x14ac:dyDescent="0.3">
      <c r="A534" s="659" t="s">
        <v>561</v>
      </c>
      <c r="B534" s="660" t="s">
        <v>5149</v>
      </c>
      <c r="C534" s="660" t="s">
        <v>4683</v>
      </c>
      <c r="D534" s="660" t="s">
        <v>4876</v>
      </c>
      <c r="E534" s="660" t="s">
        <v>4875</v>
      </c>
      <c r="F534" s="663">
        <v>13</v>
      </c>
      <c r="G534" s="663">
        <v>6170.45</v>
      </c>
      <c r="H534" s="663">
        <v>1</v>
      </c>
      <c r="I534" s="663">
        <v>474.65</v>
      </c>
      <c r="J534" s="663"/>
      <c r="K534" s="663"/>
      <c r="L534" s="663"/>
      <c r="M534" s="663"/>
      <c r="N534" s="663">
        <v>20</v>
      </c>
      <c r="O534" s="663">
        <v>9493</v>
      </c>
      <c r="P534" s="676">
        <v>1.5384615384615385</v>
      </c>
      <c r="Q534" s="664">
        <v>474.65</v>
      </c>
    </row>
    <row r="535" spans="1:17" ht="14.4" customHeight="1" x14ac:dyDescent="0.3">
      <c r="A535" s="659" t="s">
        <v>561</v>
      </c>
      <c r="B535" s="660" t="s">
        <v>5149</v>
      </c>
      <c r="C535" s="660" t="s">
        <v>4683</v>
      </c>
      <c r="D535" s="660" t="s">
        <v>5232</v>
      </c>
      <c r="E535" s="660" t="s">
        <v>4875</v>
      </c>
      <c r="F535" s="663">
        <v>13</v>
      </c>
      <c r="G535" s="663">
        <v>1963</v>
      </c>
      <c r="H535" s="663">
        <v>1</v>
      </c>
      <c r="I535" s="663">
        <v>151</v>
      </c>
      <c r="J535" s="663"/>
      <c r="K535" s="663"/>
      <c r="L535" s="663"/>
      <c r="M535" s="663"/>
      <c r="N535" s="663">
        <v>9</v>
      </c>
      <c r="O535" s="663">
        <v>1408.41</v>
      </c>
      <c r="P535" s="676">
        <v>0.71747834946510447</v>
      </c>
      <c r="Q535" s="664">
        <v>156.49</v>
      </c>
    </row>
    <row r="536" spans="1:17" ht="14.4" customHeight="1" x14ac:dyDescent="0.3">
      <c r="A536" s="659" t="s">
        <v>561</v>
      </c>
      <c r="B536" s="660" t="s">
        <v>5149</v>
      </c>
      <c r="C536" s="660" t="s">
        <v>4683</v>
      </c>
      <c r="D536" s="660" t="s">
        <v>4877</v>
      </c>
      <c r="E536" s="660" t="s">
        <v>4875</v>
      </c>
      <c r="F536" s="663">
        <v>8</v>
      </c>
      <c r="G536" s="663">
        <v>1328</v>
      </c>
      <c r="H536" s="663">
        <v>1</v>
      </c>
      <c r="I536" s="663">
        <v>166</v>
      </c>
      <c r="J536" s="663"/>
      <c r="K536" s="663"/>
      <c r="L536" s="663"/>
      <c r="M536" s="663"/>
      <c r="N536" s="663">
        <v>8</v>
      </c>
      <c r="O536" s="663">
        <v>1376.32</v>
      </c>
      <c r="P536" s="676">
        <v>1.0363855421686747</v>
      </c>
      <c r="Q536" s="664">
        <v>172.04</v>
      </c>
    </row>
    <row r="537" spans="1:17" ht="14.4" customHeight="1" x14ac:dyDescent="0.3">
      <c r="A537" s="659" t="s">
        <v>561</v>
      </c>
      <c r="B537" s="660" t="s">
        <v>5149</v>
      </c>
      <c r="C537" s="660" t="s">
        <v>4683</v>
      </c>
      <c r="D537" s="660" t="s">
        <v>5233</v>
      </c>
      <c r="E537" s="660" t="s">
        <v>4875</v>
      </c>
      <c r="F537" s="663">
        <v>2</v>
      </c>
      <c r="G537" s="663">
        <v>604</v>
      </c>
      <c r="H537" s="663">
        <v>1</v>
      </c>
      <c r="I537" s="663">
        <v>302</v>
      </c>
      <c r="J537" s="663"/>
      <c r="K537" s="663"/>
      <c r="L537" s="663"/>
      <c r="M537" s="663"/>
      <c r="N537" s="663"/>
      <c r="O537" s="663"/>
      <c r="P537" s="676"/>
      <c r="Q537" s="664"/>
    </row>
    <row r="538" spans="1:17" ht="14.4" customHeight="1" x14ac:dyDescent="0.3">
      <c r="A538" s="659" t="s">
        <v>561</v>
      </c>
      <c r="B538" s="660" t="s">
        <v>5149</v>
      </c>
      <c r="C538" s="660" t="s">
        <v>4683</v>
      </c>
      <c r="D538" s="660" t="s">
        <v>4878</v>
      </c>
      <c r="E538" s="660" t="s">
        <v>4875</v>
      </c>
      <c r="F538" s="663">
        <v>2</v>
      </c>
      <c r="G538" s="663">
        <v>724</v>
      </c>
      <c r="H538" s="663">
        <v>1</v>
      </c>
      <c r="I538" s="663">
        <v>362</v>
      </c>
      <c r="J538" s="663"/>
      <c r="K538" s="663"/>
      <c r="L538" s="663"/>
      <c r="M538" s="663"/>
      <c r="N538" s="663">
        <v>7</v>
      </c>
      <c r="O538" s="663">
        <v>2626.12</v>
      </c>
      <c r="P538" s="676">
        <v>3.6272375690607732</v>
      </c>
      <c r="Q538" s="664">
        <v>375.15999999999997</v>
      </c>
    </row>
    <row r="539" spans="1:17" ht="14.4" customHeight="1" x14ac:dyDescent="0.3">
      <c r="A539" s="659" t="s">
        <v>561</v>
      </c>
      <c r="B539" s="660" t="s">
        <v>5149</v>
      </c>
      <c r="C539" s="660" t="s">
        <v>4683</v>
      </c>
      <c r="D539" s="660" t="s">
        <v>5234</v>
      </c>
      <c r="E539" s="660" t="s">
        <v>4875</v>
      </c>
      <c r="F539" s="663">
        <v>1</v>
      </c>
      <c r="G539" s="663">
        <v>404</v>
      </c>
      <c r="H539" s="663">
        <v>1</v>
      </c>
      <c r="I539" s="663">
        <v>404</v>
      </c>
      <c r="J539" s="663"/>
      <c r="K539" s="663"/>
      <c r="L539" s="663"/>
      <c r="M539" s="663"/>
      <c r="N539" s="663">
        <v>1</v>
      </c>
      <c r="O539" s="663">
        <v>418.69</v>
      </c>
      <c r="P539" s="676">
        <v>1.0363613861386138</v>
      </c>
      <c r="Q539" s="664">
        <v>418.69</v>
      </c>
    </row>
    <row r="540" spans="1:17" ht="14.4" customHeight="1" x14ac:dyDescent="0.3">
      <c r="A540" s="659" t="s">
        <v>561</v>
      </c>
      <c r="B540" s="660" t="s">
        <v>5149</v>
      </c>
      <c r="C540" s="660" t="s">
        <v>4683</v>
      </c>
      <c r="D540" s="660" t="s">
        <v>5235</v>
      </c>
      <c r="E540" s="660" t="s">
        <v>4875</v>
      </c>
      <c r="F540" s="663">
        <v>1</v>
      </c>
      <c r="G540" s="663">
        <v>518</v>
      </c>
      <c r="H540" s="663">
        <v>1</v>
      </c>
      <c r="I540" s="663">
        <v>518</v>
      </c>
      <c r="J540" s="663"/>
      <c r="K540" s="663"/>
      <c r="L540" s="663"/>
      <c r="M540" s="663"/>
      <c r="N540" s="663">
        <v>1</v>
      </c>
      <c r="O540" s="663">
        <v>536.84</v>
      </c>
      <c r="P540" s="676">
        <v>1.0363706563706565</v>
      </c>
      <c r="Q540" s="664">
        <v>536.84</v>
      </c>
    </row>
    <row r="541" spans="1:17" ht="14.4" customHeight="1" x14ac:dyDescent="0.3">
      <c r="A541" s="659" t="s">
        <v>561</v>
      </c>
      <c r="B541" s="660" t="s">
        <v>5149</v>
      </c>
      <c r="C541" s="660" t="s">
        <v>4683</v>
      </c>
      <c r="D541" s="660" t="s">
        <v>4879</v>
      </c>
      <c r="E541" s="660" t="s">
        <v>4880</v>
      </c>
      <c r="F541" s="663"/>
      <c r="G541" s="663"/>
      <c r="H541" s="663"/>
      <c r="I541" s="663"/>
      <c r="J541" s="663">
        <v>1</v>
      </c>
      <c r="K541" s="663">
        <v>796444.42</v>
      </c>
      <c r="L541" s="663"/>
      <c r="M541" s="663">
        <v>796444.42</v>
      </c>
      <c r="N541" s="663"/>
      <c r="O541" s="663"/>
      <c r="P541" s="676"/>
      <c r="Q541" s="664"/>
    </row>
    <row r="542" spans="1:17" ht="14.4" customHeight="1" x14ac:dyDescent="0.3">
      <c r="A542" s="659" t="s">
        <v>561</v>
      </c>
      <c r="B542" s="660" t="s">
        <v>5149</v>
      </c>
      <c r="C542" s="660" t="s">
        <v>4683</v>
      </c>
      <c r="D542" s="660" t="s">
        <v>4881</v>
      </c>
      <c r="E542" s="660" t="s">
        <v>4882</v>
      </c>
      <c r="F542" s="663">
        <v>3</v>
      </c>
      <c r="G542" s="663">
        <v>2737741.08</v>
      </c>
      <c r="H542" s="663">
        <v>1</v>
      </c>
      <c r="I542" s="663">
        <v>912580.36</v>
      </c>
      <c r="J542" s="663"/>
      <c r="K542" s="663"/>
      <c r="L542" s="663"/>
      <c r="M542" s="663"/>
      <c r="N542" s="663"/>
      <c r="O542" s="663"/>
      <c r="P542" s="676"/>
      <c r="Q542" s="664"/>
    </row>
    <row r="543" spans="1:17" ht="14.4" customHeight="1" x14ac:dyDescent="0.3">
      <c r="A543" s="659" t="s">
        <v>561</v>
      </c>
      <c r="B543" s="660" t="s">
        <v>5149</v>
      </c>
      <c r="C543" s="660" t="s">
        <v>4683</v>
      </c>
      <c r="D543" s="660" t="s">
        <v>4883</v>
      </c>
      <c r="E543" s="660" t="s">
        <v>4884</v>
      </c>
      <c r="F543" s="663"/>
      <c r="G543" s="663"/>
      <c r="H543" s="663"/>
      <c r="I543" s="663"/>
      <c r="J543" s="663">
        <v>12</v>
      </c>
      <c r="K543" s="663">
        <v>39240</v>
      </c>
      <c r="L543" s="663"/>
      <c r="M543" s="663">
        <v>3270</v>
      </c>
      <c r="N543" s="663"/>
      <c r="O543" s="663"/>
      <c r="P543" s="676"/>
      <c r="Q543" s="664"/>
    </row>
    <row r="544" spans="1:17" ht="14.4" customHeight="1" x14ac:dyDescent="0.3">
      <c r="A544" s="659" t="s">
        <v>561</v>
      </c>
      <c r="B544" s="660" t="s">
        <v>5149</v>
      </c>
      <c r="C544" s="660" t="s">
        <v>4683</v>
      </c>
      <c r="D544" s="660" t="s">
        <v>4885</v>
      </c>
      <c r="E544" s="660" t="s">
        <v>4884</v>
      </c>
      <c r="F544" s="663"/>
      <c r="G544" s="663"/>
      <c r="H544" s="663"/>
      <c r="I544" s="663"/>
      <c r="J544" s="663">
        <v>6</v>
      </c>
      <c r="K544" s="663">
        <v>37866</v>
      </c>
      <c r="L544" s="663"/>
      <c r="M544" s="663">
        <v>6311</v>
      </c>
      <c r="N544" s="663"/>
      <c r="O544" s="663"/>
      <c r="P544" s="676"/>
      <c r="Q544" s="664"/>
    </row>
    <row r="545" spans="1:17" ht="14.4" customHeight="1" x14ac:dyDescent="0.3">
      <c r="A545" s="659" t="s">
        <v>561</v>
      </c>
      <c r="B545" s="660" t="s">
        <v>5149</v>
      </c>
      <c r="C545" s="660" t="s">
        <v>4683</v>
      </c>
      <c r="D545" s="660" t="s">
        <v>4886</v>
      </c>
      <c r="E545" s="660" t="s">
        <v>4884</v>
      </c>
      <c r="F545" s="663"/>
      <c r="G545" s="663"/>
      <c r="H545" s="663"/>
      <c r="I545" s="663"/>
      <c r="J545" s="663">
        <v>12</v>
      </c>
      <c r="K545" s="663">
        <v>121440</v>
      </c>
      <c r="L545" s="663"/>
      <c r="M545" s="663">
        <v>10120</v>
      </c>
      <c r="N545" s="663"/>
      <c r="O545" s="663"/>
      <c r="P545" s="676"/>
      <c r="Q545" s="664"/>
    </row>
    <row r="546" spans="1:17" ht="14.4" customHeight="1" x14ac:dyDescent="0.3">
      <c r="A546" s="659" t="s">
        <v>561</v>
      </c>
      <c r="B546" s="660" t="s">
        <v>5149</v>
      </c>
      <c r="C546" s="660" t="s">
        <v>4683</v>
      </c>
      <c r="D546" s="660" t="s">
        <v>4896</v>
      </c>
      <c r="E546" s="660" t="s">
        <v>4770</v>
      </c>
      <c r="F546" s="663"/>
      <c r="G546" s="663"/>
      <c r="H546" s="663"/>
      <c r="I546" s="663"/>
      <c r="J546" s="663"/>
      <c r="K546" s="663"/>
      <c r="L546" s="663"/>
      <c r="M546" s="663"/>
      <c r="N546" s="663">
        <v>1</v>
      </c>
      <c r="O546" s="663">
        <v>10655.89</v>
      </c>
      <c r="P546" s="676"/>
      <c r="Q546" s="664">
        <v>10655.89</v>
      </c>
    </row>
    <row r="547" spans="1:17" ht="14.4" customHeight="1" x14ac:dyDescent="0.3">
      <c r="A547" s="659" t="s">
        <v>561</v>
      </c>
      <c r="B547" s="660" t="s">
        <v>5149</v>
      </c>
      <c r="C547" s="660" t="s">
        <v>4683</v>
      </c>
      <c r="D547" s="660" t="s">
        <v>5236</v>
      </c>
      <c r="E547" s="660" t="s">
        <v>4937</v>
      </c>
      <c r="F547" s="663"/>
      <c r="G547" s="663"/>
      <c r="H547" s="663"/>
      <c r="I547" s="663"/>
      <c r="J547" s="663">
        <v>1</v>
      </c>
      <c r="K547" s="663">
        <v>6425</v>
      </c>
      <c r="L547" s="663"/>
      <c r="M547" s="663">
        <v>6425</v>
      </c>
      <c r="N547" s="663"/>
      <c r="O547" s="663"/>
      <c r="P547" s="676"/>
      <c r="Q547" s="664"/>
    </row>
    <row r="548" spans="1:17" ht="14.4" customHeight="1" x14ac:dyDescent="0.3">
      <c r="A548" s="659" t="s">
        <v>561</v>
      </c>
      <c r="B548" s="660" t="s">
        <v>5149</v>
      </c>
      <c r="C548" s="660" t="s">
        <v>4683</v>
      </c>
      <c r="D548" s="660" t="s">
        <v>4902</v>
      </c>
      <c r="E548" s="660" t="s">
        <v>4903</v>
      </c>
      <c r="F548" s="663"/>
      <c r="G548" s="663"/>
      <c r="H548" s="663"/>
      <c r="I548" s="663"/>
      <c r="J548" s="663">
        <v>1</v>
      </c>
      <c r="K548" s="663">
        <v>1617.76</v>
      </c>
      <c r="L548" s="663"/>
      <c r="M548" s="663">
        <v>1617.76</v>
      </c>
      <c r="N548" s="663">
        <v>3</v>
      </c>
      <c r="O548" s="663">
        <v>4853.28</v>
      </c>
      <c r="P548" s="676"/>
      <c r="Q548" s="664">
        <v>1617.76</v>
      </c>
    </row>
    <row r="549" spans="1:17" ht="14.4" customHeight="1" x14ac:dyDescent="0.3">
      <c r="A549" s="659" t="s">
        <v>561</v>
      </c>
      <c r="B549" s="660" t="s">
        <v>5149</v>
      </c>
      <c r="C549" s="660" t="s">
        <v>4683</v>
      </c>
      <c r="D549" s="660" t="s">
        <v>4904</v>
      </c>
      <c r="E549" s="660" t="s">
        <v>4905</v>
      </c>
      <c r="F549" s="663"/>
      <c r="G549" s="663"/>
      <c r="H549" s="663"/>
      <c r="I549" s="663"/>
      <c r="J549" s="663">
        <v>2</v>
      </c>
      <c r="K549" s="663">
        <v>21160.48</v>
      </c>
      <c r="L549" s="663"/>
      <c r="M549" s="663">
        <v>10580.24</v>
      </c>
      <c r="N549" s="663"/>
      <c r="O549" s="663"/>
      <c r="P549" s="676"/>
      <c r="Q549" s="664"/>
    </row>
    <row r="550" spans="1:17" ht="14.4" customHeight="1" x14ac:dyDescent="0.3">
      <c r="A550" s="659" t="s">
        <v>561</v>
      </c>
      <c r="B550" s="660" t="s">
        <v>5149</v>
      </c>
      <c r="C550" s="660" t="s">
        <v>4683</v>
      </c>
      <c r="D550" s="660" t="s">
        <v>4908</v>
      </c>
      <c r="E550" s="660" t="s">
        <v>4909</v>
      </c>
      <c r="F550" s="663"/>
      <c r="G550" s="663"/>
      <c r="H550" s="663"/>
      <c r="I550" s="663"/>
      <c r="J550" s="663"/>
      <c r="K550" s="663"/>
      <c r="L550" s="663"/>
      <c r="M550" s="663"/>
      <c r="N550" s="663">
        <v>1</v>
      </c>
      <c r="O550" s="663">
        <v>10353.27</v>
      </c>
      <c r="P550" s="676"/>
      <c r="Q550" s="664">
        <v>10353.27</v>
      </c>
    </row>
    <row r="551" spans="1:17" ht="14.4" customHeight="1" x14ac:dyDescent="0.3">
      <c r="A551" s="659" t="s">
        <v>561</v>
      </c>
      <c r="B551" s="660" t="s">
        <v>5149</v>
      </c>
      <c r="C551" s="660" t="s">
        <v>4683</v>
      </c>
      <c r="D551" s="660" t="s">
        <v>4914</v>
      </c>
      <c r="E551" s="660" t="s">
        <v>4915</v>
      </c>
      <c r="F551" s="663"/>
      <c r="G551" s="663"/>
      <c r="H551" s="663"/>
      <c r="I551" s="663"/>
      <c r="J551" s="663"/>
      <c r="K551" s="663"/>
      <c r="L551" s="663"/>
      <c r="M551" s="663"/>
      <c r="N551" s="663">
        <v>1</v>
      </c>
      <c r="O551" s="663">
        <v>33258</v>
      </c>
      <c r="P551" s="676"/>
      <c r="Q551" s="664">
        <v>33258</v>
      </c>
    </row>
    <row r="552" spans="1:17" ht="14.4" customHeight="1" x14ac:dyDescent="0.3">
      <c r="A552" s="659" t="s">
        <v>561</v>
      </c>
      <c r="B552" s="660" t="s">
        <v>5149</v>
      </c>
      <c r="C552" s="660" t="s">
        <v>4683</v>
      </c>
      <c r="D552" s="660" t="s">
        <v>4916</v>
      </c>
      <c r="E552" s="660" t="s">
        <v>4917</v>
      </c>
      <c r="F552" s="663"/>
      <c r="G552" s="663"/>
      <c r="H552" s="663"/>
      <c r="I552" s="663"/>
      <c r="J552" s="663"/>
      <c r="K552" s="663"/>
      <c r="L552" s="663"/>
      <c r="M552" s="663"/>
      <c r="N552" s="663">
        <v>2</v>
      </c>
      <c r="O552" s="663">
        <v>138500</v>
      </c>
      <c r="P552" s="676"/>
      <c r="Q552" s="664">
        <v>69250</v>
      </c>
    </row>
    <row r="553" spans="1:17" ht="14.4" customHeight="1" x14ac:dyDescent="0.3">
      <c r="A553" s="659" t="s">
        <v>561</v>
      </c>
      <c r="B553" s="660" t="s">
        <v>5149</v>
      </c>
      <c r="C553" s="660" t="s">
        <v>4683</v>
      </c>
      <c r="D553" s="660" t="s">
        <v>4918</v>
      </c>
      <c r="E553" s="660" t="s">
        <v>4919</v>
      </c>
      <c r="F553" s="663"/>
      <c r="G553" s="663"/>
      <c r="H553" s="663"/>
      <c r="I553" s="663"/>
      <c r="J553" s="663"/>
      <c r="K553" s="663"/>
      <c r="L553" s="663"/>
      <c r="M553" s="663"/>
      <c r="N553" s="663">
        <v>1</v>
      </c>
      <c r="O553" s="663">
        <v>79984</v>
      </c>
      <c r="P553" s="676"/>
      <c r="Q553" s="664">
        <v>79984</v>
      </c>
    </row>
    <row r="554" spans="1:17" ht="14.4" customHeight="1" x14ac:dyDescent="0.3">
      <c r="A554" s="659" t="s">
        <v>561</v>
      </c>
      <c r="B554" s="660" t="s">
        <v>5149</v>
      </c>
      <c r="C554" s="660" t="s">
        <v>4683</v>
      </c>
      <c r="D554" s="660" t="s">
        <v>4926</v>
      </c>
      <c r="E554" s="660" t="s">
        <v>4834</v>
      </c>
      <c r="F554" s="663">
        <v>14</v>
      </c>
      <c r="G554" s="663">
        <v>58036.3</v>
      </c>
      <c r="H554" s="663">
        <v>1</v>
      </c>
      <c r="I554" s="663">
        <v>4145.45</v>
      </c>
      <c r="J554" s="663">
        <v>12</v>
      </c>
      <c r="K554" s="663">
        <v>49745.399999999994</v>
      </c>
      <c r="L554" s="663">
        <v>0.85714285714285698</v>
      </c>
      <c r="M554" s="663">
        <v>4145.45</v>
      </c>
      <c r="N554" s="663"/>
      <c r="O554" s="663"/>
      <c r="P554" s="676"/>
      <c r="Q554" s="664"/>
    </row>
    <row r="555" spans="1:17" ht="14.4" customHeight="1" x14ac:dyDescent="0.3">
      <c r="A555" s="659" t="s">
        <v>561</v>
      </c>
      <c r="B555" s="660" t="s">
        <v>5149</v>
      </c>
      <c r="C555" s="660" t="s">
        <v>4683</v>
      </c>
      <c r="D555" s="660" t="s">
        <v>5237</v>
      </c>
      <c r="E555" s="660" t="s">
        <v>4799</v>
      </c>
      <c r="F555" s="663"/>
      <c r="G555" s="663"/>
      <c r="H555" s="663"/>
      <c r="I555" s="663"/>
      <c r="J555" s="663">
        <v>2</v>
      </c>
      <c r="K555" s="663">
        <v>83040</v>
      </c>
      <c r="L555" s="663"/>
      <c r="M555" s="663">
        <v>41520</v>
      </c>
      <c r="N555" s="663"/>
      <c r="O555" s="663"/>
      <c r="P555" s="676"/>
      <c r="Q555" s="664"/>
    </row>
    <row r="556" spans="1:17" ht="14.4" customHeight="1" x14ac:dyDescent="0.3">
      <c r="A556" s="659" t="s">
        <v>561</v>
      </c>
      <c r="B556" s="660" t="s">
        <v>5149</v>
      </c>
      <c r="C556" s="660" t="s">
        <v>4683</v>
      </c>
      <c r="D556" s="660" t="s">
        <v>5238</v>
      </c>
      <c r="E556" s="660" t="s">
        <v>4937</v>
      </c>
      <c r="F556" s="663"/>
      <c r="G556" s="663"/>
      <c r="H556" s="663"/>
      <c r="I556" s="663"/>
      <c r="J556" s="663">
        <v>2</v>
      </c>
      <c r="K556" s="663">
        <v>13920</v>
      </c>
      <c r="L556" s="663"/>
      <c r="M556" s="663">
        <v>6960</v>
      </c>
      <c r="N556" s="663"/>
      <c r="O556" s="663"/>
      <c r="P556" s="676"/>
      <c r="Q556" s="664"/>
    </row>
    <row r="557" spans="1:17" ht="14.4" customHeight="1" x14ac:dyDescent="0.3">
      <c r="A557" s="659" t="s">
        <v>561</v>
      </c>
      <c r="B557" s="660" t="s">
        <v>5149</v>
      </c>
      <c r="C557" s="660" t="s">
        <v>4683</v>
      </c>
      <c r="D557" s="660" t="s">
        <v>4936</v>
      </c>
      <c r="E557" s="660" t="s">
        <v>4937</v>
      </c>
      <c r="F557" s="663"/>
      <c r="G557" s="663"/>
      <c r="H557" s="663"/>
      <c r="I557" s="663"/>
      <c r="J557" s="663">
        <v>2</v>
      </c>
      <c r="K557" s="663">
        <v>6960</v>
      </c>
      <c r="L557" s="663"/>
      <c r="M557" s="663">
        <v>3480</v>
      </c>
      <c r="N557" s="663"/>
      <c r="O557" s="663"/>
      <c r="P557" s="676"/>
      <c r="Q557" s="664"/>
    </row>
    <row r="558" spans="1:17" ht="14.4" customHeight="1" x14ac:dyDescent="0.3">
      <c r="A558" s="659" t="s">
        <v>561</v>
      </c>
      <c r="B558" s="660" t="s">
        <v>5149</v>
      </c>
      <c r="C558" s="660" t="s">
        <v>4683</v>
      </c>
      <c r="D558" s="660" t="s">
        <v>4939</v>
      </c>
      <c r="E558" s="660" t="s">
        <v>4750</v>
      </c>
      <c r="F558" s="663">
        <v>1</v>
      </c>
      <c r="G558" s="663">
        <v>4227.33</v>
      </c>
      <c r="H558" s="663">
        <v>1</v>
      </c>
      <c r="I558" s="663">
        <v>4227.33</v>
      </c>
      <c r="J558" s="663">
        <v>2</v>
      </c>
      <c r="K558" s="663">
        <v>8454.66</v>
      </c>
      <c r="L558" s="663">
        <v>2</v>
      </c>
      <c r="M558" s="663">
        <v>4227.33</v>
      </c>
      <c r="N558" s="663">
        <v>3</v>
      </c>
      <c r="O558" s="663">
        <v>12681.99</v>
      </c>
      <c r="P558" s="676">
        <v>3</v>
      </c>
      <c r="Q558" s="664">
        <v>4227.33</v>
      </c>
    </row>
    <row r="559" spans="1:17" ht="14.4" customHeight="1" x14ac:dyDescent="0.3">
      <c r="A559" s="659" t="s">
        <v>561</v>
      </c>
      <c r="B559" s="660" t="s">
        <v>5149</v>
      </c>
      <c r="C559" s="660" t="s">
        <v>4683</v>
      </c>
      <c r="D559" s="660" t="s">
        <v>5239</v>
      </c>
      <c r="E559" s="660" t="s">
        <v>5240</v>
      </c>
      <c r="F559" s="663"/>
      <c r="G559" s="663"/>
      <c r="H559" s="663"/>
      <c r="I559" s="663"/>
      <c r="J559" s="663">
        <v>10</v>
      </c>
      <c r="K559" s="663">
        <v>2150</v>
      </c>
      <c r="L559" s="663"/>
      <c r="M559" s="663">
        <v>215</v>
      </c>
      <c r="N559" s="663"/>
      <c r="O559" s="663"/>
      <c r="P559" s="676"/>
      <c r="Q559" s="664"/>
    </row>
    <row r="560" spans="1:17" ht="14.4" customHeight="1" x14ac:dyDescent="0.3">
      <c r="A560" s="659" t="s">
        <v>561</v>
      </c>
      <c r="B560" s="660" t="s">
        <v>5149</v>
      </c>
      <c r="C560" s="660" t="s">
        <v>4683</v>
      </c>
      <c r="D560" s="660" t="s">
        <v>5241</v>
      </c>
      <c r="E560" s="660" t="s">
        <v>4806</v>
      </c>
      <c r="F560" s="663"/>
      <c r="G560" s="663"/>
      <c r="H560" s="663"/>
      <c r="I560" s="663"/>
      <c r="J560" s="663">
        <v>1</v>
      </c>
      <c r="K560" s="663">
        <v>5059.53</v>
      </c>
      <c r="L560" s="663"/>
      <c r="M560" s="663">
        <v>5059.53</v>
      </c>
      <c r="N560" s="663"/>
      <c r="O560" s="663"/>
      <c r="P560" s="676"/>
      <c r="Q560" s="664"/>
    </row>
    <row r="561" spans="1:17" ht="14.4" customHeight="1" x14ac:dyDescent="0.3">
      <c r="A561" s="659" t="s">
        <v>561</v>
      </c>
      <c r="B561" s="660" t="s">
        <v>5149</v>
      </c>
      <c r="C561" s="660" t="s">
        <v>4683</v>
      </c>
      <c r="D561" s="660" t="s">
        <v>4944</v>
      </c>
      <c r="E561" s="660" t="s">
        <v>4945</v>
      </c>
      <c r="F561" s="663">
        <v>1</v>
      </c>
      <c r="G561" s="663">
        <v>4385.37</v>
      </c>
      <c r="H561" s="663">
        <v>1</v>
      </c>
      <c r="I561" s="663">
        <v>4385.37</v>
      </c>
      <c r="J561" s="663"/>
      <c r="K561" s="663"/>
      <c r="L561" s="663"/>
      <c r="M561" s="663"/>
      <c r="N561" s="663">
        <v>1</v>
      </c>
      <c r="O561" s="663">
        <v>4385.37</v>
      </c>
      <c r="P561" s="676">
        <v>1</v>
      </c>
      <c r="Q561" s="664">
        <v>4385.37</v>
      </c>
    </row>
    <row r="562" spans="1:17" ht="14.4" customHeight="1" x14ac:dyDescent="0.3">
      <c r="A562" s="659" t="s">
        <v>561</v>
      </c>
      <c r="B562" s="660" t="s">
        <v>5149</v>
      </c>
      <c r="C562" s="660" t="s">
        <v>4683</v>
      </c>
      <c r="D562" s="660" t="s">
        <v>4948</v>
      </c>
      <c r="E562" s="660" t="s">
        <v>4806</v>
      </c>
      <c r="F562" s="663">
        <v>1</v>
      </c>
      <c r="G562" s="663">
        <v>3122.56</v>
      </c>
      <c r="H562" s="663">
        <v>1</v>
      </c>
      <c r="I562" s="663">
        <v>3122.56</v>
      </c>
      <c r="J562" s="663">
        <v>1</v>
      </c>
      <c r="K562" s="663">
        <v>3122.56</v>
      </c>
      <c r="L562" s="663">
        <v>1</v>
      </c>
      <c r="M562" s="663">
        <v>3122.56</v>
      </c>
      <c r="N562" s="663">
        <v>1</v>
      </c>
      <c r="O562" s="663">
        <v>3122.56</v>
      </c>
      <c r="P562" s="676">
        <v>1</v>
      </c>
      <c r="Q562" s="664">
        <v>3122.56</v>
      </c>
    </row>
    <row r="563" spans="1:17" ht="14.4" customHeight="1" x14ac:dyDescent="0.3">
      <c r="A563" s="659" t="s">
        <v>561</v>
      </c>
      <c r="B563" s="660" t="s">
        <v>5149</v>
      </c>
      <c r="C563" s="660" t="s">
        <v>4683</v>
      </c>
      <c r="D563" s="660" t="s">
        <v>4955</v>
      </c>
      <c r="E563" s="660" t="s">
        <v>4956</v>
      </c>
      <c r="F563" s="663"/>
      <c r="G563" s="663"/>
      <c r="H563" s="663"/>
      <c r="I563" s="663"/>
      <c r="J563" s="663"/>
      <c r="K563" s="663"/>
      <c r="L563" s="663"/>
      <c r="M563" s="663"/>
      <c r="N563" s="663">
        <v>1</v>
      </c>
      <c r="O563" s="663">
        <v>4385.37</v>
      </c>
      <c r="P563" s="676"/>
      <c r="Q563" s="664">
        <v>4385.37</v>
      </c>
    </row>
    <row r="564" spans="1:17" ht="14.4" customHeight="1" x14ac:dyDescent="0.3">
      <c r="A564" s="659" t="s">
        <v>561</v>
      </c>
      <c r="B564" s="660" t="s">
        <v>5149</v>
      </c>
      <c r="C564" s="660" t="s">
        <v>4683</v>
      </c>
      <c r="D564" s="660" t="s">
        <v>5242</v>
      </c>
      <c r="E564" s="660" t="s">
        <v>4799</v>
      </c>
      <c r="F564" s="663">
        <v>1</v>
      </c>
      <c r="G564" s="663">
        <v>26296</v>
      </c>
      <c r="H564" s="663">
        <v>1</v>
      </c>
      <c r="I564" s="663">
        <v>26296</v>
      </c>
      <c r="J564" s="663"/>
      <c r="K564" s="663"/>
      <c r="L564" s="663"/>
      <c r="M564" s="663"/>
      <c r="N564" s="663"/>
      <c r="O564" s="663"/>
      <c r="P564" s="676"/>
      <c r="Q564" s="664"/>
    </row>
    <row r="565" spans="1:17" ht="14.4" customHeight="1" x14ac:dyDescent="0.3">
      <c r="A565" s="659" t="s">
        <v>561</v>
      </c>
      <c r="B565" s="660" t="s">
        <v>5149</v>
      </c>
      <c r="C565" s="660" t="s">
        <v>4683</v>
      </c>
      <c r="D565" s="660" t="s">
        <v>5243</v>
      </c>
      <c r="E565" s="660" t="s">
        <v>4799</v>
      </c>
      <c r="F565" s="663"/>
      <c r="G565" s="663"/>
      <c r="H565" s="663"/>
      <c r="I565" s="663"/>
      <c r="J565" s="663">
        <v>2</v>
      </c>
      <c r="K565" s="663">
        <v>114084</v>
      </c>
      <c r="L565" s="663"/>
      <c r="M565" s="663">
        <v>57042</v>
      </c>
      <c r="N565" s="663"/>
      <c r="O565" s="663"/>
      <c r="P565" s="676"/>
      <c r="Q565" s="664"/>
    </row>
    <row r="566" spans="1:17" ht="14.4" customHeight="1" x14ac:dyDescent="0.3">
      <c r="A566" s="659" t="s">
        <v>561</v>
      </c>
      <c r="B566" s="660" t="s">
        <v>5149</v>
      </c>
      <c r="C566" s="660" t="s">
        <v>4683</v>
      </c>
      <c r="D566" s="660" t="s">
        <v>5244</v>
      </c>
      <c r="E566" s="660" t="s">
        <v>4868</v>
      </c>
      <c r="F566" s="663">
        <v>2</v>
      </c>
      <c r="G566" s="663">
        <v>24323.46</v>
      </c>
      <c r="H566" s="663">
        <v>1</v>
      </c>
      <c r="I566" s="663">
        <v>12161.73</v>
      </c>
      <c r="J566" s="663"/>
      <c r="K566" s="663"/>
      <c r="L566" s="663"/>
      <c r="M566" s="663"/>
      <c r="N566" s="663"/>
      <c r="O566" s="663"/>
      <c r="P566" s="676"/>
      <c r="Q566" s="664"/>
    </row>
    <row r="567" spans="1:17" ht="14.4" customHeight="1" x14ac:dyDescent="0.3">
      <c r="A567" s="659" t="s">
        <v>561</v>
      </c>
      <c r="B567" s="660" t="s">
        <v>5149</v>
      </c>
      <c r="C567" s="660" t="s">
        <v>4683</v>
      </c>
      <c r="D567" s="660" t="s">
        <v>5245</v>
      </c>
      <c r="E567" s="660" t="s">
        <v>5246</v>
      </c>
      <c r="F567" s="663"/>
      <c r="G567" s="663"/>
      <c r="H567" s="663"/>
      <c r="I567" s="663"/>
      <c r="J567" s="663"/>
      <c r="K567" s="663"/>
      <c r="L567" s="663"/>
      <c r="M567" s="663"/>
      <c r="N567" s="663">
        <v>1</v>
      </c>
      <c r="O567" s="663">
        <v>30344</v>
      </c>
      <c r="P567" s="676"/>
      <c r="Q567" s="664">
        <v>30344</v>
      </c>
    </row>
    <row r="568" spans="1:17" ht="14.4" customHeight="1" x14ac:dyDescent="0.3">
      <c r="A568" s="659" t="s">
        <v>561</v>
      </c>
      <c r="B568" s="660" t="s">
        <v>5149</v>
      </c>
      <c r="C568" s="660" t="s">
        <v>4683</v>
      </c>
      <c r="D568" s="660" t="s">
        <v>5247</v>
      </c>
      <c r="E568" s="660" t="s">
        <v>4868</v>
      </c>
      <c r="F568" s="663"/>
      <c r="G568" s="663"/>
      <c r="H568" s="663"/>
      <c r="I568" s="663"/>
      <c r="J568" s="663"/>
      <c r="K568" s="663"/>
      <c r="L568" s="663"/>
      <c r="M568" s="663"/>
      <c r="N568" s="663">
        <v>4</v>
      </c>
      <c r="O568" s="663">
        <v>30245.24</v>
      </c>
      <c r="P568" s="676"/>
      <c r="Q568" s="664">
        <v>7561.31</v>
      </c>
    </row>
    <row r="569" spans="1:17" ht="14.4" customHeight="1" x14ac:dyDescent="0.3">
      <c r="A569" s="659" t="s">
        <v>561</v>
      </c>
      <c r="B569" s="660" t="s">
        <v>5149</v>
      </c>
      <c r="C569" s="660" t="s">
        <v>4495</v>
      </c>
      <c r="D569" s="660" t="s">
        <v>5248</v>
      </c>
      <c r="E569" s="660" t="s">
        <v>5249</v>
      </c>
      <c r="F569" s="663">
        <v>62</v>
      </c>
      <c r="G569" s="663">
        <v>1981608</v>
      </c>
      <c r="H569" s="663">
        <v>1</v>
      </c>
      <c r="I569" s="663">
        <v>31961.419354838708</v>
      </c>
      <c r="J569" s="663">
        <v>40</v>
      </c>
      <c r="K569" s="663">
        <v>1278636</v>
      </c>
      <c r="L569" s="663">
        <v>0.64525173495464294</v>
      </c>
      <c r="M569" s="663">
        <v>31965.9</v>
      </c>
      <c r="N569" s="663">
        <v>45</v>
      </c>
      <c r="O569" s="663">
        <v>1438470</v>
      </c>
      <c r="P569" s="676">
        <v>0.7259104727070137</v>
      </c>
      <c r="Q569" s="664">
        <v>31966</v>
      </c>
    </row>
    <row r="570" spans="1:17" ht="14.4" customHeight="1" x14ac:dyDescent="0.3">
      <c r="A570" s="659" t="s">
        <v>561</v>
      </c>
      <c r="B570" s="660" t="s">
        <v>5149</v>
      </c>
      <c r="C570" s="660" t="s">
        <v>4495</v>
      </c>
      <c r="D570" s="660" t="s">
        <v>5250</v>
      </c>
      <c r="E570" s="660" t="s">
        <v>5251</v>
      </c>
      <c r="F570" s="663">
        <v>543</v>
      </c>
      <c r="G570" s="663">
        <v>6457929</v>
      </c>
      <c r="H570" s="663">
        <v>1</v>
      </c>
      <c r="I570" s="663">
        <v>11893.055248618784</v>
      </c>
      <c r="J570" s="663">
        <v>537</v>
      </c>
      <c r="K570" s="663">
        <v>6388561</v>
      </c>
      <c r="L570" s="663">
        <v>0.98925847589838789</v>
      </c>
      <c r="M570" s="663">
        <v>11896.761638733706</v>
      </c>
      <c r="N570" s="663">
        <v>475</v>
      </c>
      <c r="O570" s="663">
        <v>5651075</v>
      </c>
      <c r="P570" s="676">
        <v>0.87505994568847068</v>
      </c>
      <c r="Q570" s="664">
        <v>11897</v>
      </c>
    </row>
    <row r="571" spans="1:17" ht="14.4" customHeight="1" x14ac:dyDescent="0.3">
      <c r="A571" s="659" t="s">
        <v>561</v>
      </c>
      <c r="B571" s="660" t="s">
        <v>5149</v>
      </c>
      <c r="C571" s="660" t="s">
        <v>4495</v>
      </c>
      <c r="D571" s="660" t="s">
        <v>5031</v>
      </c>
      <c r="E571" s="660" t="s">
        <v>5032</v>
      </c>
      <c r="F571" s="663">
        <v>32</v>
      </c>
      <c r="G571" s="663">
        <v>25584</v>
      </c>
      <c r="H571" s="663">
        <v>1</v>
      </c>
      <c r="I571" s="663">
        <v>799.5</v>
      </c>
      <c r="J571" s="663">
        <v>23</v>
      </c>
      <c r="K571" s="663">
        <v>18532</v>
      </c>
      <c r="L571" s="663">
        <v>0.72435897435897434</v>
      </c>
      <c r="M571" s="663">
        <v>805.73913043478262</v>
      </c>
      <c r="N571" s="663">
        <v>16</v>
      </c>
      <c r="O571" s="663">
        <v>13004</v>
      </c>
      <c r="P571" s="676">
        <v>0.50828642901813637</v>
      </c>
      <c r="Q571" s="664">
        <v>812.75</v>
      </c>
    </row>
    <row r="572" spans="1:17" ht="14.4" customHeight="1" x14ac:dyDescent="0.3">
      <c r="A572" s="659" t="s">
        <v>561</v>
      </c>
      <c r="B572" s="660" t="s">
        <v>5149</v>
      </c>
      <c r="C572" s="660" t="s">
        <v>4495</v>
      </c>
      <c r="D572" s="660" t="s">
        <v>5035</v>
      </c>
      <c r="E572" s="660" t="s">
        <v>5036</v>
      </c>
      <c r="F572" s="663">
        <v>0</v>
      </c>
      <c r="G572" s="663">
        <v>0</v>
      </c>
      <c r="H572" s="663"/>
      <c r="I572" s="663"/>
      <c r="J572" s="663">
        <v>0</v>
      </c>
      <c r="K572" s="663">
        <v>0</v>
      </c>
      <c r="L572" s="663"/>
      <c r="M572" s="663"/>
      <c r="N572" s="663">
        <v>0</v>
      </c>
      <c r="O572" s="663">
        <v>0</v>
      </c>
      <c r="P572" s="676"/>
      <c r="Q572" s="664"/>
    </row>
    <row r="573" spans="1:17" ht="14.4" customHeight="1" x14ac:dyDescent="0.3">
      <c r="A573" s="659" t="s">
        <v>561</v>
      </c>
      <c r="B573" s="660" t="s">
        <v>5149</v>
      </c>
      <c r="C573" s="660" t="s">
        <v>4495</v>
      </c>
      <c r="D573" s="660" t="s">
        <v>5037</v>
      </c>
      <c r="E573" s="660" t="s">
        <v>5038</v>
      </c>
      <c r="F573" s="663">
        <v>666</v>
      </c>
      <c r="G573" s="663">
        <v>0</v>
      </c>
      <c r="H573" s="663"/>
      <c r="I573" s="663">
        <v>0</v>
      </c>
      <c r="J573" s="663">
        <v>468</v>
      </c>
      <c r="K573" s="663">
        <v>0</v>
      </c>
      <c r="L573" s="663"/>
      <c r="M573" s="663">
        <v>0</v>
      </c>
      <c r="N573" s="663">
        <v>476</v>
      </c>
      <c r="O573" s="663">
        <v>0</v>
      </c>
      <c r="P573" s="676"/>
      <c r="Q573" s="664">
        <v>0</v>
      </c>
    </row>
    <row r="574" spans="1:17" ht="14.4" customHeight="1" x14ac:dyDescent="0.3">
      <c r="A574" s="659" t="s">
        <v>561</v>
      </c>
      <c r="B574" s="660" t="s">
        <v>5149</v>
      </c>
      <c r="C574" s="660" t="s">
        <v>4495</v>
      </c>
      <c r="D574" s="660" t="s">
        <v>4520</v>
      </c>
      <c r="E574" s="660" t="s">
        <v>4521</v>
      </c>
      <c r="F574" s="663">
        <v>643</v>
      </c>
      <c r="G574" s="663">
        <v>0</v>
      </c>
      <c r="H574" s="663"/>
      <c r="I574" s="663">
        <v>0</v>
      </c>
      <c r="J574" s="663">
        <v>615</v>
      </c>
      <c r="K574" s="663">
        <v>0</v>
      </c>
      <c r="L574" s="663"/>
      <c r="M574" s="663">
        <v>0</v>
      </c>
      <c r="N574" s="663"/>
      <c r="O574" s="663"/>
      <c r="P574" s="676"/>
      <c r="Q574" s="664"/>
    </row>
    <row r="575" spans="1:17" ht="14.4" customHeight="1" x14ac:dyDescent="0.3">
      <c r="A575" s="659" t="s">
        <v>561</v>
      </c>
      <c r="B575" s="660" t="s">
        <v>5149</v>
      </c>
      <c r="C575" s="660" t="s">
        <v>4495</v>
      </c>
      <c r="D575" s="660" t="s">
        <v>5252</v>
      </c>
      <c r="E575" s="660" t="s">
        <v>5253</v>
      </c>
      <c r="F575" s="663">
        <v>22</v>
      </c>
      <c r="G575" s="663">
        <v>0</v>
      </c>
      <c r="H575" s="663"/>
      <c r="I575" s="663">
        <v>0</v>
      </c>
      <c r="J575" s="663">
        <v>14</v>
      </c>
      <c r="K575" s="663">
        <v>0</v>
      </c>
      <c r="L575" s="663"/>
      <c r="M575" s="663">
        <v>0</v>
      </c>
      <c r="N575" s="663">
        <v>28</v>
      </c>
      <c r="O575" s="663">
        <v>0</v>
      </c>
      <c r="P575" s="676"/>
      <c r="Q575" s="664">
        <v>0</v>
      </c>
    </row>
    <row r="576" spans="1:17" ht="14.4" customHeight="1" x14ac:dyDescent="0.3">
      <c r="A576" s="659" t="s">
        <v>561</v>
      </c>
      <c r="B576" s="660" t="s">
        <v>5149</v>
      </c>
      <c r="C576" s="660" t="s">
        <v>4495</v>
      </c>
      <c r="D576" s="660" t="s">
        <v>5254</v>
      </c>
      <c r="E576" s="660" t="s">
        <v>5255</v>
      </c>
      <c r="F576" s="663">
        <v>48</v>
      </c>
      <c r="G576" s="663">
        <v>0</v>
      </c>
      <c r="H576" s="663"/>
      <c r="I576" s="663">
        <v>0</v>
      </c>
      <c r="J576" s="663">
        <v>54</v>
      </c>
      <c r="K576" s="663">
        <v>0</v>
      </c>
      <c r="L576" s="663"/>
      <c r="M576" s="663">
        <v>0</v>
      </c>
      <c r="N576" s="663">
        <v>49</v>
      </c>
      <c r="O576" s="663">
        <v>0</v>
      </c>
      <c r="P576" s="676"/>
      <c r="Q576" s="664">
        <v>0</v>
      </c>
    </row>
    <row r="577" spans="1:17" ht="14.4" customHeight="1" x14ac:dyDescent="0.3">
      <c r="A577" s="659" t="s">
        <v>561</v>
      </c>
      <c r="B577" s="660" t="s">
        <v>5149</v>
      </c>
      <c r="C577" s="660" t="s">
        <v>4495</v>
      </c>
      <c r="D577" s="660" t="s">
        <v>5039</v>
      </c>
      <c r="E577" s="660" t="s">
        <v>5040</v>
      </c>
      <c r="F577" s="663">
        <v>25</v>
      </c>
      <c r="G577" s="663">
        <v>0</v>
      </c>
      <c r="H577" s="663"/>
      <c r="I577" s="663">
        <v>0</v>
      </c>
      <c r="J577" s="663">
        <v>33</v>
      </c>
      <c r="K577" s="663">
        <v>0</v>
      </c>
      <c r="L577" s="663"/>
      <c r="M577" s="663">
        <v>0</v>
      </c>
      <c r="N577" s="663">
        <v>45</v>
      </c>
      <c r="O577" s="663">
        <v>0</v>
      </c>
      <c r="P577" s="676"/>
      <c r="Q577" s="664">
        <v>0</v>
      </c>
    </row>
    <row r="578" spans="1:17" ht="14.4" customHeight="1" x14ac:dyDescent="0.3">
      <c r="A578" s="659" t="s">
        <v>561</v>
      </c>
      <c r="B578" s="660" t="s">
        <v>5149</v>
      </c>
      <c r="C578" s="660" t="s">
        <v>4495</v>
      </c>
      <c r="D578" s="660" t="s">
        <v>5047</v>
      </c>
      <c r="E578" s="660" t="s">
        <v>4481</v>
      </c>
      <c r="F578" s="663">
        <v>63</v>
      </c>
      <c r="G578" s="663">
        <v>0</v>
      </c>
      <c r="H578" s="663"/>
      <c r="I578" s="663">
        <v>0</v>
      </c>
      <c r="J578" s="663">
        <v>9</v>
      </c>
      <c r="K578" s="663">
        <v>0</v>
      </c>
      <c r="L578" s="663"/>
      <c r="M578" s="663">
        <v>0</v>
      </c>
      <c r="N578" s="663"/>
      <c r="O578" s="663"/>
      <c r="P578" s="676"/>
      <c r="Q578" s="664"/>
    </row>
    <row r="579" spans="1:17" ht="14.4" customHeight="1" x14ac:dyDescent="0.3">
      <c r="A579" s="659" t="s">
        <v>561</v>
      </c>
      <c r="B579" s="660" t="s">
        <v>5149</v>
      </c>
      <c r="C579" s="660" t="s">
        <v>4495</v>
      </c>
      <c r="D579" s="660" t="s">
        <v>5047</v>
      </c>
      <c r="E579" s="660" t="s">
        <v>5048</v>
      </c>
      <c r="F579" s="663">
        <v>265</v>
      </c>
      <c r="G579" s="663">
        <v>0</v>
      </c>
      <c r="H579" s="663"/>
      <c r="I579" s="663">
        <v>0</v>
      </c>
      <c r="J579" s="663">
        <v>420</v>
      </c>
      <c r="K579" s="663">
        <v>0</v>
      </c>
      <c r="L579" s="663"/>
      <c r="M579" s="663">
        <v>0</v>
      </c>
      <c r="N579" s="663"/>
      <c r="O579" s="663"/>
      <c r="P579" s="676"/>
      <c r="Q579" s="664"/>
    </row>
    <row r="580" spans="1:17" ht="14.4" customHeight="1" x14ac:dyDescent="0.3">
      <c r="A580" s="659" t="s">
        <v>561</v>
      </c>
      <c r="B580" s="660" t="s">
        <v>5149</v>
      </c>
      <c r="C580" s="660" t="s">
        <v>4495</v>
      </c>
      <c r="D580" s="660" t="s">
        <v>4502</v>
      </c>
      <c r="E580" s="660" t="s">
        <v>4503</v>
      </c>
      <c r="F580" s="663">
        <v>160</v>
      </c>
      <c r="G580" s="663">
        <v>54719</v>
      </c>
      <c r="H580" s="663">
        <v>1</v>
      </c>
      <c r="I580" s="663">
        <v>341.99374999999998</v>
      </c>
      <c r="J580" s="663">
        <v>172</v>
      </c>
      <c r="K580" s="663">
        <v>39904</v>
      </c>
      <c r="L580" s="663">
        <v>0.72925309307553132</v>
      </c>
      <c r="M580" s="663">
        <v>232</v>
      </c>
      <c r="N580" s="663">
        <v>185</v>
      </c>
      <c r="O580" s="663">
        <v>43184</v>
      </c>
      <c r="P580" s="676">
        <v>0.78919570898590985</v>
      </c>
      <c r="Q580" s="664">
        <v>233.42702702702704</v>
      </c>
    </row>
    <row r="581" spans="1:17" ht="14.4" customHeight="1" x14ac:dyDescent="0.3">
      <c r="A581" s="659" t="s">
        <v>561</v>
      </c>
      <c r="B581" s="660" t="s">
        <v>5149</v>
      </c>
      <c r="C581" s="660" t="s">
        <v>4495</v>
      </c>
      <c r="D581" s="660" t="s">
        <v>5256</v>
      </c>
      <c r="E581" s="660" t="s">
        <v>5255</v>
      </c>
      <c r="F581" s="663">
        <v>41</v>
      </c>
      <c r="G581" s="663">
        <v>0</v>
      </c>
      <c r="H581" s="663"/>
      <c r="I581" s="663">
        <v>0</v>
      </c>
      <c r="J581" s="663">
        <v>37</v>
      </c>
      <c r="K581" s="663">
        <v>0</v>
      </c>
      <c r="L581" s="663"/>
      <c r="M581" s="663">
        <v>0</v>
      </c>
      <c r="N581" s="663">
        <v>37</v>
      </c>
      <c r="O581" s="663">
        <v>0</v>
      </c>
      <c r="P581" s="676"/>
      <c r="Q581" s="664">
        <v>0</v>
      </c>
    </row>
    <row r="582" spans="1:17" ht="14.4" customHeight="1" x14ac:dyDescent="0.3">
      <c r="A582" s="659" t="s">
        <v>561</v>
      </c>
      <c r="B582" s="660" t="s">
        <v>5149</v>
      </c>
      <c r="C582" s="660" t="s">
        <v>4495</v>
      </c>
      <c r="D582" s="660" t="s">
        <v>5257</v>
      </c>
      <c r="E582" s="660" t="s">
        <v>5258</v>
      </c>
      <c r="F582" s="663">
        <v>54</v>
      </c>
      <c r="G582" s="663">
        <v>295556</v>
      </c>
      <c r="H582" s="663">
        <v>1</v>
      </c>
      <c r="I582" s="663">
        <v>5473.2592592592591</v>
      </c>
      <c r="J582" s="663">
        <v>97</v>
      </c>
      <c r="K582" s="663">
        <v>531164</v>
      </c>
      <c r="L582" s="663">
        <v>1.7971687260620661</v>
      </c>
      <c r="M582" s="663">
        <v>5475.9175257731958</v>
      </c>
      <c r="N582" s="663">
        <v>137</v>
      </c>
      <c r="O582" s="663">
        <v>750212</v>
      </c>
      <c r="P582" s="676">
        <v>2.5383074611917875</v>
      </c>
      <c r="Q582" s="664">
        <v>5476</v>
      </c>
    </row>
    <row r="583" spans="1:17" ht="14.4" customHeight="1" x14ac:dyDescent="0.3">
      <c r="A583" s="659" t="s">
        <v>561</v>
      </c>
      <c r="B583" s="660" t="s">
        <v>5149</v>
      </c>
      <c r="C583" s="660" t="s">
        <v>4495</v>
      </c>
      <c r="D583" s="660" t="s">
        <v>5259</v>
      </c>
      <c r="E583" s="660" t="s">
        <v>5260</v>
      </c>
      <c r="F583" s="663">
        <v>401</v>
      </c>
      <c r="G583" s="663">
        <v>9608812</v>
      </c>
      <c r="H583" s="663">
        <v>1</v>
      </c>
      <c r="I583" s="663">
        <v>23962.124688279302</v>
      </c>
      <c r="J583" s="663">
        <v>408</v>
      </c>
      <c r="K583" s="663">
        <v>9778024</v>
      </c>
      <c r="L583" s="663">
        <v>1.0176100854091015</v>
      </c>
      <c r="M583" s="663">
        <v>23965.745098039217</v>
      </c>
      <c r="N583" s="663">
        <v>276</v>
      </c>
      <c r="O583" s="663">
        <v>6614616</v>
      </c>
      <c r="P583" s="676">
        <v>0.68839061478151509</v>
      </c>
      <c r="Q583" s="664">
        <v>23966</v>
      </c>
    </row>
    <row r="584" spans="1:17" ht="14.4" customHeight="1" x14ac:dyDescent="0.3">
      <c r="A584" s="659" t="s">
        <v>561</v>
      </c>
      <c r="B584" s="660" t="s">
        <v>5149</v>
      </c>
      <c r="C584" s="660" t="s">
        <v>4495</v>
      </c>
      <c r="D584" s="660" t="s">
        <v>5261</v>
      </c>
      <c r="E584" s="660" t="s">
        <v>5262</v>
      </c>
      <c r="F584" s="663">
        <v>197</v>
      </c>
      <c r="G584" s="663">
        <v>1314346</v>
      </c>
      <c r="H584" s="663">
        <v>1</v>
      </c>
      <c r="I584" s="663">
        <v>6671.8071065989843</v>
      </c>
      <c r="J584" s="663">
        <v>286</v>
      </c>
      <c r="K584" s="663">
        <v>1909230</v>
      </c>
      <c r="L584" s="663">
        <v>1.4526083694856606</v>
      </c>
      <c r="M584" s="663">
        <v>6675.6293706293709</v>
      </c>
      <c r="N584" s="663">
        <v>303</v>
      </c>
      <c r="O584" s="663">
        <v>2022828</v>
      </c>
      <c r="P584" s="676">
        <v>1.5390376658809781</v>
      </c>
      <c r="Q584" s="664">
        <v>6676</v>
      </c>
    </row>
    <row r="585" spans="1:17" ht="14.4" customHeight="1" x14ac:dyDescent="0.3">
      <c r="A585" s="659" t="s">
        <v>561</v>
      </c>
      <c r="B585" s="660" t="s">
        <v>5149</v>
      </c>
      <c r="C585" s="660" t="s">
        <v>4495</v>
      </c>
      <c r="D585" s="660" t="s">
        <v>5263</v>
      </c>
      <c r="E585" s="660" t="s">
        <v>5255</v>
      </c>
      <c r="F585" s="663">
        <v>11</v>
      </c>
      <c r="G585" s="663">
        <v>0</v>
      </c>
      <c r="H585" s="663"/>
      <c r="I585" s="663">
        <v>0</v>
      </c>
      <c r="J585" s="663">
        <v>6</v>
      </c>
      <c r="K585" s="663">
        <v>0</v>
      </c>
      <c r="L585" s="663"/>
      <c r="M585" s="663">
        <v>0</v>
      </c>
      <c r="N585" s="663">
        <v>7</v>
      </c>
      <c r="O585" s="663">
        <v>0</v>
      </c>
      <c r="P585" s="676"/>
      <c r="Q585" s="664">
        <v>0</v>
      </c>
    </row>
    <row r="586" spans="1:17" ht="14.4" customHeight="1" x14ac:dyDescent="0.3">
      <c r="A586" s="659" t="s">
        <v>561</v>
      </c>
      <c r="B586" s="660" t="s">
        <v>5149</v>
      </c>
      <c r="C586" s="660" t="s">
        <v>4495</v>
      </c>
      <c r="D586" s="660" t="s">
        <v>5264</v>
      </c>
      <c r="E586" s="660" t="s">
        <v>5265</v>
      </c>
      <c r="F586" s="663">
        <v>338</v>
      </c>
      <c r="G586" s="663">
        <v>9451168</v>
      </c>
      <c r="H586" s="663">
        <v>1</v>
      </c>
      <c r="I586" s="663">
        <v>27962.035502958581</v>
      </c>
      <c r="J586" s="663">
        <v>312</v>
      </c>
      <c r="K586" s="663">
        <v>8725352</v>
      </c>
      <c r="L586" s="663">
        <v>0.92320356595079045</v>
      </c>
      <c r="M586" s="663">
        <v>27965.871794871793</v>
      </c>
      <c r="N586" s="663">
        <v>336</v>
      </c>
      <c r="O586" s="663">
        <v>9396576</v>
      </c>
      <c r="P586" s="676">
        <v>0.99422378271130085</v>
      </c>
      <c r="Q586" s="664">
        <v>27966</v>
      </c>
    </row>
    <row r="587" spans="1:17" ht="14.4" customHeight="1" x14ac:dyDescent="0.3">
      <c r="A587" s="659" t="s">
        <v>561</v>
      </c>
      <c r="B587" s="660" t="s">
        <v>5149</v>
      </c>
      <c r="C587" s="660" t="s">
        <v>4495</v>
      </c>
      <c r="D587" s="660" t="s">
        <v>5067</v>
      </c>
      <c r="E587" s="660" t="s">
        <v>5068</v>
      </c>
      <c r="F587" s="663">
        <v>159</v>
      </c>
      <c r="G587" s="663">
        <v>107475</v>
      </c>
      <c r="H587" s="663">
        <v>1</v>
      </c>
      <c r="I587" s="663">
        <v>675.94339622641508</v>
      </c>
      <c r="J587" s="663">
        <v>189</v>
      </c>
      <c r="K587" s="663">
        <v>66012</v>
      </c>
      <c r="L587" s="663">
        <v>0.61420795533845085</v>
      </c>
      <c r="M587" s="663">
        <v>349.26984126984127</v>
      </c>
      <c r="N587" s="663">
        <v>203</v>
      </c>
      <c r="O587" s="663">
        <v>70380</v>
      </c>
      <c r="P587" s="676">
        <v>0.65484996510816473</v>
      </c>
      <c r="Q587" s="664">
        <v>346.69950738916253</v>
      </c>
    </row>
    <row r="588" spans="1:17" ht="14.4" customHeight="1" x14ac:dyDescent="0.3">
      <c r="A588" s="659" t="s">
        <v>561</v>
      </c>
      <c r="B588" s="660" t="s">
        <v>5149</v>
      </c>
      <c r="C588" s="660" t="s">
        <v>4495</v>
      </c>
      <c r="D588" s="660" t="s">
        <v>5266</v>
      </c>
      <c r="E588" s="660" t="s">
        <v>5267</v>
      </c>
      <c r="F588" s="663"/>
      <c r="G588" s="663"/>
      <c r="H588" s="663"/>
      <c r="I588" s="663"/>
      <c r="J588" s="663"/>
      <c r="K588" s="663"/>
      <c r="L588" s="663"/>
      <c r="M588" s="663"/>
      <c r="N588" s="663">
        <v>4</v>
      </c>
      <c r="O588" s="663">
        <v>4461</v>
      </c>
      <c r="P588" s="676"/>
      <c r="Q588" s="664">
        <v>1115.25</v>
      </c>
    </row>
    <row r="589" spans="1:17" ht="14.4" customHeight="1" x14ac:dyDescent="0.3">
      <c r="A589" s="659" t="s">
        <v>561</v>
      </c>
      <c r="B589" s="660" t="s">
        <v>5149</v>
      </c>
      <c r="C589" s="660" t="s">
        <v>4495</v>
      </c>
      <c r="D589" s="660" t="s">
        <v>5087</v>
      </c>
      <c r="E589" s="660" t="s">
        <v>5088</v>
      </c>
      <c r="F589" s="663">
        <v>76</v>
      </c>
      <c r="G589" s="663">
        <v>0</v>
      </c>
      <c r="H589" s="663"/>
      <c r="I589" s="663">
        <v>0</v>
      </c>
      <c r="J589" s="663">
        <v>79</v>
      </c>
      <c r="K589" s="663">
        <v>0</v>
      </c>
      <c r="L589" s="663"/>
      <c r="M589" s="663">
        <v>0</v>
      </c>
      <c r="N589" s="663">
        <v>78</v>
      </c>
      <c r="O589" s="663">
        <v>0</v>
      </c>
      <c r="P589" s="676"/>
      <c r="Q589" s="664">
        <v>0</v>
      </c>
    </row>
    <row r="590" spans="1:17" ht="14.4" customHeight="1" x14ac:dyDescent="0.3">
      <c r="A590" s="659" t="s">
        <v>561</v>
      </c>
      <c r="B590" s="660" t="s">
        <v>5149</v>
      </c>
      <c r="C590" s="660" t="s">
        <v>4495</v>
      </c>
      <c r="D590" s="660" t="s">
        <v>5268</v>
      </c>
      <c r="E590" s="660" t="s">
        <v>5255</v>
      </c>
      <c r="F590" s="663">
        <v>1</v>
      </c>
      <c r="G590" s="663">
        <v>0</v>
      </c>
      <c r="H590" s="663"/>
      <c r="I590" s="663">
        <v>0</v>
      </c>
      <c r="J590" s="663">
        <v>2</v>
      </c>
      <c r="K590" s="663">
        <v>0</v>
      </c>
      <c r="L590" s="663"/>
      <c r="M590" s="663">
        <v>0</v>
      </c>
      <c r="N590" s="663"/>
      <c r="O590" s="663"/>
      <c r="P590" s="676"/>
      <c r="Q590" s="664"/>
    </row>
    <row r="591" spans="1:17" ht="14.4" customHeight="1" x14ac:dyDescent="0.3">
      <c r="A591" s="659" t="s">
        <v>561</v>
      </c>
      <c r="B591" s="660" t="s">
        <v>5269</v>
      </c>
      <c r="C591" s="660" t="s">
        <v>4495</v>
      </c>
      <c r="D591" s="660" t="s">
        <v>5270</v>
      </c>
      <c r="E591" s="660" t="s">
        <v>5271</v>
      </c>
      <c r="F591" s="663"/>
      <c r="G591" s="663"/>
      <c r="H591" s="663"/>
      <c r="I591" s="663"/>
      <c r="J591" s="663"/>
      <c r="K591" s="663"/>
      <c r="L591" s="663"/>
      <c r="M591" s="663"/>
      <c r="N591" s="663">
        <v>1</v>
      </c>
      <c r="O591" s="663">
        <v>691</v>
      </c>
      <c r="P591" s="676"/>
      <c r="Q591" s="664">
        <v>691</v>
      </c>
    </row>
    <row r="592" spans="1:17" ht="14.4" customHeight="1" x14ac:dyDescent="0.3">
      <c r="A592" s="659" t="s">
        <v>561</v>
      </c>
      <c r="B592" s="660" t="s">
        <v>5269</v>
      </c>
      <c r="C592" s="660" t="s">
        <v>4495</v>
      </c>
      <c r="D592" s="660" t="s">
        <v>5272</v>
      </c>
      <c r="E592" s="660" t="s">
        <v>5273</v>
      </c>
      <c r="F592" s="663"/>
      <c r="G592" s="663"/>
      <c r="H592" s="663"/>
      <c r="I592" s="663"/>
      <c r="J592" s="663">
        <v>1</v>
      </c>
      <c r="K592" s="663">
        <v>2396</v>
      </c>
      <c r="L592" s="663"/>
      <c r="M592" s="663">
        <v>2396</v>
      </c>
      <c r="N592" s="663"/>
      <c r="O592" s="663"/>
      <c r="P592" s="676"/>
      <c r="Q592" s="664"/>
    </row>
    <row r="593" spans="1:17" ht="14.4" customHeight="1" x14ac:dyDescent="0.3">
      <c r="A593" s="659" t="s">
        <v>561</v>
      </c>
      <c r="B593" s="660" t="s">
        <v>5269</v>
      </c>
      <c r="C593" s="660" t="s">
        <v>4495</v>
      </c>
      <c r="D593" s="660" t="s">
        <v>5274</v>
      </c>
      <c r="E593" s="660" t="s">
        <v>5275</v>
      </c>
      <c r="F593" s="663"/>
      <c r="G593" s="663"/>
      <c r="H593" s="663"/>
      <c r="I593" s="663"/>
      <c r="J593" s="663"/>
      <c r="K593" s="663"/>
      <c r="L593" s="663"/>
      <c r="M593" s="663"/>
      <c r="N593" s="663">
        <v>1</v>
      </c>
      <c r="O593" s="663">
        <v>664</v>
      </c>
      <c r="P593" s="676"/>
      <c r="Q593" s="664">
        <v>664</v>
      </c>
    </row>
    <row r="594" spans="1:17" ht="14.4" customHeight="1" x14ac:dyDescent="0.3">
      <c r="A594" s="659" t="s">
        <v>561</v>
      </c>
      <c r="B594" s="660" t="s">
        <v>5269</v>
      </c>
      <c r="C594" s="660" t="s">
        <v>4495</v>
      </c>
      <c r="D594" s="660" t="s">
        <v>5276</v>
      </c>
      <c r="E594" s="660" t="s">
        <v>5277</v>
      </c>
      <c r="F594" s="663"/>
      <c r="G594" s="663"/>
      <c r="H594" s="663"/>
      <c r="I594" s="663"/>
      <c r="J594" s="663"/>
      <c r="K594" s="663"/>
      <c r="L594" s="663"/>
      <c r="M594" s="663"/>
      <c r="N594" s="663">
        <v>1</v>
      </c>
      <c r="O594" s="663">
        <v>2012</v>
      </c>
      <c r="P594" s="676"/>
      <c r="Q594" s="664">
        <v>2012</v>
      </c>
    </row>
    <row r="595" spans="1:17" ht="14.4" customHeight="1" x14ac:dyDescent="0.3">
      <c r="A595" s="659" t="s">
        <v>561</v>
      </c>
      <c r="B595" s="660" t="s">
        <v>5269</v>
      </c>
      <c r="C595" s="660" t="s">
        <v>4495</v>
      </c>
      <c r="D595" s="660" t="s">
        <v>5278</v>
      </c>
      <c r="E595" s="660" t="s">
        <v>5279</v>
      </c>
      <c r="F595" s="663"/>
      <c r="G595" s="663"/>
      <c r="H595" s="663"/>
      <c r="I595" s="663"/>
      <c r="J595" s="663">
        <v>1</v>
      </c>
      <c r="K595" s="663">
        <v>3982</v>
      </c>
      <c r="L595" s="663"/>
      <c r="M595" s="663">
        <v>3982</v>
      </c>
      <c r="N595" s="663"/>
      <c r="O595" s="663"/>
      <c r="P595" s="676"/>
      <c r="Q595" s="664"/>
    </row>
    <row r="596" spans="1:17" ht="14.4" customHeight="1" x14ac:dyDescent="0.3">
      <c r="A596" s="659" t="s">
        <v>561</v>
      </c>
      <c r="B596" s="660" t="s">
        <v>5269</v>
      </c>
      <c r="C596" s="660" t="s">
        <v>4495</v>
      </c>
      <c r="D596" s="660" t="s">
        <v>5280</v>
      </c>
      <c r="E596" s="660" t="s">
        <v>5281</v>
      </c>
      <c r="F596" s="663"/>
      <c r="G596" s="663"/>
      <c r="H596" s="663"/>
      <c r="I596" s="663"/>
      <c r="J596" s="663"/>
      <c r="K596" s="663"/>
      <c r="L596" s="663"/>
      <c r="M596" s="663"/>
      <c r="N596" s="663">
        <v>1</v>
      </c>
      <c r="O596" s="663">
        <v>20446</v>
      </c>
      <c r="P596" s="676"/>
      <c r="Q596" s="664">
        <v>20446</v>
      </c>
    </row>
    <row r="597" spans="1:17" ht="14.4" customHeight="1" x14ac:dyDescent="0.3">
      <c r="A597" s="659" t="s">
        <v>561</v>
      </c>
      <c r="B597" s="660" t="s">
        <v>5269</v>
      </c>
      <c r="C597" s="660" t="s">
        <v>4495</v>
      </c>
      <c r="D597" s="660" t="s">
        <v>4613</v>
      </c>
      <c r="E597" s="660" t="s">
        <v>4614</v>
      </c>
      <c r="F597" s="663"/>
      <c r="G597" s="663"/>
      <c r="H597" s="663"/>
      <c r="I597" s="663"/>
      <c r="J597" s="663">
        <v>1</v>
      </c>
      <c r="K597" s="663">
        <v>845</v>
      </c>
      <c r="L597" s="663"/>
      <c r="M597" s="663">
        <v>845</v>
      </c>
      <c r="N597" s="663"/>
      <c r="O597" s="663"/>
      <c r="P597" s="676"/>
      <c r="Q597" s="664"/>
    </row>
    <row r="598" spans="1:17" ht="14.4" customHeight="1" x14ac:dyDescent="0.3">
      <c r="A598" s="659" t="s">
        <v>561</v>
      </c>
      <c r="B598" s="660" t="s">
        <v>5269</v>
      </c>
      <c r="C598" s="660" t="s">
        <v>4495</v>
      </c>
      <c r="D598" s="660" t="s">
        <v>5282</v>
      </c>
      <c r="E598" s="660" t="s">
        <v>5283</v>
      </c>
      <c r="F598" s="663"/>
      <c r="G598" s="663"/>
      <c r="H598" s="663"/>
      <c r="I598" s="663"/>
      <c r="J598" s="663"/>
      <c r="K598" s="663"/>
      <c r="L598" s="663"/>
      <c r="M598" s="663"/>
      <c r="N598" s="663">
        <v>1</v>
      </c>
      <c r="O598" s="663">
        <v>355</v>
      </c>
      <c r="P598" s="676"/>
      <c r="Q598" s="664">
        <v>355</v>
      </c>
    </row>
    <row r="599" spans="1:17" ht="14.4" customHeight="1" x14ac:dyDescent="0.3">
      <c r="A599" s="659" t="s">
        <v>561</v>
      </c>
      <c r="B599" s="660" t="s">
        <v>5269</v>
      </c>
      <c r="C599" s="660" t="s">
        <v>4495</v>
      </c>
      <c r="D599" s="660" t="s">
        <v>5284</v>
      </c>
      <c r="E599" s="660" t="s">
        <v>5285</v>
      </c>
      <c r="F599" s="663"/>
      <c r="G599" s="663"/>
      <c r="H599" s="663"/>
      <c r="I599" s="663"/>
      <c r="J599" s="663"/>
      <c r="K599" s="663"/>
      <c r="L599" s="663"/>
      <c r="M599" s="663"/>
      <c r="N599" s="663">
        <v>1</v>
      </c>
      <c r="O599" s="663">
        <v>1774</v>
      </c>
      <c r="P599" s="676"/>
      <c r="Q599" s="664">
        <v>1774</v>
      </c>
    </row>
    <row r="600" spans="1:17" ht="14.4" customHeight="1" x14ac:dyDescent="0.3">
      <c r="A600" s="659" t="s">
        <v>561</v>
      </c>
      <c r="B600" s="660" t="s">
        <v>5269</v>
      </c>
      <c r="C600" s="660" t="s">
        <v>4495</v>
      </c>
      <c r="D600" s="660" t="s">
        <v>707</v>
      </c>
      <c r="E600" s="660" t="s">
        <v>5286</v>
      </c>
      <c r="F600" s="663"/>
      <c r="G600" s="663"/>
      <c r="H600" s="663"/>
      <c r="I600" s="663"/>
      <c r="J600" s="663">
        <v>1</v>
      </c>
      <c r="K600" s="663">
        <v>1186</v>
      </c>
      <c r="L600" s="663"/>
      <c r="M600" s="663">
        <v>1186</v>
      </c>
      <c r="N600" s="663"/>
      <c r="O600" s="663"/>
      <c r="P600" s="676"/>
      <c r="Q600" s="664"/>
    </row>
    <row r="601" spans="1:17" ht="14.4" customHeight="1" x14ac:dyDescent="0.3">
      <c r="A601" s="659" t="s">
        <v>561</v>
      </c>
      <c r="B601" s="660" t="s">
        <v>5287</v>
      </c>
      <c r="C601" s="660" t="s">
        <v>4495</v>
      </c>
      <c r="D601" s="660" t="s">
        <v>5288</v>
      </c>
      <c r="E601" s="660" t="s">
        <v>5289</v>
      </c>
      <c r="F601" s="663"/>
      <c r="G601" s="663"/>
      <c r="H601" s="663"/>
      <c r="I601" s="663"/>
      <c r="J601" s="663"/>
      <c r="K601" s="663"/>
      <c r="L601" s="663"/>
      <c r="M601" s="663"/>
      <c r="N601" s="663">
        <v>7</v>
      </c>
      <c r="O601" s="663">
        <v>2366</v>
      </c>
      <c r="P601" s="676"/>
      <c r="Q601" s="664">
        <v>338</v>
      </c>
    </row>
    <row r="602" spans="1:17" ht="14.4" customHeight="1" x14ac:dyDescent="0.3">
      <c r="A602" s="659" t="s">
        <v>561</v>
      </c>
      <c r="B602" s="660" t="s">
        <v>5287</v>
      </c>
      <c r="C602" s="660" t="s">
        <v>4495</v>
      </c>
      <c r="D602" s="660" t="s">
        <v>5290</v>
      </c>
      <c r="E602" s="660" t="s">
        <v>5291</v>
      </c>
      <c r="F602" s="663"/>
      <c r="G602" s="663"/>
      <c r="H602" s="663"/>
      <c r="I602" s="663"/>
      <c r="J602" s="663"/>
      <c r="K602" s="663"/>
      <c r="L602" s="663"/>
      <c r="M602" s="663"/>
      <c r="N602" s="663">
        <v>1</v>
      </c>
      <c r="O602" s="663">
        <v>346</v>
      </c>
      <c r="P602" s="676"/>
      <c r="Q602" s="664">
        <v>346</v>
      </c>
    </row>
    <row r="603" spans="1:17" ht="14.4" customHeight="1" x14ac:dyDescent="0.3">
      <c r="A603" s="659" t="s">
        <v>561</v>
      </c>
      <c r="B603" s="660" t="s">
        <v>5287</v>
      </c>
      <c r="C603" s="660" t="s">
        <v>4495</v>
      </c>
      <c r="D603" s="660" t="s">
        <v>5292</v>
      </c>
      <c r="E603" s="660" t="s">
        <v>5293</v>
      </c>
      <c r="F603" s="663"/>
      <c r="G603" s="663"/>
      <c r="H603" s="663"/>
      <c r="I603" s="663"/>
      <c r="J603" s="663"/>
      <c r="K603" s="663"/>
      <c r="L603" s="663"/>
      <c r="M603" s="663"/>
      <c r="N603" s="663">
        <v>1</v>
      </c>
      <c r="O603" s="663">
        <v>912</v>
      </c>
      <c r="P603" s="676"/>
      <c r="Q603" s="664">
        <v>912</v>
      </c>
    </row>
    <row r="604" spans="1:17" ht="14.4" customHeight="1" x14ac:dyDescent="0.3">
      <c r="A604" s="659" t="s">
        <v>561</v>
      </c>
      <c r="B604" s="660" t="s">
        <v>5287</v>
      </c>
      <c r="C604" s="660" t="s">
        <v>4495</v>
      </c>
      <c r="D604" s="660" t="s">
        <v>5294</v>
      </c>
      <c r="E604" s="660" t="s">
        <v>5295</v>
      </c>
      <c r="F604" s="663"/>
      <c r="G604" s="663"/>
      <c r="H604" s="663"/>
      <c r="I604" s="663"/>
      <c r="J604" s="663"/>
      <c r="K604" s="663"/>
      <c r="L604" s="663"/>
      <c r="M604" s="663"/>
      <c r="N604" s="663">
        <v>1</v>
      </c>
      <c r="O604" s="663">
        <v>351</v>
      </c>
      <c r="P604" s="676"/>
      <c r="Q604" s="664">
        <v>351</v>
      </c>
    </row>
    <row r="605" spans="1:17" ht="14.4" customHeight="1" x14ac:dyDescent="0.3">
      <c r="A605" s="659" t="s">
        <v>561</v>
      </c>
      <c r="B605" s="660" t="s">
        <v>5287</v>
      </c>
      <c r="C605" s="660" t="s">
        <v>4495</v>
      </c>
      <c r="D605" s="660" t="s">
        <v>5031</v>
      </c>
      <c r="E605" s="660" t="s">
        <v>5032</v>
      </c>
      <c r="F605" s="663"/>
      <c r="G605" s="663"/>
      <c r="H605" s="663"/>
      <c r="I605" s="663"/>
      <c r="J605" s="663"/>
      <c r="K605" s="663"/>
      <c r="L605" s="663"/>
      <c r="M605" s="663"/>
      <c r="N605" s="663">
        <v>1</v>
      </c>
      <c r="O605" s="663">
        <v>806</v>
      </c>
      <c r="P605" s="676"/>
      <c r="Q605" s="664">
        <v>806</v>
      </c>
    </row>
    <row r="606" spans="1:17" ht="14.4" customHeight="1" x14ac:dyDescent="0.3">
      <c r="A606" s="659" t="s">
        <v>561</v>
      </c>
      <c r="B606" s="660" t="s">
        <v>5287</v>
      </c>
      <c r="C606" s="660" t="s">
        <v>4495</v>
      </c>
      <c r="D606" s="660" t="s">
        <v>5296</v>
      </c>
      <c r="E606" s="660" t="s">
        <v>5297</v>
      </c>
      <c r="F606" s="663"/>
      <c r="G606" s="663"/>
      <c r="H606" s="663"/>
      <c r="I606" s="663"/>
      <c r="J606" s="663"/>
      <c r="K606" s="663"/>
      <c r="L606" s="663"/>
      <c r="M606" s="663"/>
      <c r="N606" s="663">
        <v>1</v>
      </c>
      <c r="O606" s="663">
        <v>2219</v>
      </c>
      <c r="P606" s="676"/>
      <c r="Q606" s="664">
        <v>2219</v>
      </c>
    </row>
    <row r="607" spans="1:17" ht="14.4" customHeight="1" x14ac:dyDescent="0.3">
      <c r="A607" s="659" t="s">
        <v>561</v>
      </c>
      <c r="B607" s="660" t="s">
        <v>5287</v>
      </c>
      <c r="C607" s="660" t="s">
        <v>4495</v>
      </c>
      <c r="D607" s="660" t="s">
        <v>5298</v>
      </c>
      <c r="E607" s="660" t="s">
        <v>5299</v>
      </c>
      <c r="F607" s="663">
        <v>6</v>
      </c>
      <c r="G607" s="663">
        <v>14346</v>
      </c>
      <c r="H607" s="663">
        <v>1</v>
      </c>
      <c r="I607" s="663">
        <v>2391</v>
      </c>
      <c r="J607" s="663"/>
      <c r="K607" s="663"/>
      <c r="L607" s="663"/>
      <c r="M607" s="663"/>
      <c r="N607" s="663">
        <v>11</v>
      </c>
      <c r="O607" s="663">
        <v>26578</v>
      </c>
      <c r="P607" s="676">
        <v>1.8526418513871463</v>
      </c>
      <c r="Q607" s="664">
        <v>2416.181818181818</v>
      </c>
    </row>
    <row r="608" spans="1:17" ht="14.4" customHeight="1" x14ac:dyDescent="0.3">
      <c r="A608" s="659" t="s">
        <v>561</v>
      </c>
      <c r="B608" s="660" t="s">
        <v>5287</v>
      </c>
      <c r="C608" s="660" t="s">
        <v>4495</v>
      </c>
      <c r="D608" s="660" t="s">
        <v>5300</v>
      </c>
      <c r="E608" s="660" t="s">
        <v>5301</v>
      </c>
      <c r="F608" s="663">
        <v>2</v>
      </c>
      <c r="G608" s="663">
        <v>1186</v>
      </c>
      <c r="H608" s="663">
        <v>1</v>
      </c>
      <c r="I608" s="663">
        <v>593</v>
      </c>
      <c r="J608" s="663"/>
      <c r="K608" s="663"/>
      <c r="L608" s="663"/>
      <c r="M608" s="663"/>
      <c r="N608" s="663">
        <v>2</v>
      </c>
      <c r="O608" s="663">
        <v>1194</v>
      </c>
      <c r="P608" s="676">
        <v>1.0067453625632379</v>
      </c>
      <c r="Q608" s="664">
        <v>597</v>
      </c>
    </row>
    <row r="609" spans="1:17" ht="14.4" customHeight="1" x14ac:dyDescent="0.3">
      <c r="A609" s="659" t="s">
        <v>561</v>
      </c>
      <c r="B609" s="660" t="s">
        <v>5287</v>
      </c>
      <c r="C609" s="660" t="s">
        <v>4495</v>
      </c>
      <c r="D609" s="660" t="s">
        <v>5302</v>
      </c>
      <c r="E609" s="660" t="s">
        <v>5303</v>
      </c>
      <c r="F609" s="663"/>
      <c r="G609" s="663"/>
      <c r="H609" s="663"/>
      <c r="I609" s="663"/>
      <c r="J609" s="663"/>
      <c r="K609" s="663"/>
      <c r="L609" s="663"/>
      <c r="M609" s="663"/>
      <c r="N609" s="663">
        <v>2</v>
      </c>
      <c r="O609" s="663">
        <v>2912</v>
      </c>
      <c r="P609" s="676"/>
      <c r="Q609" s="664">
        <v>1456</v>
      </c>
    </row>
    <row r="610" spans="1:17" ht="14.4" customHeight="1" x14ac:dyDescent="0.3">
      <c r="A610" s="659" t="s">
        <v>561</v>
      </c>
      <c r="B610" s="660" t="s">
        <v>5287</v>
      </c>
      <c r="C610" s="660" t="s">
        <v>4495</v>
      </c>
      <c r="D610" s="660" t="s">
        <v>5304</v>
      </c>
      <c r="E610" s="660" t="s">
        <v>5305</v>
      </c>
      <c r="F610" s="663">
        <v>1</v>
      </c>
      <c r="G610" s="663">
        <v>3108</v>
      </c>
      <c r="H610" s="663">
        <v>1</v>
      </c>
      <c r="I610" s="663">
        <v>3108</v>
      </c>
      <c r="J610" s="663"/>
      <c r="K610" s="663"/>
      <c r="L610" s="663"/>
      <c r="M610" s="663"/>
      <c r="N610" s="663"/>
      <c r="O610" s="663"/>
      <c r="P610" s="676"/>
      <c r="Q610" s="664"/>
    </row>
    <row r="611" spans="1:17" ht="14.4" customHeight="1" x14ac:dyDescent="0.3">
      <c r="A611" s="659" t="s">
        <v>561</v>
      </c>
      <c r="B611" s="660" t="s">
        <v>5287</v>
      </c>
      <c r="C611" s="660" t="s">
        <v>4495</v>
      </c>
      <c r="D611" s="660" t="s">
        <v>5306</v>
      </c>
      <c r="E611" s="660" t="s">
        <v>5307</v>
      </c>
      <c r="F611" s="663"/>
      <c r="G611" s="663"/>
      <c r="H611" s="663"/>
      <c r="I611" s="663"/>
      <c r="J611" s="663"/>
      <c r="K611" s="663"/>
      <c r="L611" s="663"/>
      <c r="M611" s="663"/>
      <c r="N611" s="663">
        <v>1</v>
      </c>
      <c r="O611" s="663">
        <v>419</v>
      </c>
      <c r="P611" s="676"/>
      <c r="Q611" s="664">
        <v>419</v>
      </c>
    </row>
    <row r="612" spans="1:17" ht="14.4" customHeight="1" x14ac:dyDescent="0.3">
      <c r="A612" s="659" t="s">
        <v>561</v>
      </c>
      <c r="B612" s="660" t="s">
        <v>5308</v>
      </c>
      <c r="C612" s="660" t="s">
        <v>4495</v>
      </c>
      <c r="D612" s="660" t="s">
        <v>5013</v>
      </c>
      <c r="E612" s="660" t="s">
        <v>5014</v>
      </c>
      <c r="F612" s="663"/>
      <c r="G612" s="663"/>
      <c r="H612" s="663"/>
      <c r="I612" s="663"/>
      <c r="J612" s="663"/>
      <c r="K612" s="663"/>
      <c r="L612" s="663"/>
      <c r="M612" s="663"/>
      <c r="N612" s="663">
        <v>13</v>
      </c>
      <c r="O612" s="663">
        <v>4161</v>
      </c>
      <c r="P612" s="676"/>
      <c r="Q612" s="664">
        <v>320.07692307692309</v>
      </c>
    </row>
    <row r="613" spans="1:17" ht="14.4" customHeight="1" x14ac:dyDescent="0.3">
      <c r="A613" s="659" t="s">
        <v>561</v>
      </c>
      <c r="B613" s="660" t="s">
        <v>5308</v>
      </c>
      <c r="C613" s="660" t="s">
        <v>4495</v>
      </c>
      <c r="D613" s="660" t="s">
        <v>5309</v>
      </c>
      <c r="E613" s="660" t="s">
        <v>5310</v>
      </c>
      <c r="F613" s="663"/>
      <c r="G613" s="663"/>
      <c r="H613" s="663"/>
      <c r="I613" s="663"/>
      <c r="J613" s="663"/>
      <c r="K613" s="663"/>
      <c r="L613" s="663"/>
      <c r="M613" s="663"/>
      <c r="N613" s="663">
        <v>1</v>
      </c>
      <c r="O613" s="663">
        <v>914</v>
      </c>
      <c r="P613" s="676"/>
      <c r="Q613" s="664">
        <v>914</v>
      </c>
    </row>
    <row r="614" spans="1:17" ht="14.4" customHeight="1" x14ac:dyDescent="0.3">
      <c r="A614" s="659" t="s">
        <v>561</v>
      </c>
      <c r="B614" s="660" t="s">
        <v>5308</v>
      </c>
      <c r="C614" s="660" t="s">
        <v>4495</v>
      </c>
      <c r="D614" s="660" t="s">
        <v>5311</v>
      </c>
      <c r="E614" s="660" t="s">
        <v>5312</v>
      </c>
      <c r="F614" s="663"/>
      <c r="G614" s="663"/>
      <c r="H614" s="663"/>
      <c r="I614" s="663"/>
      <c r="J614" s="663"/>
      <c r="K614" s="663"/>
      <c r="L614" s="663"/>
      <c r="M614" s="663"/>
      <c r="N614" s="663">
        <v>3</v>
      </c>
      <c r="O614" s="663">
        <v>8868</v>
      </c>
      <c r="P614" s="676"/>
      <c r="Q614" s="664">
        <v>2956</v>
      </c>
    </row>
    <row r="615" spans="1:17" ht="14.4" customHeight="1" x14ac:dyDescent="0.3">
      <c r="A615" s="659" t="s">
        <v>561</v>
      </c>
      <c r="B615" s="660" t="s">
        <v>5308</v>
      </c>
      <c r="C615" s="660" t="s">
        <v>4495</v>
      </c>
      <c r="D615" s="660" t="s">
        <v>5069</v>
      </c>
      <c r="E615" s="660" t="s">
        <v>5070</v>
      </c>
      <c r="F615" s="663"/>
      <c r="G615" s="663"/>
      <c r="H615" s="663"/>
      <c r="I615" s="663"/>
      <c r="J615" s="663">
        <v>32</v>
      </c>
      <c r="K615" s="663">
        <v>56608</v>
      </c>
      <c r="L615" s="663"/>
      <c r="M615" s="663">
        <v>1769</v>
      </c>
      <c r="N615" s="663">
        <v>59</v>
      </c>
      <c r="O615" s="663">
        <v>104889</v>
      </c>
      <c r="P615" s="676"/>
      <c r="Q615" s="664">
        <v>1777.7796610169491</v>
      </c>
    </row>
    <row r="616" spans="1:17" ht="14.4" customHeight="1" x14ac:dyDescent="0.3">
      <c r="A616" s="659" t="s">
        <v>561</v>
      </c>
      <c r="B616" s="660" t="s">
        <v>5308</v>
      </c>
      <c r="C616" s="660" t="s">
        <v>4495</v>
      </c>
      <c r="D616" s="660" t="s">
        <v>5313</v>
      </c>
      <c r="E616" s="660" t="s">
        <v>5314</v>
      </c>
      <c r="F616" s="663"/>
      <c r="G616" s="663"/>
      <c r="H616" s="663"/>
      <c r="I616" s="663"/>
      <c r="J616" s="663"/>
      <c r="K616" s="663"/>
      <c r="L616" s="663"/>
      <c r="M616" s="663"/>
      <c r="N616" s="663">
        <v>1</v>
      </c>
      <c r="O616" s="663">
        <v>540</v>
      </c>
      <c r="P616" s="676"/>
      <c r="Q616" s="664">
        <v>540</v>
      </c>
    </row>
    <row r="617" spans="1:17" ht="14.4" customHeight="1" x14ac:dyDescent="0.3">
      <c r="A617" s="659" t="s">
        <v>561</v>
      </c>
      <c r="B617" s="660" t="s">
        <v>5308</v>
      </c>
      <c r="C617" s="660" t="s">
        <v>4495</v>
      </c>
      <c r="D617" s="660" t="s">
        <v>5120</v>
      </c>
      <c r="E617" s="660" t="s">
        <v>5121</v>
      </c>
      <c r="F617" s="663"/>
      <c r="G617" s="663"/>
      <c r="H617" s="663"/>
      <c r="I617" s="663"/>
      <c r="J617" s="663">
        <v>1</v>
      </c>
      <c r="K617" s="663">
        <v>1920</v>
      </c>
      <c r="L617" s="663"/>
      <c r="M617" s="663">
        <v>1920</v>
      </c>
      <c r="N617" s="663"/>
      <c r="O617" s="663"/>
      <c r="P617" s="676"/>
      <c r="Q617" s="664"/>
    </row>
    <row r="618" spans="1:17" ht="14.4" customHeight="1" x14ac:dyDescent="0.3">
      <c r="A618" s="659" t="s">
        <v>561</v>
      </c>
      <c r="B618" s="660" t="s">
        <v>5308</v>
      </c>
      <c r="C618" s="660" t="s">
        <v>4495</v>
      </c>
      <c r="D618" s="660" t="s">
        <v>5315</v>
      </c>
      <c r="E618" s="660" t="s">
        <v>5316</v>
      </c>
      <c r="F618" s="663"/>
      <c r="G618" s="663"/>
      <c r="H618" s="663"/>
      <c r="I618" s="663"/>
      <c r="J618" s="663">
        <v>1</v>
      </c>
      <c r="K618" s="663">
        <v>902</v>
      </c>
      <c r="L618" s="663"/>
      <c r="M618" s="663">
        <v>902</v>
      </c>
      <c r="N618" s="663"/>
      <c r="O618" s="663"/>
      <c r="P618" s="676"/>
      <c r="Q618" s="664"/>
    </row>
    <row r="619" spans="1:17" ht="14.4" customHeight="1" x14ac:dyDescent="0.3">
      <c r="A619" s="659" t="s">
        <v>561</v>
      </c>
      <c r="B619" s="660" t="s">
        <v>4548</v>
      </c>
      <c r="C619" s="660" t="s">
        <v>4495</v>
      </c>
      <c r="D619" s="660" t="s">
        <v>4508</v>
      </c>
      <c r="E619" s="660" t="s">
        <v>4509</v>
      </c>
      <c r="F619" s="663"/>
      <c r="G619" s="663"/>
      <c r="H619" s="663"/>
      <c r="I619" s="663"/>
      <c r="J619" s="663">
        <v>1</v>
      </c>
      <c r="K619" s="663">
        <v>5</v>
      </c>
      <c r="L619" s="663"/>
      <c r="M619" s="663">
        <v>5</v>
      </c>
      <c r="N619" s="663">
        <v>31</v>
      </c>
      <c r="O619" s="663">
        <v>155</v>
      </c>
      <c r="P619" s="676"/>
      <c r="Q619" s="664">
        <v>5</v>
      </c>
    </row>
    <row r="620" spans="1:17" ht="14.4" customHeight="1" x14ac:dyDescent="0.3">
      <c r="A620" s="659" t="s">
        <v>561</v>
      </c>
      <c r="B620" s="660" t="s">
        <v>4548</v>
      </c>
      <c r="C620" s="660" t="s">
        <v>4495</v>
      </c>
      <c r="D620" s="660" t="s">
        <v>5095</v>
      </c>
      <c r="E620" s="660" t="s">
        <v>5096</v>
      </c>
      <c r="F620" s="663"/>
      <c r="G620" s="663"/>
      <c r="H620" s="663"/>
      <c r="I620" s="663"/>
      <c r="J620" s="663"/>
      <c r="K620" s="663"/>
      <c r="L620" s="663"/>
      <c r="M620" s="663"/>
      <c r="N620" s="663">
        <v>3</v>
      </c>
      <c r="O620" s="663">
        <v>1826</v>
      </c>
      <c r="P620" s="676"/>
      <c r="Q620" s="664">
        <v>608.66666666666663</v>
      </c>
    </row>
    <row r="621" spans="1:17" ht="14.4" customHeight="1" x14ac:dyDescent="0.3">
      <c r="A621" s="659" t="s">
        <v>561</v>
      </c>
      <c r="B621" s="660" t="s">
        <v>4548</v>
      </c>
      <c r="C621" s="660" t="s">
        <v>4495</v>
      </c>
      <c r="D621" s="660" t="s">
        <v>5317</v>
      </c>
      <c r="E621" s="660" t="s">
        <v>5096</v>
      </c>
      <c r="F621" s="663"/>
      <c r="G621" s="663"/>
      <c r="H621" s="663"/>
      <c r="I621" s="663"/>
      <c r="J621" s="663"/>
      <c r="K621" s="663"/>
      <c r="L621" s="663"/>
      <c r="M621" s="663"/>
      <c r="N621" s="663">
        <v>1</v>
      </c>
      <c r="O621" s="663">
        <v>520</v>
      </c>
      <c r="P621" s="676"/>
      <c r="Q621" s="664">
        <v>520</v>
      </c>
    </row>
    <row r="622" spans="1:17" ht="14.4" customHeight="1" x14ac:dyDescent="0.3">
      <c r="A622" s="659" t="s">
        <v>561</v>
      </c>
      <c r="B622" s="660" t="s">
        <v>5318</v>
      </c>
      <c r="C622" s="660" t="s">
        <v>4495</v>
      </c>
      <c r="D622" s="660" t="s">
        <v>5319</v>
      </c>
      <c r="E622" s="660" t="s">
        <v>5320</v>
      </c>
      <c r="F622" s="663">
        <v>6</v>
      </c>
      <c r="G622" s="663">
        <v>2454</v>
      </c>
      <c r="H622" s="663">
        <v>1</v>
      </c>
      <c r="I622" s="663">
        <v>409</v>
      </c>
      <c r="J622" s="663">
        <v>4</v>
      </c>
      <c r="K622" s="663">
        <v>1648</v>
      </c>
      <c r="L622" s="663">
        <v>0.6715566422167889</v>
      </c>
      <c r="M622" s="663">
        <v>412</v>
      </c>
      <c r="N622" s="663">
        <v>25</v>
      </c>
      <c r="O622" s="663">
        <v>10375</v>
      </c>
      <c r="P622" s="676">
        <v>4.2277913610431952</v>
      </c>
      <c r="Q622" s="664">
        <v>415</v>
      </c>
    </row>
    <row r="623" spans="1:17" ht="14.4" customHeight="1" x14ac:dyDescent="0.3">
      <c r="A623" s="659" t="s">
        <v>561</v>
      </c>
      <c r="B623" s="660" t="s">
        <v>5318</v>
      </c>
      <c r="C623" s="660" t="s">
        <v>4495</v>
      </c>
      <c r="D623" s="660" t="s">
        <v>5029</v>
      </c>
      <c r="E623" s="660" t="s">
        <v>5030</v>
      </c>
      <c r="F623" s="663"/>
      <c r="G623" s="663"/>
      <c r="H623" s="663"/>
      <c r="I623" s="663"/>
      <c r="J623" s="663">
        <v>7</v>
      </c>
      <c r="K623" s="663">
        <v>1988</v>
      </c>
      <c r="L623" s="663"/>
      <c r="M623" s="663">
        <v>284</v>
      </c>
      <c r="N623" s="663">
        <v>2</v>
      </c>
      <c r="O623" s="663">
        <v>568</v>
      </c>
      <c r="P623" s="676"/>
      <c r="Q623" s="664">
        <v>284</v>
      </c>
    </row>
    <row r="624" spans="1:17" ht="14.4" customHeight="1" x14ac:dyDescent="0.3">
      <c r="A624" s="659" t="s">
        <v>561</v>
      </c>
      <c r="B624" s="660" t="s">
        <v>5318</v>
      </c>
      <c r="C624" s="660" t="s">
        <v>4495</v>
      </c>
      <c r="D624" s="660" t="s">
        <v>5321</v>
      </c>
      <c r="E624" s="660" t="s">
        <v>5322</v>
      </c>
      <c r="F624" s="663">
        <v>8</v>
      </c>
      <c r="G624" s="663">
        <v>6880</v>
      </c>
      <c r="H624" s="663">
        <v>1</v>
      </c>
      <c r="I624" s="663">
        <v>860</v>
      </c>
      <c r="J624" s="663">
        <v>6</v>
      </c>
      <c r="K624" s="663">
        <v>5202</v>
      </c>
      <c r="L624" s="663">
        <v>0.75610465116279069</v>
      </c>
      <c r="M624" s="663">
        <v>867</v>
      </c>
      <c r="N624" s="663">
        <v>13</v>
      </c>
      <c r="O624" s="663">
        <v>11359</v>
      </c>
      <c r="P624" s="676">
        <v>1.6510174418604651</v>
      </c>
      <c r="Q624" s="664">
        <v>873.76923076923072</v>
      </c>
    </row>
    <row r="625" spans="1:17" ht="14.4" customHeight="1" x14ac:dyDescent="0.3">
      <c r="A625" s="659" t="s">
        <v>561</v>
      </c>
      <c r="B625" s="660" t="s">
        <v>5318</v>
      </c>
      <c r="C625" s="660" t="s">
        <v>4495</v>
      </c>
      <c r="D625" s="660" t="s">
        <v>5323</v>
      </c>
      <c r="E625" s="660" t="s">
        <v>5324</v>
      </c>
      <c r="F625" s="663"/>
      <c r="G625" s="663"/>
      <c r="H625" s="663"/>
      <c r="I625" s="663"/>
      <c r="J625" s="663"/>
      <c r="K625" s="663"/>
      <c r="L625" s="663"/>
      <c r="M625" s="663"/>
      <c r="N625" s="663">
        <v>1</v>
      </c>
      <c r="O625" s="663">
        <v>1834</v>
      </c>
      <c r="P625" s="676"/>
      <c r="Q625" s="664">
        <v>1834</v>
      </c>
    </row>
    <row r="626" spans="1:17" ht="14.4" customHeight="1" x14ac:dyDescent="0.3">
      <c r="A626" s="659" t="s">
        <v>561</v>
      </c>
      <c r="B626" s="660" t="s">
        <v>5318</v>
      </c>
      <c r="C626" s="660" t="s">
        <v>4495</v>
      </c>
      <c r="D626" s="660" t="s">
        <v>5325</v>
      </c>
      <c r="E626" s="660" t="s">
        <v>5326</v>
      </c>
      <c r="F626" s="663">
        <v>13</v>
      </c>
      <c r="G626" s="663">
        <v>39156</v>
      </c>
      <c r="H626" s="663">
        <v>1</v>
      </c>
      <c r="I626" s="663">
        <v>3012</v>
      </c>
      <c r="J626" s="663">
        <v>7</v>
      </c>
      <c r="K626" s="663">
        <v>21245</v>
      </c>
      <c r="L626" s="663">
        <v>0.54257329655736031</v>
      </c>
      <c r="M626" s="663">
        <v>3035</v>
      </c>
      <c r="N626" s="663">
        <v>26</v>
      </c>
      <c r="O626" s="663">
        <v>79550</v>
      </c>
      <c r="P626" s="676">
        <v>2.0316171212585554</v>
      </c>
      <c r="Q626" s="664">
        <v>3059.6153846153848</v>
      </c>
    </row>
    <row r="627" spans="1:17" ht="14.4" customHeight="1" x14ac:dyDescent="0.3">
      <c r="A627" s="659" t="s">
        <v>561</v>
      </c>
      <c r="B627" s="660" t="s">
        <v>5318</v>
      </c>
      <c r="C627" s="660" t="s">
        <v>4495</v>
      </c>
      <c r="D627" s="660" t="s">
        <v>4526</v>
      </c>
      <c r="E627" s="660" t="s">
        <v>4527</v>
      </c>
      <c r="F627" s="663">
        <v>1</v>
      </c>
      <c r="G627" s="663">
        <v>75</v>
      </c>
      <c r="H627" s="663">
        <v>1</v>
      </c>
      <c r="I627" s="663">
        <v>75</v>
      </c>
      <c r="J627" s="663">
        <v>2</v>
      </c>
      <c r="K627" s="663">
        <v>162</v>
      </c>
      <c r="L627" s="663">
        <v>2.16</v>
      </c>
      <c r="M627" s="663">
        <v>81</v>
      </c>
      <c r="N627" s="663">
        <v>1</v>
      </c>
      <c r="O627" s="663">
        <v>82</v>
      </c>
      <c r="P627" s="676">
        <v>1.0933333333333333</v>
      </c>
      <c r="Q627" s="664">
        <v>82</v>
      </c>
    </row>
    <row r="628" spans="1:17" ht="14.4" customHeight="1" x14ac:dyDescent="0.3">
      <c r="A628" s="659" t="s">
        <v>561</v>
      </c>
      <c r="B628" s="660" t="s">
        <v>5318</v>
      </c>
      <c r="C628" s="660" t="s">
        <v>4495</v>
      </c>
      <c r="D628" s="660" t="s">
        <v>4528</v>
      </c>
      <c r="E628" s="660" t="s">
        <v>4529</v>
      </c>
      <c r="F628" s="663"/>
      <c r="G628" s="663"/>
      <c r="H628" s="663"/>
      <c r="I628" s="663"/>
      <c r="J628" s="663"/>
      <c r="K628" s="663"/>
      <c r="L628" s="663"/>
      <c r="M628" s="663"/>
      <c r="N628" s="663">
        <v>1</v>
      </c>
      <c r="O628" s="663">
        <v>673</v>
      </c>
      <c r="P628" s="676"/>
      <c r="Q628" s="664">
        <v>673</v>
      </c>
    </row>
    <row r="629" spans="1:17" ht="14.4" customHeight="1" x14ac:dyDescent="0.3">
      <c r="A629" s="659" t="s">
        <v>561</v>
      </c>
      <c r="B629" s="660" t="s">
        <v>5318</v>
      </c>
      <c r="C629" s="660" t="s">
        <v>4495</v>
      </c>
      <c r="D629" s="660" t="s">
        <v>5327</v>
      </c>
      <c r="E629" s="660" t="s">
        <v>5328</v>
      </c>
      <c r="F629" s="663"/>
      <c r="G629" s="663"/>
      <c r="H629" s="663"/>
      <c r="I629" s="663"/>
      <c r="J629" s="663"/>
      <c r="K629" s="663"/>
      <c r="L629" s="663"/>
      <c r="M629" s="663"/>
      <c r="N629" s="663">
        <v>78</v>
      </c>
      <c r="O629" s="663">
        <v>3316</v>
      </c>
      <c r="P629" s="676"/>
      <c r="Q629" s="664">
        <v>42.512820512820511</v>
      </c>
    </row>
    <row r="630" spans="1:17" ht="14.4" customHeight="1" x14ac:dyDescent="0.3">
      <c r="A630" s="659" t="s">
        <v>561</v>
      </c>
      <c r="B630" s="660" t="s">
        <v>5318</v>
      </c>
      <c r="C630" s="660" t="s">
        <v>4495</v>
      </c>
      <c r="D630" s="660" t="s">
        <v>5329</v>
      </c>
      <c r="E630" s="660" t="s">
        <v>5330</v>
      </c>
      <c r="F630" s="663">
        <v>9</v>
      </c>
      <c r="G630" s="663">
        <v>12654</v>
      </c>
      <c r="H630" s="663">
        <v>1</v>
      </c>
      <c r="I630" s="663">
        <v>1406</v>
      </c>
      <c r="J630" s="663">
        <v>6</v>
      </c>
      <c r="K630" s="663">
        <v>8508</v>
      </c>
      <c r="L630" s="663">
        <v>0.67235656709340919</v>
      </c>
      <c r="M630" s="663">
        <v>1418</v>
      </c>
      <c r="N630" s="663">
        <v>17</v>
      </c>
      <c r="O630" s="663">
        <v>24306</v>
      </c>
      <c r="P630" s="676">
        <v>1.9208155523944999</v>
      </c>
      <c r="Q630" s="664">
        <v>1429.7647058823529</v>
      </c>
    </row>
    <row r="631" spans="1:17" ht="14.4" customHeight="1" x14ac:dyDescent="0.3">
      <c r="A631" s="659" t="s">
        <v>561</v>
      </c>
      <c r="B631" s="660" t="s">
        <v>5318</v>
      </c>
      <c r="C631" s="660" t="s">
        <v>4495</v>
      </c>
      <c r="D631" s="660" t="s">
        <v>5331</v>
      </c>
      <c r="E631" s="660" t="s">
        <v>5332</v>
      </c>
      <c r="F631" s="663">
        <v>3</v>
      </c>
      <c r="G631" s="663">
        <v>279</v>
      </c>
      <c r="H631" s="663">
        <v>1</v>
      </c>
      <c r="I631" s="663">
        <v>93</v>
      </c>
      <c r="J631" s="663"/>
      <c r="K631" s="663"/>
      <c r="L631" s="663"/>
      <c r="M631" s="663"/>
      <c r="N631" s="663"/>
      <c r="O631" s="663"/>
      <c r="P631" s="676"/>
      <c r="Q631" s="664"/>
    </row>
    <row r="632" spans="1:17" ht="14.4" customHeight="1" x14ac:dyDescent="0.3">
      <c r="A632" s="659" t="s">
        <v>561</v>
      </c>
      <c r="B632" s="660" t="s">
        <v>5318</v>
      </c>
      <c r="C632" s="660" t="s">
        <v>4495</v>
      </c>
      <c r="D632" s="660" t="s">
        <v>5333</v>
      </c>
      <c r="E632" s="660" t="s">
        <v>5334</v>
      </c>
      <c r="F632" s="663">
        <v>13</v>
      </c>
      <c r="G632" s="663">
        <v>7579</v>
      </c>
      <c r="H632" s="663">
        <v>1</v>
      </c>
      <c r="I632" s="663">
        <v>583</v>
      </c>
      <c r="J632" s="663">
        <v>3</v>
      </c>
      <c r="K632" s="663">
        <v>1761</v>
      </c>
      <c r="L632" s="663">
        <v>0.2323525531072701</v>
      </c>
      <c r="M632" s="663">
        <v>587</v>
      </c>
      <c r="N632" s="663">
        <v>21</v>
      </c>
      <c r="O632" s="663">
        <v>12423</v>
      </c>
      <c r="P632" s="676">
        <v>1.6391344504552052</v>
      </c>
      <c r="Q632" s="664">
        <v>591.57142857142856</v>
      </c>
    </row>
    <row r="633" spans="1:17" ht="14.4" customHeight="1" x14ac:dyDescent="0.3">
      <c r="A633" s="659" t="s">
        <v>561</v>
      </c>
      <c r="B633" s="660" t="s">
        <v>5335</v>
      </c>
      <c r="C633" s="660" t="s">
        <v>4495</v>
      </c>
      <c r="D633" s="660" t="s">
        <v>5045</v>
      </c>
      <c r="E633" s="660" t="s">
        <v>5046</v>
      </c>
      <c r="F633" s="663"/>
      <c r="G633" s="663"/>
      <c r="H633" s="663"/>
      <c r="I633" s="663"/>
      <c r="J633" s="663">
        <v>430</v>
      </c>
      <c r="K633" s="663">
        <v>319060</v>
      </c>
      <c r="L633" s="663"/>
      <c r="M633" s="663">
        <v>742</v>
      </c>
      <c r="N633" s="663">
        <v>562</v>
      </c>
      <c r="O633" s="663">
        <v>419797</v>
      </c>
      <c r="P633" s="676"/>
      <c r="Q633" s="664">
        <v>746.96975088967974</v>
      </c>
    </row>
    <row r="634" spans="1:17" ht="14.4" customHeight="1" x14ac:dyDescent="0.3">
      <c r="A634" s="659" t="s">
        <v>5336</v>
      </c>
      <c r="B634" s="660" t="s">
        <v>4491</v>
      </c>
      <c r="C634" s="660" t="s">
        <v>4495</v>
      </c>
      <c r="D634" s="660" t="s">
        <v>4508</v>
      </c>
      <c r="E634" s="660" t="s">
        <v>4509</v>
      </c>
      <c r="F634" s="663"/>
      <c r="G634" s="663"/>
      <c r="H634" s="663"/>
      <c r="I634" s="663"/>
      <c r="J634" s="663">
        <v>1</v>
      </c>
      <c r="K634" s="663">
        <v>5</v>
      </c>
      <c r="L634" s="663"/>
      <c r="M634" s="663">
        <v>5</v>
      </c>
      <c r="N634" s="663"/>
      <c r="O634" s="663"/>
      <c r="P634" s="676"/>
      <c r="Q634" s="664"/>
    </row>
    <row r="635" spans="1:17" ht="14.4" customHeight="1" x14ac:dyDescent="0.3">
      <c r="A635" s="659" t="s">
        <v>5336</v>
      </c>
      <c r="B635" s="660" t="s">
        <v>4491</v>
      </c>
      <c r="C635" s="660" t="s">
        <v>4495</v>
      </c>
      <c r="D635" s="660" t="s">
        <v>4498</v>
      </c>
      <c r="E635" s="660" t="s">
        <v>4499</v>
      </c>
      <c r="F635" s="663">
        <v>37</v>
      </c>
      <c r="G635" s="663">
        <v>6327</v>
      </c>
      <c r="H635" s="663">
        <v>1</v>
      </c>
      <c r="I635" s="663">
        <v>171</v>
      </c>
      <c r="J635" s="663">
        <v>34</v>
      </c>
      <c r="K635" s="663">
        <v>3944</v>
      </c>
      <c r="L635" s="663">
        <v>0.62336020230757072</v>
      </c>
      <c r="M635" s="663">
        <v>116</v>
      </c>
      <c r="N635" s="663">
        <v>21</v>
      </c>
      <c r="O635" s="663">
        <v>2470</v>
      </c>
      <c r="P635" s="676">
        <v>0.39039039039039036</v>
      </c>
      <c r="Q635" s="664">
        <v>117.61904761904762</v>
      </c>
    </row>
    <row r="636" spans="1:17" ht="14.4" customHeight="1" x14ac:dyDescent="0.3">
      <c r="A636" s="659" t="s">
        <v>5336</v>
      </c>
      <c r="B636" s="660" t="s">
        <v>4491</v>
      </c>
      <c r="C636" s="660" t="s">
        <v>4495</v>
      </c>
      <c r="D636" s="660" t="s">
        <v>4500</v>
      </c>
      <c r="E636" s="660" t="s">
        <v>4501</v>
      </c>
      <c r="F636" s="663"/>
      <c r="G636" s="663"/>
      <c r="H636" s="663"/>
      <c r="I636" s="663"/>
      <c r="J636" s="663">
        <v>1</v>
      </c>
      <c r="K636" s="663">
        <v>0</v>
      </c>
      <c r="L636" s="663"/>
      <c r="M636" s="663">
        <v>0</v>
      </c>
      <c r="N636" s="663"/>
      <c r="O636" s="663"/>
      <c r="P636" s="676"/>
      <c r="Q636" s="664"/>
    </row>
    <row r="637" spans="1:17" ht="14.4" customHeight="1" x14ac:dyDescent="0.3">
      <c r="A637" s="659" t="s">
        <v>5336</v>
      </c>
      <c r="B637" s="660" t="s">
        <v>4491</v>
      </c>
      <c r="C637" s="660" t="s">
        <v>4495</v>
      </c>
      <c r="D637" s="660" t="s">
        <v>4502</v>
      </c>
      <c r="E637" s="660" t="s">
        <v>4503</v>
      </c>
      <c r="F637" s="663">
        <v>21</v>
      </c>
      <c r="G637" s="663">
        <v>7182</v>
      </c>
      <c r="H637" s="663">
        <v>1</v>
      </c>
      <c r="I637" s="663">
        <v>342</v>
      </c>
      <c r="J637" s="663">
        <v>29</v>
      </c>
      <c r="K637" s="663">
        <v>6728</v>
      </c>
      <c r="L637" s="663">
        <v>0.93678641047062094</v>
      </c>
      <c r="M637" s="663">
        <v>232</v>
      </c>
      <c r="N637" s="663">
        <v>50</v>
      </c>
      <c r="O637" s="663">
        <v>11674</v>
      </c>
      <c r="P637" s="676">
        <v>1.6254525201893624</v>
      </c>
      <c r="Q637" s="664">
        <v>233.48</v>
      </c>
    </row>
    <row r="638" spans="1:17" ht="14.4" customHeight="1" x14ac:dyDescent="0.3">
      <c r="A638" s="659" t="s">
        <v>5336</v>
      </c>
      <c r="B638" s="660" t="s">
        <v>4491</v>
      </c>
      <c r="C638" s="660" t="s">
        <v>4495</v>
      </c>
      <c r="D638" s="660" t="s">
        <v>4524</v>
      </c>
      <c r="E638" s="660" t="s">
        <v>4525</v>
      </c>
      <c r="F638" s="663"/>
      <c r="G638" s="663"/>
      <c r="H638" s="663"/>
      <c r="I638" s="663"/>
      <c r="J638" s="663">
        <v>3</v>
      </c>
      <c r="K638" s="663">
        <v>106</v>
      </c>
      <c r="L638" s="663"/>
      <c r="M638" s="663">
        <v>35.333333333333336</v>
      </c>
      <c r="N638" s="663"/>
      <c r="O638" s="663"/>
      <c r="P638" s="676"/>
      <c r="Q638" s="664"/>
    </row>
    <row r="639" spans="1:17" ht="14.4" customHeight="1" x14ac:dyDescent="0.3">
      <c r="A639" s="659" t="s">
        <v>5336</v>
      </c>
      <c r="B639" s="660" t="s">
        <v>4547</v>
      </c>
      <c r="C639" s="660" t="s">
        <v>4683</v>
      </c>
      <c r="D639" s="660" t="s">
        <v>4687</v>
      </c>
      <c r="E639" s="660" t="s">
        <v>4688</v>
      </c>
      <c r="F639" s="663">
        <v>1</v>
      </c>
      <c r="G639" s="663">
        <v>687</v>
      </c>
      <c r="H639" s="663">
        <v>1</v>
      </c>
      <c r="I639" s="663">
        <v>687</v>
      </c>
      <c r="J639" s="663"/>
      <c r="K639" s="663"/>
      <c r="L639" s="663"/>
      <c r="M639" s="663"/>
      <c r="N639" s="663"/>
      <c r="O639" s="663"/>
      <c r="P639" s="676"/>
      <c r="Q639" s="664"/>
    </row>
    <row r="640" spans="1:17" ht="14.4" customHeight="1" x14ac:dyDescent="0.3">
      <c r="A640" s="659" t="s">
        <v>5336</v>
      </c>
      <c r="B640" s="660" t="s">
        <v>4547</v>
      </c>
      <c r="C640" s="660" t="s">
        <v>4683</v>
      </c>
      <c r="D640" s="660" t="s">
        <v>4699</v>
      </c>
      <c r="E640" s="660" t="s">
        <v>4700</v>
      </c>
      <c r="F640" s="663">
        <v>1</v>
      </c>
      <c r="G640" s="663">
        <v>223.85</v>
      </c>
      <c r="H640" s="663">
        <v>1</v>
      </c>
      <c r="I640" s="663">
        <v>223.85</v>
      </c>
      <c r="J640" s="663"/>
      <c r="K640" s="663"/>
      <c r="L640" s="663"/>
      <c r="M640" s="663"/>
      <c r="N640" s="663"/>
      <c r="O640" s="663"/>
      <c r="P640" s="676"/>
      <c r="Q640" s="664"/>
    </row>
    <row r="641" spans="1:17" ht="14.4" customHeight="1" x14ac:dyDescent="0.3">
      <c r="A641" s="659" t="s">
        <v>5336</v>
      </c>
      <c r="B641" s="660" t="s">
        <v>4547</v>
      </c>
      <c r="C641" s="660" t="s">
        <v>4683</v>
      </c>
      <c r="D641" s="660" t="s">
        <v>4726</v>
      </c>
      <c r="E641" s="660" t="s">
        <v>4727</v>
      </c>
      <c r="F641" s="663">
        <v>4</v>
      </c>
      <c r="G641" s="663">
        <v>69036</v>
      </c>
      <c r="H641" s="663">
        <v>1</v>
      </c>
      <c r="I641" s="663">
        <v>17259</v>
      </c>
      <c r="J641" s="663"/>
      <c r="K641" s="663"/>
      <c r="L641" s="663"/>
      <c r="M641" s="663"/>
      <c r="N641" s="663"/>
      <c r="O641" s="663"/>
      <c r="P641" s="676"/>
      <c r="Q641" s="664"/>
    </row>
    <row r="642" spans="1:17" ht="14.4" customHeight="1" x14ac:dyDescent="0.3">
      <c r="A642" s="659" t="s">
        <v>5336</v>
      </c>
      <c r="B642" s="660" t="s">
        <v>4547</v>
      </c>
      <c r="C642" s="660" t="s">
        <v>4683</v>
      </c>
      <c r="D642" s="660" t="s">
        <v>4790</v>
      </c>
      <c r="E642" s="660" t="s">
        <v>4787</v>
      </c>
      <c r="F642" s="663">
        <v>2</v>
      </c>
      <c r="G642" s="663">
        <v>11498</v>
      </c>
      <c r="H642" s="663">
        <v>1</v>
      </c>
      <c r="I642" s="663">
        <v>5749</v>
      </c>
      <c r="J642" s="663"/>
      <c r="K642" s="663"/>
      <c r="L642" s="663"/>
      <c r="M642" s="663"/>
      <c r="N642" s="663"/>
      <c r="O642" s="663"/>
      <c r="P642" s="676"/>
      <c r="Q642" s="664"/>
    </row>
    <row r="643" spans="1:17" ht="14.4" customHeight="1" x14ac:dyDescent="0.3">
      <c r="A643" s="659" t="s">
        <v>5336</v>
      </c>
      <c r="B643" s="660" t="s">
        <v>4547</v>
      </c>
      <c r="C643" s="660" t="s">
        <v>4683</v>
      </c>
      <c r="D643" s="660" t="s">
        <v>4791</v>
      </c>
      <c r="E643" s="660" t="s">
        <v>4789</v>
      </c>
      <c r="F643" s="663">
        <v>4</v>
      </c>
      <c r="G643" s="663">
        <v>10888</v>
      </c>
      <c r="H643" s="663">
        <v>1</v>
      </c>
      <c r="I643" s="663">
        <v>2722</v>
      </c>
      <c r="J643" s="663"/>
      <c r="K643" s="663"/>
      <c r="L643" s="663"/>
      <c r="M643" s="663"/>
      <c r="N643" s="663"/>
      <c r="O643" s="663"/>
      <c r="P643" s="676"/>
      <c r="Q643" s="664"/>
    </row>
    <row r="644" spans="1:17" ht="14.4" customHeight="1" x14ac:dyDescent="0.3">
      <c r="A644" s="659" t="s">
        <v>5336</v>
      </c>
      <c r="B644" s="660" t="s">
        <v>4547</v>
      </c>
      <c r="C644" s="660" t="s">
        <v>4495</v>
      </c>
      <c r="D644" s="660" t="s">
        <v>5005</v>
      </c>
      <c r="E644" s="660" t="s">
        <v>5006</v>
      </c>
      <c r="F644" s="663">
        <v>6</v>
      </c>
      <c r="G644" s="663">
        <v>1026</v>
      </c>
      <c r="H644" s="663">
        <v>1</v>
      </c>
      <c r="I644" s="663">
        <v>171</v>
      </c>
      <c r="J644" s="663"/>
      <c r="K644" s="663"/>
      <c r="L644" s="663"/>
      <c r="M644" s="663"/>
      <c r="N644" s="663"/>
      <c r="O644" s="663"/>
      <c r="P644" s="676"/>
      <c r="Q644" s="664"/>
    </row>
    <row r="645" spans="1:17" ht="14.4" customHeight="1" x14ac:dyDescent="0.3">
      <c r="A645" s="659" t="s">
        <v>5336</v>
      </c>
      <c r="B645" s="660" t="s">
        <v>4547</v>
      </c>
      <c r="C645" s="660" t="s">
        <v>4495</v>
      </c>
      <c r="D645" s="660" t="s">
        <v>5015</v>
      </c>
      <c r="E645" s="660" t="s">
        <v>5016</v>
      </c>
      <c r="F645" s="663">
        <v>2</v>
      </c>
      <c r="G645" s="663">
        <v>7096</v>
      </c>
      <c r="H645" s="663">
        <v>1</v>
      </c>
      <c r="I645" s="663">
        <v>3548</v>
      </c>
      <c r="J645" s="663"/>
      <c r="K645" s="663"/>
      <c r="L645" s="663"/>
      <c r="M645" s="663"/>
      <c r="N645" s="663"/>
      <c r="O645" s="663"/>
      <c r="P645" s="676"/>
      <c r="Q645" s="664"/>
    </row>
    <row r="646" spans="1:17" ht="14.4" customHeight="1" x14ac:dyDescent="0.3">
      <c r="A646" s="659" t="s">
        <v>5336</v>
      </c>
      <c r="B646" s="660" t="s">
        <v>4547</v>
      </c>
      <c r="C646" s="660" t="s">
        <v>4495</v>
      </c>
      <c r="D646" s="660" t="s">
        <v>5025</v>
      </c>
      <c r="E646" s="660" t="s">
        <v>5026</v>
      </c>
      <c r="F646" s="663">
        <v>1</v>
      </c>
      <c r="G646" s="663">
        <v>3790</v>
      </c>
      <c r="H646" s="663">
        <v>1</v>
      </c>
      <c r="I646" s="663">
        <v>3790</v>
      </c>
      <c r="J646" s="663"/>
      <c r="K646" s="663"/>
      <c r="L646" s="663"/>
      <c r="M646" s="663"/>
      <c r="N646" s="663"/>
      <c r="O646" s="663"/>
      <c r="P646" s="676"/>
      <c r="Q646" s="664"/>
    </row>
    <row r="647" spans="1:17" ht="14.4" customHeight="1" x14ac:dyDescent="0.3">
      <c r="A647" s="659" t="s">
        <v>5336</v>
      </c>
      <c r="B647" s="660" t="s">
        <v>4547</v>
      </c>
      <c r="C647" s="660" t="s">
        <v>4495</v>
      </c>
      <c r="D647" s="660" t="s">
        <v>5045</v>
      </c>
      <c r="E647" s="660" t="s">
        <v>5046</v>
      </c>
      <c r="F647" s="663">
        <v>1</v>
      </c>
      <c r="G647" s="663">
        <v>738</v>
      </c>
      <c r="H647" s="663">
        <v>1</v>
      </c>
      <c r="I647" s="663">
        <v>738</v>
      </c>
      <c r="J647" s="663"/>
      <c r="K647" s="663"/>
      <c r="L647" s="663"/>
      <c r="M647" s="663"/>
      <c r="N647" s="663"/>
      <c r="O647" s="663"/>
      <c r="P647" s="676"/>
      <c r="Q647" s="664"/>
    </row>
    <row r="648" spans="1:17" ht="14.4" customHeight="1" x14ac:dyDescent="0.3">
      <c r="A648" s="659" t="s">
        <v>5336</v>
      </c>
      <c r="B648" s="660" t="s">
        <v>4547</v>
      </c>
      <c r="C648" s="660" t="s">
        <v>4495</v>
      </c>
      <c r="D648" s="660" t="s">
        <v>5053</v>
      </c>
      <c r="E648" s="660" t="s">
        <v>5054</v>
      </c>
      <c r="F648" s="663">
        <v>2</v>
      </c>
      <c r="G648" s="663">
        <v>2464</v>
      </c>
      <c r="H648" s="663">
        <v>1</v>
      </c>
      <c r="I648" s="663">
        <v>1232</v>
      </c>
      <c r="J648" s="663"/>
      <c r="K648" s="663"/>
      <c r="L648" s="663"/>
      <c r="M648" s="663"/>
      <c r="N648" s="663"/>
      <c r="O648" s="663"/>
      <c r="P648" s="676"/>
      <c r="Q648" s="664"/>
    </row>
    <row r="649" spans="1:17" ht="14.4" customHeight="1" x14ac:dyDescent="0.3">
      <c r="A649" s="659" t="s">
        <v>5336</v>
      </c>
      <c r="B649" s="660" t="s">
        <v>4547</v>
      </c>
      <c r="C649" s="660" t="s">
        <v>4495</v>
      </c>
      <c r="D649" s="660" t="s">
        <v>5059</v>
      </c>
      <c r="E649" s="660" t="s">
        <v>5060</v>
      </c>
      <c r="F649" s="663">
        <v>1</v>
      </c>
      <c r="G649" s="663">
        <v>4253</v>
      </c>
      <c r="H649" s="663">
        <v>1</v>
      </c>
      <c r="I649" s="663">
        <v>4253</v>
      </c>
      <c r="J649" s="663"/>
      <c r="K649" s="663"/>
      <c r="L649" s="663"/>
      <c r="M649" s="663"/>
      <c r="N649" s="663"/>
      <c r="O649" s="663"/>
      <c r="P649" s="676"/>
      <c r="Q649" s="664"/>
    </row>
    <row r="650" spans="1:17" ht="14.4" customHeight="1" x14ac:dyDescent="0.3">
      <c r="A650" s="659" t="s">
        <v>5336</v>
      </c>
      <c r="B650" s="660" t="s">
        <v>4547</v>
      </c>
      <c r="C650" s="660" t="s">
        <v>4495</v>
      </c>
      <c r="D650" s="660" t="s">
        <v>5063</v>
      </c>
      <c r="E650" s="660" t="s">
        <v>5064</v>
      </c>
      <c r="F650" s="663">
        <v>2</v>
      </c>
      <c r="G650" s="663">
        <v>656</v>
      </c>
      <c r="H650" s="663">
        <v>1</v>
      </c>
      <c r="I650" s="663">
        <v>328</v>
      </c>
      <c r="J650" s="663"/>
      <c r="K650" s="663"/>
      <c r="L650" s="663"/>
      <c r="M650" s="663"/>
      <c r="N650" s="663"/>
      <c r="O650" s="663"/>
      <c r="P650" s="676"/>
      <c r="Q650" s="664"/>
    </row>
    <row r="651" spans="1:17" ht="14.4" customHeight="1" x14ac:dyDescent="0.3">
      <c r="A651" s="659" t="s">
        <v>5336</v>
      </c>
      <c r="B651" s="660" t="s">
        <v>4547</v>
      </c>
      <c r="C651" s="660" t="s">
        <v>4495</v>
      </c>
      <c r="D651" s="660" t="s">
        <v>5079</v>
      </c>
      <c r="E651" s="660" t="s">
        <v>5080</v>
      </c>
      <c r="F651" s="663">
        <v>1</v>
      </c>
      <c r="G651" s="663">
        <v>2322</v>
      </c>
      <c r="H651" s="663">
        <v>1</v>
      </c>
      <c r="I651" s="663">
        <v>2322</v>
      </c>
      <c r="J651" s="663"/>
      <c r="K651" s="663"/>
      <c r="L651" s="663"/>
      <c r="M651" s="663"/>
      <c r="N651" s="663"/>
      <c r="O651" s="663"/>
      <c r="P651" s="676"/>
      <c r="Q651" s="664"/>
    </row>
    <row r="652" spans="1:17" ht="14.4" customHeight="1" x14ac:dyDescent="0.3">
      <c r="A652" s="659" t="s">
        <v>5336</v>
      </c>
      <c r="B652" s="660" t="s">
        <v>4547</v>
      </c>
      <c r="C652" s="660" t="s">
        <v>4495</v>
      </c>
      <c r="D652" s="660" t="s">
        <v>5083</v>
      </c>
      <c r="E652" s="660" t="s">
        <v>5084</v>
      </c>
      <c r="F652" s="663">
        <v>2</v>
      </c>
      <c r="G652" s="663">
        <v>1312</v>
      </c>
      <c r="H652" s="663">
        <v>1</v>
      </c>
      <c r="I652" s="663">
        <v>656</v>
      </c>
      <c r="J652" s="663"/>
      <c r="K652" s="663"/>
      <c r="L652" s="663"/>
      <c r="M652" s="663"/>
      <c r="N652" s="663"/>
      <c r="O652" s="663"/>
      <c r="P652" s="676"/>
      <c r="Q652" s="664"/>
    </row>
    <row r="653" spans="1:17" ht="14.4" customHeight="1" x14ac:dyDescent="0.3">
      <c r="A653" s="659" t="s">
        <v>5336</v>
      </c>
      <c r="B653" s="660" t="s">
        <v>4547</v>
      </c>
      <c r="C653" s="660" t="s">
        <v>4495</v>
      </c>
      <c r="D653" s="660" t="s">
        <v>5089</v>
      </c>
      <c r="E653" s="660" t="s">
        <v>5090</v>
      </c>
      <c r="F653" s="663">
        <v>2</v>
      </c>
      <c r="G653" s="663">
        <v>2692</v>
      </c>
      <c r="H653" s="663">
        <v>1</v>
      </c>
      <c r="I653" s="663">
        <v>1346</v>
      </c>
      <c r="J653" s="663"/>
      <c r="K653" s="663"/>
      <c r="L653" s="663"/>
      <c r="M653" s="663"/>
      <c r="N653" s="663"/>
      <c r="O653" s="663"/>
      <c r="P653" s="676"/>
      <c r="Q653" s="664"/>
    </row>
    <row r="654" spans="1:17" ht="14.4" customHeight="1" x14ac:dyDescent="0.3">
      <c r="A654" s="659" t="s">
        <v>5337</v>
      </c>
      <c r="B654" s="660" t="s">
        <v>4491</v>
      </c>
      <c r="C654" s="660" t="s">
        <v>4495</v>
      </c>
      <c r="D654" s="660" t="s">
        <v>4498</v>
      </c>
      <c r="E654" s="660" t="s">
        <v>4499</v>
      </c>
      <c r="F654" s="663"/>
      <c r="G654" s="663"/>
      <c r="H654" s="663"/>
      <c r="I654" s="663"/>
      <c r="J654" s="663">
        <v>1</v>
      </c>
      <c r="K654" s="663">
        <v>116</v>
      </c>
      <c r="L654" s="663"/>
      <c r="M654" s="663">
        <v>116</v>
      </c>
      <c r="N654" s="663"/>
      <c r="O654" s="663"/>
      <c r="P654" s="676"/>
      <c r="Q654" s="664"/>
    </row>
    <row r="655" spans="1:17" ht="14.4" customHeight="1" x14ac:dyDescent="0.3">
      <c r="A655" s="659" t="s">
        <v>5337</v>
      </c>
      <c r="B655" s="660" t="s">
        <v>4491</v>
      </c>
      <c r="C655" s="660" t="s">
        <v>4495</v>
      </c>
      <c r="D655" s="660" t="s">
        <v>4500</v>
      </c>
      <c r="E655" s="660" t="s">
        <v>4501</v>
      </c>
      <c r="F655" s="663"/>
      <c r="G655" s="663"/>
      <c r="H655" s="663"/>
      <c r="I655" s="663"/>
      <c r="J655" s="663">
        <v>1</v>
      </c>
      <c r="K655" s="663">
        <v>0</v>
      </c>
      <c r="L655" s="663"/>
      <c r="M655" s="663">
        <v>0</v>
      </c>
      <c r="N655" s="663"/>
      <c r="O655" s="663"/>
      <c r="P655" s="676"/>
      <c r="Q655" s="664"/>
    </row>
    <row r="656" spans="1:17" ht="14.4" customHeight="1" x14ac:dyDescent="0.3">
      <c r="A656" s="659" t="s">
        <v>5337</v>
      </c>
      <c r="B656" s="660" t="s">
        <v>4491</v>
      </c>
      <c r="C656" s="660" t="s">
        <v>4495</v>
      </c>
      <c r="D656" s="660" t="s">
        <v>4502</v>
      </c>
      <c r="E656" s="660" t="s">
        <v>4503</v>
      </c>
      <c r="F656" s="663">
        <v>1</v>
      </c>
      <c r="G656" s="663">
        <v>342</v>
      </c>
      <c r="H656" s="663">
        <v>1</v>
      </c>
      <c r="I656" s="663">
        <v>342</v>
      </c>
      <c r="J656" s="663">
        <v>1</v>
      </c>
      <c r="K656" s="663">
        <v>232</v>
      </c>
      <c r="L656" s="663">
        <v>0.67836257309941517</v>
      </c>
      <c r="M656" s="663">
        <v>232</v>
      </c>
      <c r="N656" s="663"/>
      <c r="O656" s="663"/>
      <c r="P656" s="676"/>
      <c r="Q656" s="664"/>
    </row>
    <row r="657" spans="1:17" ht="14.4" customHeight="1" x14ac:dyDescent="0.3">
      <c r="A657" s="659" t="s">
        <v>5338</v>
      </c>
      <c r="B657" s="660" t="s">
        <v>4491</v>
      </c>
      <c r="C657" s="660" t="s">
        <v>4495</v>
      </c>
      <c r="D657" s="660" t="s">
        <v>4498</v>
      </c>
      <c r="E657" s="660" t="s">
        <v>4499</v>
      </c>
      <c r="F657" s="663">
        <v>5</v>
      </c>
      <c r="G657" s="663">
        <v>855</v>
      </c>
      <c r="H657" s="663">
        <v>1</v>
      </c>
      <c r="I657" s="663">
        <v>171</v>
      </c>
      <c r="J657" s="663">
        <v>9</v>
      </c>
      <c r="K657" s="663">
        <v>1044</v>
      </c>
      <c r="L657" s="663">
        <v>1.2210526315789474</v>
      </c>
      <c r="M657" s="663">
        <v>116</v>
      </c>
      <c r="N657" s="663">
        <v>4</v>
      </c>
      <c r="O657" s="663">
        <v>468</v>
      </c>
      <c r="P657" s="676">
        <v>0.54736842105263162</v>
      </c>
      <c r="Q657" s="664">
        <v>117</v>
      </c>
    </row>
    <row r="658" spans="1:17" ht="14.4" customHeight="1" x14ac:dyDescent="0.3">
      <c r="A658" s="659" t="s">
        <v>5338</v>
      </c>
      <c r="B658" s="660" t="s">
        <v>4491</v>
      </c>
      <c r="C658" s="660" t="s">
        <v>4495</v>
      </c>
      <c r="D658" s="660" t="s">
        <v>4502</v>
      </c>
      <c r="E658" s="660" t="s">
        <v>4503</v>
      </c>
      <c r="F658" s="663">
        <v>2</v>
      </c>
      <c r="G658" s="663">
        <v>684</v>
      </c>
      <c r="H658" s="663">
        <v>1</v>
      </c>
      <c r="I658" s="663">
        <v>342</v>
      </c>
      <c r="J658" s="663"/>
      <c r="K658" s="663"/>
      <c r="L658" s="663"/>
      <c r="M658" s="663"/>
      <c r="N658" s="663">
        <v>9</v>
      </c>
      <c r="O658" s="663">
        <v>2096</v>
      </c>
      <c r="P658" s="676">
        <v>3.064327485380117</v>
      </c>
      <c r="Q658" s="664">
        <v>232.88888888888889</v>
      </c>
    </row>
    <row r="659" spans="1:17" ht="14.4" customHeight="1" x14ac:dyDescent="0.3">
      <c r="A659" s="659" t="s">
        <v>5338</v>
      </c>
      <c r="B659" s="660" t="s">
        <v>4491</v>
      </c>
      <c r="C659" s="660" t="s">
        <v>4495</v>
      </c>
      <c r="D659" s="660" t="s">
        <v>4524</v>
      </c>
      <c r="E659" s="660" t="s">
        <v>4525</v>
      </c>
      <c r="F659" s="663"/>
      <c r="G659" s="663"/>
      <c r="H659" s="663"/>
      <c r="I659" s="663"/>
      <c r="J659" s="663">
        <v>1</v>
      </c>
      <c r="K659" s="663">
        <v>0</v>
      </c>
      <c r="L659" s="663"/>
      <c r="M659" s="663">
        <v>0</v>
      </c>
      <c r="N659" s="663"/>
      <c r="O659" s="663"/>
      <c r="P659" s="676"/>
      <c r="Q659" s="664"/>
    </row>
    <row r="660" spans="1:17" ht="14.4" customHeight="1" x14ac:dyDescent="0.3">
      <c r="A660" s="659" t="s">
        <v>5339</v>
      </c>
      <c r="B660" s="660" t="s">
        <v>4491</v>
      </c>
      <c r="C660" s="660" t="s">
        <v>4495</v>
      </c>
      <c r="D660" s="660" t="s">
        <v>4498</v>
      </c>
      <c r="E660" s="660" t="s">
        <v>4499</v>
      </c>
      <c r="F660" s="663">
        <v>67</v>
      </c>
      <c r="G660" s="663">
        <v>11457</v>
      </c>
      <c r="H660" s="663">
        <v>1</v>
      </c>
      <c r="I660" s="663">
        <v>171</v>
      </c>
      <c r="J660" s="663">
        <v>71</v>
      </c>
      <c r="K660" s="663">
        <v>8236</v>
      </c>
      <c r="L660" s="663">
        <v>0.71886183119490266</v>
      </c>
      <c r="M660" s="663">
        <v>116</v>
      </c>
      <c r="N660" s="663">
        <v>15</v>
      </c>
      <c r="O660" s="663">
        <v>1764</v>
      </c>
      <c r="P660" s="676">
        <v>0.15396700706991359</v>
      </c>
      <c r="Q660" s="664">
        <v>117.6</v>
      </c>
    </row>
    <row r="661" spans="1:17" ht="14.4" customHeight="1" x14ac:dyDescent="0.3">
      <c r="A661" s="659" t="s">
        <v>5339</v>
      </c>
      <c r="B661" s="660" t="s">
        <v>4491</v>
      </c>
      <c r="C661" s="660" t="s">
        <v>4495</v>
      </c>
      <c r="D661" s="660" t="s">
        <v>4502</v>
      </c>
      <c r="E661" s="660" t="s">
        <v>4503</v>
      </c>
      <c r="F661" s="663">
        <v>32</v>
      </c>
      <c r="G661" s="663">
        <v>10944</v>
      </c>
      <c r="H661" s="663">
        <v>1</v>
      </c>
      <c r="I661" s="663">
        <v>342</v>
      </c>
      <c r="J661" s="663">
        <v>31</v>
      </c>
      <c r="K661" s="663">
        <v>7192</v>
      </c>
      <c r="L661" s="663">
        <v>0.65716374269005851</v>
      </c>
      <c r="M661" s="663">
        <v>232</v>
      </c>
      <c r="N661" s="663">
        <v>54</v>
      </c>
      <c r="O661" s="663">
        <v>12598</v>
      </c>
      <c r="P661" s="676">
        <v>1.1511330409356726</v>
      </c>
      <c r="Q661" s="664">
        <v>233.2962962962963</v>
      </c>
    </row>
    <row r="662" spans="1:17" ht="14.4" customHeight="1" x14ac:dyDescent="0.3">
      <c r="A662" s="659" t="s">
        <v>5339</v>
      </c>
      <c r="B662" s="660" t="s">
        <v>4491</v>
      </c>
      <c r="C662" s="660" t="s">
        <v>4495</v>
      </c>
      <c r="D662" s="660" t="s">
        <v>4524</v>
      </c>
      <c r="E662" s="660" t="s">
        <v>4525</v>
      </c>
      <c r="F662" s="663"/>
      <c r="G662" s="663"/>
      <c r="H662" s="663"/>
      <c r="I662" s="663"/>
      <c r="J662" s="663">
        <v>38</v>
      </c>
      <c r="K662" s="663">
        <v>2438</v>
      </c>
      <c r="L662" s="663"/>
      <c r="M662" s="663">
        <v>64.15789473684211</v>
      </c>
      <c r="N662" s="663"/>
      <c r="O662" s="663"/>
      <c r="P662" s="676"/>
      <c r="Q662" s="664"/>
    </row>
    <row r="663" spans="1:17" ht="14.4" customHeight="1" x14ac:dyDescent="0.3">
      <c r="A663" s="659" t="s">
        <v>5339</v>
      </c>
      <c r="B663" s="660" t="s">
        <v>4491</v>
      </c>
      <c r="C663" s="660" t="s">
        <v>4495</v>
      </c>
      <c r="D663" s="660" t="s">
        <v>4506</v>
      </c>
      <c r="E663" s="660" t="s">
        <v>4507</v>
      </c>
      <c r="F663" s="663"/>
      <c r="G663" s="663"/>
      <c r="H663" s="663"/>
      <c r="I663" s="663"/>
      <c r="J663" s="663">
        <v>1</v>
      </c>
      <c r="K663" s="663">
        <v>177</v>
      </c>
      <c r="L663" s="663"/>
      <c r="M663" s="663">
        <v>177</v>
      </c>
      <c r="N663" s="663"/>
      <c r="O663" s="663"/>
      <c r="P663" s="676"/>
      <c r="Q663" s="664"/>
    </row>
    <row r="664" spans="1:17" ht="14.4" customHeight="1" x14ac:dyDescent="0.3">
      <c r="A664" s="659" t="s">
        <v>5339</v>
      </c>
      <c r="B664" s="660" t="s">
        <v>4491</v>
      </c>
      <c r="C664" s="660" t="s">
        <v>4495</v>
      </c>
      <c r="D664" s="660" t="s">
        <v>4534</v>
      </c>
      <c r="E664" s="660" t="s">
        <v>4535</v>
      </c>
      <c r="F664" s="663">
        <v>1</v>
      </c>
      <c r="G664" s="663">
        <v>162</v>
      </c>
      <c r="H664" s="663">
        <v>1</v>
      </c>
      <c r="I664" s="663">
        <v>162</v>
      </c>
      <c r="J664" s="663"/>
      <c r="K664" s="663"/>
      <c r="L664" s="663"/>
      <c r="M664" s="663"/>
      <c r="N664" s="663"/>
      <c r="O664" s="663"/>
      <c r="P664" s="676"/>
      <c r="Q664" s="664"/>
    </row>
    <row r="665" spans="1:17" ht="14.4" customHeight="1" x14ac:dyDescent="0.3">
      <c r="A665" s="659" t="s">
        <v>5339</v>
      </c>
      <c r="B665" s="660" t="s">
        <v>4547</v>
      </c>
      <c r="C665" s="660" t="s">
        <v>4683</v>
      </c>
      <c r="D665" s="660" t="s">
        <v>4687</v>
      </c>
      <c r="E665" s="660" t="s">
        <v>4688</v>
      </c>
      <c r="F665" s="663">
        <v>1</v>
      </c>
      <c r="G665" s="663">
        <v>687</v>
      </c>
      <c r="H665" s="663">
        <v>1</v>
      </c>
      <c r="I665" s="663">
        <v>687</v>
      </c>
      <c r="J665" s="663"/>
      <c r="K665" s="663"/>
      <c r="L665" s="663"/>
      <c r="M665" s="663"/>
      <c r="N665" s="663"/>
      <c r="O665" s="663"/>
      <c r="P665" s="676"/>
      <c r="Q665" s="664"/>
    </row>
    <row r="666" spans="1:17" ht="14.4" customHeight="1" x14ac:dyDescent="0.3">
      <c r="A666" s="659" t="s">
        <v>5339</v>
      </c>
      <c r="B666" s="660" t="s">
        <v>4547</v>
      </c>
      <c r="C666" s="660" t="s">
        <v>4683</v>
      </c>
      <c r="D666" s="660" t="s">
        <v>5340</v>
      </c>
      <c r="E666" s="660" t="s">
        <v>5341</v>
      </c>
      <c r="F666" s="663">
        <v>4</v>
      </c>
      <c r="G666" s="663">
        <v>9725.24</v>
      </c>
      <c r="H666" s="663">
        <v>1</v>
      </c>
      <c r="I666" s="663">
        <v>2431.31</v>
      </c>
      <c r="J666" s="663"/>
      <c r="K666" s="663"/>
      <c r="L666" s="663"/>
      <c r="M666" s="663"/>
      <c r="N666" s="663"/>
      <c r="O666" s="663"/>
      <c r="P666" s="676"/>
      <c r="Q666" s="664"/>
    </row>
    <row r="667" spans="1:17" ht="14.4" customHeight="1" x14ac:dyDescent="0.3">
      <c r="A667" s="659" t="s">
        <v>5339</v>
      </c>
      <c r="B667" s="660" t="s">
        <v>4547</v>
      </c>
      <c r="C667" s="660" t="s">
        <v>4683</v>
      </c>
      <c r="D667" s="660" t="s">
        <v>5342</v>
      </c>
      <c r="E667" s="660" t="s">
        <v>5341</v>
      </c>
      <c r="F667" s="663">
        <v>3</v>
      </c>
      <c r="G667" s="663">
        <v>6504.21</v>
      </c>
      <c r="H667" s="663">
        <v>1</v>
      </c>
      <c r="I667" s="663">
        <v>2168.0700000000002</v>
      </c>
      <c r="J667" s="663"/>
      <c r="K667" s="663"/>
      <c r="L667" s="663"/>
      <c r="M667" s="663"/>
      <c r="N667" s="663"/>
      <c r="O667" s="663"/>
      <c r="P667" s="676"/>
      <c r="Q667" s="664"/>
    </row>
    <row r="668" spans="1:17" ht="14.4" customHeight="1" x14ac:dyDescent="0.3">
      <c r="A668" s="659" t="s">
        <v>5339</v>
      </c>
      <c r="B668" s="660" t="s">
        <v>4547</v>
      </c>
      <c r="C668" s="660" t="s">
        <v>4495</v>
      </c>
      <c r="D668" s="660" t="s">
        <v>4981</v>
      </c>
      <c r="E668" s="660" t="s">
        <v>4982</v>
      </c>
      <c r="F668" s="663">
        <v>1</v>
      </c>
      <c r="G668" s="663">
        <v>18609</v>
      </c>
      <c r="H668" s="663">
        <v>1</v>
      </c>
      <c r="I668" s="663">
        <v>18609</v>
      </c>
      <c r="J668" s="663"/>
      <c r="K668" s="663"/>
      <c r="L668" s="663"/>
      <c r="M668" s="663"/>
      <c r="N668" s="663"/>
      <c r="O668" s="663"/>
      <c r="P668" s="676"/>
      <c r="Q668" s="664"/>
    </row>
    <row r="669" spans="1:17" ht="14.4" customHeight="1" x14ac:dyDescent="0.3">
      <c r="A669" s="659" t="s">
        <v>5339</v>
      </c>
      <c r="B669" s="660" t="s">
        <v>4547</v>
      </c>
      <c r="C669" s="660" t="s">
        <v>4495</v>
      </c>
      <c r="D669" s="660" t="s">
        <v>5005</v>
      </c>
      <c r="E669" s="660" t="s">
        <v>5006</v>
      </c>
      <c r="F669" s="663">
        <v>8</v>
      </c>
      <c r="G669" s="663">
        <v>1368</v>
      </c>
      <c r="H669" s="663">
        <v>1</v>
      </c>
      <c r="I669" s="663">
        <v>171</v>
      </c>
      <c r="J669" s="663"/>
      <c r="K669" s="663"/>
      <c r="L669" s="663"/>
      <c r="M669" s="663"/>
      <c r="N669" s="663"/>
      <c r="O669" s="663"/>
      <c r="P669" s="676"/>
      <c r="Q669" s="664"/>
    </row>
    <row r="670" spans="1:17" ht="14.4" customHeight="1" x14ac:dyDescent="0.3">
      <c r="A670" s="659" t="s">
        <v>5339</v>
      </c>
      <c r="B670" s="660" t="s">
        <v>4547</v>
      </c>
      <c r="C670" s="660" t="s">
        <v>4495</v>
      </c>
      <c r="D670" s="660" t="s">
        <v>5071</v>
      </c>
      <c r="E670" s="660" t="s">
        <v>5072</v>
      </c>
      <c r="F670" s="663">
        <v>6</v>
      </c>
      <c r="G670" s="663">
        <v>1800</v>
      </c>
      <c r="H670" s="663">
        <v>1</v>
      </c>
      <c r="I670" s="663">
        <v>300</v>
      </c>
      <c r="J670" s="663"/>
      <c r="K670" s="663"/>
      <c r="L670" s="663"/>
      <c r="M670" s="663"/>
      <c r="N670" s="663"/>
      <c r="O670" s="663"/>
      <c r="P670" s="676"/>
      <c r="Q670" s="664"/>
    </row>
    <row r="671" spans="1:17" ht="14.4" customHeight="1" x14ac:dyDescent="0.3">
      <c r="A671" s="659" t="s">
        <v>5339</v>
      </c>
      <c r="B671" s="660" t="s">
        <v>4547</v>
      </c>
      <c r="C671" s="660" t="s">
        <v>4495</v>
      </c>
      <c r="D671" s="660" t="s">
        <v>5075</v>
      </c>
      <c r="E671" s="660" t="s">
        <v>5076</v>
      </c>
      <c r="F671" s="663">
        <v>1</v>
      </c>
      <c r="G671" s="663">
        <v>4183</v>
      </c>
      <c r="H671" s="663">
        <v>1</v>
      </c>
      <c r="I671" s="663">
        <v>4183</v>
      </c>
      <c r="J671" s="663"/>
      <c r="K671" s="663"/>
      <c r="L671" s="663"/>
      <c r="M671" s="663"/>
      <c r="N671" s="663"/>
      <c r="O671" s="663"/>
      <c r="P671" s="676"/>
      <c r="Q671" s="664"/>
    </row>
    <row r="672" spans="1:17" ht="14.4" customHeight="1" x14ac:dyDescent="0.3">
      <c r="A672" s="659" t="s">
        <v>5339</v>
      </c>
      <c r="B672" s="660" t="s">
        <v>4547</v>
      </c>
      <c r="C672" s="660" t="s">
        <v>4495</v>
      </c>
      <c r="D672" s="660" t="s">
        <v>5122</v>
      </c>
      <c r="E672" s="660" t="s">
        <v>5123</v>
      </c>
      <c r="F672" s="663"/>
      <c r="G672" s="663"/>
      <c r="H672" s="663"/>
      <c r="I672" s="663"/>
      <c r="J672" s="663">
        <v>1</v>
      </c>
      <c r="K672" s="663">
        <v>4421</v>
      </c>
      <c r="L672" s="663"/>
      <c r="M672" s="663">
        <v>4421</v>
      </c>
      <c r="N672" s="663"/>
      <c r="O672" s="663"/>
      <c r="P672" s="676"/>
      <c r="Q672" s="664"/>
    </row>
    <row r="673" spans="1:17" ht="14.4" customHeight="1" x14ac:dyDescent="0.3">
      <c r="A673" s="659" t="s">
        <v>5343</v>
      </c>
      <c r="B673" s="660" t="s">
        <v>4491</v>
      </c>
      <c r="C673" s="660" t="s">
        <v>4495</v>
      </c>
      <c r="D673" s="660" t="s">
        <v>4498</v>
      </c>
      <c r="E673" s="660" t="s">
        <v>4499</v>
      </c>
      <c r="F673" s="663">
        <v>2</v>
      </c>
      <c r="G673" s="663">
        <v>342</v>
      </c>
      <c r="H673" s="663">
        <v>1</v>
      </c>
      <c r="I673" s="663">
        <v>171</v>
      </c>
      <c r="J673" s="663">
        <v>1</v>
      </c>
      <c r="K673" s="663">
        <v>116</v>
      </c>
      <c r="L673" s="663">
        <v>0.33918128654970758</v>
      </c>
      <c r="M673" s="663">
        <v>116</v>
      </c>
      <c r="N673" s="663"/>
      <c r="O673" s="663"/>
      <c r="P673" s="676"/>
      <c r="Q673" s="664"/>
    </row>
    <row r="674" spans="1:17" ht="14.4" customHeight="1" x14ac:dyDescent="0.3">
      <c r="A674" s="659" t="s">
        <v>5344</v>
      </c>
      <c r="B674" s="660" t="s">
        <v>4491</v>
      </c>
      <c r="C674" s="660" t="s">
        <v>4495</v>
      </c>
      <c r="D674" s="660" t="s">
        <v>4498</v>
      </c>
      <c r="E674" s="660" t="s">
        <v>4499</v>
      </c>
      <c r="F674" s="663">
        <v>2</v>
      </c>
      <c r="G674" s="663">
        <v>342</v>
      </c>
      <c r="H674" s="663">
        <v>1</v>
      </c>
      <c r="I674" s="663">
        <v>171</v>
      </c>
      <c r="J674" s="663"/>
      <c r="K674" s="663"/>
      <c r="L674" s="663"/>
      <c r="M674" s="663"/>
      <c r="N674" s="663">
        <v>1</v>
      </c>
      <c r="O674" s="663">
        <v>118</v>
      </c>
      <c r="P674" s="676">
        <v>0.34502923976608185</v>
      </c>
      <c r="Q674" s="664">
        <v>118</v>
      </c>
    </row>
    <row r="675" spans="1:17" ht="14.4" customHeight="1" x14ac:dyDescent="0.3">
      <c r="A675" s="659" t="s">
        <v>5344</v>
      </c>
      <c r="B675" s="660" t="s">
        <v>4491</v>
      </c>
      <c r="C675" s="660" t="s">
        <v>4495</v>
      </c>
      <c r="D675" s="660" t="s">
        <v>4502</v>
      </c>
      <c r="E675" s="660" t="s">
        <v>4503</v>
      </c>
      <c r="F675" s="663"/>
      <c r="G675" s="663"/>
      <c r="H675" s="663"/>
      <c r="I675" s="663"/>
      <c r="J675" s="663"/>
      <c r="K675" s="663"/>
      <c r="L675" s="663"/>
      <c r="M675" s="663"/>
      <c r="N675" s="663">
        <v>1</v>
      </c>
      <c r="O675" s="663">
        <v>234</v>
      </c>
      <c r="P675" s="676"/>
      <c r="Q675" s="664">
        <v>234</v>
      </c>
    </row>
    <row r="676" spans="1:17" ht="14.4" customHeight="1" x14ac:dyDescent="0.3">
      <c r="A676" s="659" t="s">
        <v>5345</v>
      </c>
      <c r="B676" s="660" t="s">
        <v>4491</v>
      </c>
      <c r="C676" s="660" t="s">
        <v>4495</v>
      </c>
      <c r="D676" s="660" t="s">
        <v>4498</v>
      </c>
      <c r="E676" s="660" t="s">
        <v>4499</v>
      </c>
      <c r="F676" s="663"/>
      <c r="G676" s="663"/>
      <c r="H676" s="663"/>
      <c r="I676" s="663"/>
      <c r="J676" s="663">
        <v>3</v>
      </c>
      <c r="K676" s="663">
        <v>348</v>
      </c>
      <c r="L676" s="663"/>
      <c r="M676" s="663">
        <v>116</v>
      </c>
      <c r="N676" s="663">
        <v>1</v>
      </c>
      <c r="O676" s="663">
        <v>118</v>
      </c>
      <c r="P676" s="676"/>
      <c r="Q676" s="664">
        <v>118</v>
      </c>
    </row>
    <row r="677" spans="1:17" ht="14.4" customHeight="1" x14ac:dyDescent="0.3">
      <c r="A677" s="659" t="s">
        <v>5345</v>
      </c>
      <c r="B677" s="660" t="s">
        <v>4491</v>
      </c>
      <c r="C677" s="660" t="s">
        <v>4495</v>
      </c>
      <c r="D677" s="660" t="s">
        <v>4500</v>
      </c>
      <c r="E677" s="660" t="s">
        <v>4501</v>
      </c>
      <c r="F677" s="663"/>
      <c r="G677" s="663"/>
      <c r="H677" s="663"/>
      <c r="I677" s="663"/>
      <c r="J677" s="663">
        <v>1</v>
      </c>
      <c r="K677" s="663">
        <v>0</v>
      </c>
      <c r="L677" s="663"/>
      <c r="M677" s="663">
        <v>0</v>
      </c>
      <c r="N677" s="663"/>
      <c r="O677" s="663"/>
      <c r="P677" s="676"/>
      <c r="Q677" s="664"/>
    </row>
    <row r="678" spans="1:17" ht="14.4" customHeight="1" x14ac:dyDescent="0.3">
      <c r="A678" s="659" t="s">
        <v>5345</v>
      </c>
      <c r="B678" s="660" t="s">
        <v>4491</v>
      </c>
      <c r="C678" s="660" t="s">
        <v>4495</v>
      </c>
      <c r="D678" s="660" t="s">
        <v>4502</v>
      </c>
      <c r="E678" s="660" t="s">
        <v>4503</v>
      </c>
      <c r="F678" s="663"/>
      <c r="G678" s="663"/>
      <c r="H678" s="663"/>
      <c r="I678" s="663"/>
      <c r="J678" s="663"/>
      <c r="K678" s="663"/>
      <c r="L678" s="663"/>
      <c r="M678" s="663"/>
      <c r="N678" s="663">
        <v>2</v>
      </c>
      <c r="O678" s="663">
        <v>466</v>
      </c>
      <c r="P678" s="676"/>
      <c r="Q678" s="664">
        <v>233</v>
      </c>
    </row>
    <row r="679" spans="1:17" ht="14.4" customHeight="1" x14ac:dyDescent="0.3">
      <c r="A679" s="659" t="s">
        <v>5345</v>
      </c>
      <c r="B679" s="660" t="s">
        <v>4491</v>
      </c>
      <c r="C679" s="660" t="s">
        <v>4495</v>
      </c>
      <c r="D679" s="660" t="s">
        <v>4524</v>
      </c>
      <c r="E679" s="660" t="s">
        <v>4525</v>
      </c>
      <c r="F679" s="663"/>
      <c r="G679" s="663"/>
      <c r="H679" s="663"/>
      <c r="I679" s="663"/>
      <c r="J679" s="663">
        <v>1</v>
      </c>
      <c r="K679" s="663">
        <v>0</v>
      </c>
      <c r="L679" s="663"/>
      <c r="M679" s="663">
        <v>0</v>
      </c>
      <c r="N679" s="663"/>
      <c r="O679" s="663"/>
      <c r="P679" s="676"/>
      <c r="Q679" s="664"/>
    </row>
    <row r="680" spans="1:17" ht="14.4" customHeight="1" x14ac:dyDescent="0.3">
      <c r="A680" s="659" t="s">
        <v>5346</v>
      </c>
      <c r="B680" s="660" t="s">
        <v>4491</v>
      </c>
      <c r="C680" s="660" t="s">
        <v>4495</v>
      </c>
      <c r="D680" s="660" t="s">
        <v>4498</v>
      </c>
      <c r="E680" s="660" t="s">
        <v>4499</v>
      </c>
      <c r="F680" s="663"/>
      <c r="G680" s="663"/>
      <c r="H680" s="663"/>
      <c r="I680" s="663"/>
      <c r="J680" s="663">
        <v>1</v>
      </c>
      <c r="K680" s="663">
        <v>116</v>
      </c>
      <c r="L680" s="663"/>
      <c r="M680" s="663">
        <v>116</v>
      </c>
      <c r="N680" s="663">
        <v>1</v>
      </c>
      <c r="O680" s="663">
        <v>118</v>
      </c>
      <c r="P680" s="676"/>
      <c r="Q680" s="664">
        <v>118</v>
      </c>
    </row>
    <row r="681" spans="1:17" ht="14.4" customHeight="1" x14ac:dyDescent="0.3">
      <c r="A681" s="659" t="s">
        <v>5347</v>
      </c>
      <c r="B681" s="660" t="s">
        <v>4491</v>
      </c>
      <c r="C681" s="660" t="s">
        <v>4495</v>
      </c>
      <c r="D681" s="660" t="s">
        <v>4498</v>
      </c>
      <c r="E681" s="660" t="s">
        <v>4499</v>
      </c>
      <c r="F681" s="663">
        <v>7</v>
      </c>
      <c r="G681" s="663">
        <v>1197</v>
      </c>
      <c r="H681" s="663">
        <v>1</v>
      </c>
      <c r="I681" s="663">
        <v>171</v>
      </c>
      <c r="J681" s="663">
        <v>10</v>
      </c>
      <c r="K681" s="663">
        <v>1160</v>
      </c>
      <c r="L681" s="663">
        <v>0.96908939014202167</v>
      </c>
      <c r="M681" s="663">
        <v>116</v>
      </c>
      <c r="N681" s="663">
        <v>4</v>
      </c>
      <c r="O681" s="663">
        <v>472</v>
      </c>
      <c r="P681" s="676">
        <v>0.3943191311612364</v>
      </c>
      <c r="Q681" s="664">
        <v>118</v>
      </c>
    </row>
    <row r="682" spans="1:17" ht="14.4" customHeight="1" x14ac:dyDescent="0.3">
      <c r="A682" s="659" t="s">
        <v>5347</v>
      </c>
      <c r="B682" s="660" t="s">
        <v>4491</v>
      </c>
      <c r="C682" s="660" t="s">
        <v>4495</v>
      </c>
      <c r="D682" s="660" t="s">
        <v>4500</v>
      </c>
      <c r="E682" s="660" t="s">
        <v>4501</v>
      </c>
      <c r="F682" s="663"/>
      <c r="G682" s="663"/>
      <c r="H682" s="663"/>
      <c r="I682" s="663"/>
      <c r="J682" s="663">
        <v>1</v>
      </c>
      <c r="K682" s="663">
        <v>0</v>
      </c>
      <c r="L682" s="663"/>
      <c r="M682" s="663">
        <v>0</v>
      </c>
      <c r="N682" s="663"/>
      <c r="O682" s="663"/>
      <c r="P682" s="676"/>
      <c r="Q682" s="664"/>
    </row>
    <row r="683" spans="1:17" ht="14.4" customHeight="1" x14ac:dyDescent="0.3">
      <c r="A683" s="659" t="s">
        <v>5347</v>
      </c>
      <c r="B683" s="660" t="s">
        <v>4491</v>
      </c>
      <c r="C683" s="660" t="s">
        <v>4495</v>
      </c>
      <c r="D683" s="660" t="s">
        <v>4502</v>
      </c>
      <c r="E683" s="660" t="s">
        <v>4503</v>
      </c>
      <c r="F683" s="663"/>
      <c r="G683" s="663"/>
      <c r="H683" s="663"/>
      <c r="I683" s="663"/>
      <c r="J683" s="663">
        <v>8</v>
      </c>
      <c r="K683" s="663">
        <v>1856</v>
      </c>
      <c r="L683" s="663"/>
      <c r="M683" s="663">
        <v>232</v>
      </c>
      <c r="N683" s="663">
        <v>9</v>
      </c>
      <c r="O683" s="663">
        <v>2102</v>
      </c>
      <c r="P683" s="676"/>
      <c r="Q683" s="664">
        <v>233.55555555555554</v>
      </c>
    </row>
    <row r="684" spans="1:17" ht="14.4" customHeight="1" x14ac:dyDescent="0.3">
      <c r="A684" s="659" t="s">
        <v>5347</v>
      </c>
      <c r="B684" s="660" t="s">
        <v>4491</v>
      </c>
      <c r="C684" s="660" t="s">
        <v>4495</v>
      </c>
      <c r="D684" s="660" t="s">
        <v>4524</v>
      </c>
      <c r="E684" s="660" t="s">
        <v>4525</v>
      </c>
      <c r="F684" s="663"/>
      <c r="G684" s="663"/>
      <c r="H684" s="663"/>
      <c r="I684" s="663"/>
      <c r="J684" s="663">
        <v>0</v>
      </c>
      <c r="K684" s="663">
        <v>0</v>
      </c>
      <c r="L684" s="663"/>
      <c r="M684" s="663"/>
      <c r="N684" s="663"/>
      <c r="O684" s="663"/>
      <c r="P684" s="676"/>
      <c r="Q684" s="664"/>
    </row>
    <row r="685" spans="1:17" ht="14.4" customHeight="1" x14ac:dyDescent="0.3">
      <c r="A685" s="659" t="s">
        <v>5348</v>
      </c>
      <c r="B685" s="660" t="s">
        <v>4491</v>
      </c>
      <c r="C685" s="660" t="s">
        <v>4495</v>
      </c>
      <c r="D685" s="660" t="s">
        <v>4498</v>
      </c>
      <c r="E685" s="660" t="s">
        <v>4499</v>
      </c>
      <c r="F685" s="663">
        <v>101</v>
      </c>
      <c r="G685" s="663">
        <v>17271</v>
      </c>
      <c r="H685" s="663">
        <v>1</v>
      </c>
      <c r="I685" s="663">
        <v>171</v>
      </c>
      <c r="J685" s="663">
        <v>129</v>
      </c>
      <c r="K685" s="663">
        <v>14964</v>
      </c>
      <c r="L685" s="663">
        <v>0.86642348445370854</v>
      </c>
      <c r="M685" s="663">
        <v>116</v>
      </c>
      <c r="N685" s="663">
        <v>91</v>
      </c>
      <c r="O685" s="663">
        <v>10678</v>
      </c>
      <c r="P685" s="676">
        <v>0.61826182618261827</v>
      </c>
      <c r="Q685" s="664">
        <v>117.34065934065934</v>
      </c>
    </row>
    <row r="686" spans="1:17" ht="14.4" customHeight="1" x14ac:dyDescent="0.3">
      <c r="A686" s="659" t="s">
        <v>5348</v>
      </c>
      <c r="B686" s="660" t="s">
        <v>4491</v>
      </c>
      <c r="C686" s="660" t="s">
        <v>4495</v>
      </c>
      <c r="D686" s="660" t="s">
        <v>4500</v>
      </c>
      <c r="E686" s="660" t="s">
        <v>4501</v>
      </c>
      <c r="F686" s="663">
        <v>2</v>
      </c>
      <c r="G686" s="663">
        <v>0</v>
      </c>
      <c r="H686" s="663"/>
      <c r="I686" s="663">
        <v>0</v>
      </c>
      <c r="J686" s="663">
        <v>1</v>
      </c>
      <c r="K686" s="663">
        <v>0</v>
      </c>
      <c r="L686" s="663"/>
      <c r="M686" s="663">
        <v>0</v>
      </c>
      <c r="N686" s="663">
        <v>2</v>
      </c>
      <c r="O686" s="663">
        <v>0</v>
      </c>
      <c r="P686" s="676"/>
      <c r="Q686" s="664">
        <v>0</v>
      </c>
    </row>
    <row r="687" spans="1:17" ht="14.4" customHeight="1" x14ac:dyDescent="0.3">
      <c r="A687" s="659" t="s">
        <v>5348</v>
      </c>
      <c r="B687" s="660" t="s">
        <v>4491</v>
      </c>
      <c r="C687" s="660" t="s">
        <v>4495</v>
      </c>
      <c r="D687" s="660" t="s">
        <v>4502</v>
      </c>
      <c r="E687" s="660" t="s">
        <v>4503</v>
      </c>
      <c r="F687" s="663">
        <v>43</v>
      </c>
      <c r="G687" s="663">
        <v>14706</v>
      </c>
      <c r="H687" s="663">
        <v>1</v>
      </c>
      <c r="I687" s="663">
        <v>342</v>
      </c>
      <c r="J687" s="663">
        <v>71</v>
      </c>
      <c r="K687" s="663">
        <v>16472</v>
      </c>
      <c r="L687" s="663">
        <v>1.1200870393036855</v>
      </c>
      <c r="M687" s="663">
        <v>232</v>
      </c>
      <c r="N687" s="663">
        <v>160</v>
      </c>
      <c r="O687" s="663">
        <v>37366</v>
      </c>
      <c r="P687" s="676">
        <v>2.5408676730586155</v>
      </c>
      <c r="Q687" s="664">
        <v>233.53749999999999</v>
      </c>
    </row>
    <row r="688" spans="1:17" ht="14.4" customHeight="1" x14ac:dyDescent="0.3">
      <c r="A688" s="659" t="s">
        <v>5348</v>
      </c>
      <c r="B688" s="660" t="s">
        <v>4491</v>
      </c>
      <c r="C688" s="660" t="s">
        <v>4495</v>
      </c>
      <c r="D688" s="660" t="s">
        <v>4524</v>
      </c>
      <c r="E688" s="660" t="s">
        <v>4525</v>
      </c>
      <c r="F688" s="663"/>
      <c r="G688" s="663"/>
      <c r="H688" s="663"/>
      <c r="I688" s="663"/>
      <c r="J688" s="663">
        <v>15</v>
      </c>
      <c r="K688" s="663">
        <v>0</v>
      </c>
      <c r="L688" s="663"/>
      <c r="M688" s="663">
        <v>0</v>
      </c>
      <c r="N688" s="663"/>
      <c r="O688" s="663"/>
      <c r="P688" s="676"/>
      <c r="Q688" s="664"/>
    </row>
    <row r="689" spans="1:17" ht="14.4" customHeight="1" x14ac:dyDescent="0.3">
      <c r="A689" s="659" t="s">
        <v>5348</v>
      </c>
      <c r="B689" s="660" t="s">
        <v>4491</v>
      </c>
      <c r="C689" s="660" t="s">
        <v>4495</v>
      </c>
      <c r="D689" s="660" t="s">
        <v>4506</v>
      </c>
      <c r="E689" s="660" t="s">
        <v>4507</v>
      </c>
      <c r="F689" s="663">
        <v>1</v>
      </c>
      <c r="G689" s="663">
        <v>176</v>
      </c>
      <c r="H689" s="663">
        <v>1</v>
      </c>
      <c r="I689" s="663">
        <v>176</v>
      </c>
      <c r="J689" s="663"/>
      <c r="K689" s="663"/>
      <c r="L689" s="663"/>
      <c r="M689" s="663"/>
      <c r="N689" s="663"/>
      <c r="O689" s="663"/>
      <c r="P689" s="676"/>
      <c r="Q689" s="664"/>
    </row>
    <row r="690" spans="1:17" ht="14.4" customHeight="1" x14ac:dyDescent="0.3">
      <c r="A690" s="659" t="s">
        <v>5348</v>
      </c>
      <c r="B690" s="660" t="s">
        <v>4548</v>
      </c>
      <c r="C690" s="660" t="s">
        <v>4495</v>
      </c>
      <c r="D690" s="660" t="s">
        <v>5085</v>
      </c>
      <c r="E690" s="660" t="s">
        <v>5086</v>
      </c>
      <c r="F690" s="663">
        <v>1</v>
      </c>
      <c r="G690" s="663">
        <v>0</v>
      </c>
      <c r="H690" s="663"/>
      <c r="I690" s="663">
        <v>0</v>
      </c>
      <c r="J690" s="663"/>
      <c r="K690" s="663"/>
      <c r="L690" s="663"/>
      <c r="M690" s="663"/>
      <c r="N690" s="663"/>
      <c r="O690" s="663"/>
      <c r="P690" s="676"/>
      <c r="Q690" s="664"/>
    </row>
    <row r="691" spans="1:17" ht="14.4" customHeight="1" x14ac:dyDescent="0.3">
      <c r="A691" s="659" t="s">
        <v>5349</v>
      </c>
      <c r="B691" s="660" t="s">
        <v>4491</v>
      </c>
      <c r="C691" s="660" t="s">
        <v>4495</v>
      </c>
      <c r="D691" s="660" t="s">
        <v>4498</v>
      </c>
      <c r="E691" s="660" t="s">
        <v>4499</v>
      </c>
      <c r="F691" s="663">
        <v>3</v>
      </c>
      <c r="G691" s="663">
        <v>513</v>
      </c>
      <c r="H691" s="663">
        <v>1</v>
      </c>
      <c r="I691" s="663">
        <v>171</v>
      </c>
      <c r="J691" s="663">
        <v>1</v>
      </c>
      <c r="K691" s="663">
        <v>116</v>
      </c>
      <c r="L691" s="663">
        <v>0.22612085769980506</v>
      </c>
      <c r="M691" s="663">
        <v>116</v>
      </c>
      <c r="N691" s="663">
        <v>4</v>
      </c>
      <c r="O691" s="663">
        <v>466</v>
      </c>
      <c r="P691" s="676">
        <v>0.90838206627680307</v>
      </c>
      <c r="Q691" s="664">
        <v>116.5</v>
      </c>
    </row>
    <row r="692" spans="1:17" ht="14.4" customHeight="1" x14ac:dyDescent="0.3">
      <c r="A692" s="659" t="s">
        <v>5349</v>
      </c>
      <c r="B692" s="660" t="s">
        <v>4491</v>
      </c>
      <c r="C692" s="660" t="s">
        <v>4495</v>
      </c>
      <c r="D692" s="660" t="s">
        <v>4502</v>
      </c>
      <c r="E692" s="660" t="s">
        <v>4503</v>
      </c>
      <c r="F692" s="663">
        <v>1</v>
      </c>
      <c r="G692" s="663">
        <v>342</v>
      </c>
      <c r="H692" s="663">
        <v>1</v>
      </c>
      <c r="I692" s="663">
        <v>342</v>
      </c>
      <c r="J692" s="663"/>
      <c r="K692" s="663"/>
      <c r="L692" s="663"/>
      <c r="M692" s="663"/>
      <c r="N692" s="663">
        <v>1</v>
      </c>
      <c r="O692" s="663">
        <v>234</v>
      </c>
      <c r="P692" s="676">
        <v>0.68421052631578949</v>
      </c>
      <c r="Q692" s="664">
        <v>234</v>
      </c>
    </row>
    <row r="693" spans="1:17" ht="14.4" customHeight="1" x14ac:dyDescent="0.3">
      <c r="A693" s="659" t="s">
        <v>5350</v>
      </c>
      <c r="B693" s="660" t="s">
        <v>4491</v>
      </c>
      <c r="C693" s="660" t="s">
        <v>4495</v>
      </c>
      <c r="D693" s="660" t="s">
        <v>4498</v>
      </c>
      <c r="E693" s="660" t="s">
        <v>4499</v>
      </c>
      <c r="F693" s="663"/>
      <c r="G693" s="663"/>
      <c r="H693" s="663"/>
      <c r="I693" s="663"/>
      <c r="J693" s="663"/>
      <c r="K693" s="663"/>
      <c r="L693" s="663"/>
      <c r="M693" s="663"/>
      <c r="N693" s="663">
        <v>1</v>
      </c>
      <c r="O693" s="663">
        <v>118</v>
      </c>
      <c r="P693" s="676"/>
      <c r="Q693" s="664">
        <v>118</v>
      </c>
    </row>
    <row r="694" spans="1:17" ht="14.4" customHeight="1" x14ac:dyDescent="0.3">
      <c r="A694" s="659" t="s">
        <v>5350</v>
      </c>
      <c r="B694" s="660" t="s">
        <v>4491</v>
      </c>
      <c r="C694" s="660" t="s">
        <v>4495</v>
      </c>
      <c r="D694" s="660" t="s">
        <v>4502</v>
      </c>
      <c r="E694" s="660" t="s">
        <v>4503</v>
      </c>
      <c r="F694" s="663"/>
      <c r="G694" s="663"/>
      <c r="H694" s="663"/>
      <c r="I694" s="663"/>
      <c r="J694" s="663"/>
      <c r="K694" s="663"/>
      <c r="L694" s="663"/>
      <c r="M694" s="663"/>
      <c r="N694" s="663">
        <v>1</v>
      </c>
      <c r="O694" s="663">
        <v>234</v>
      </c>
      <c r="P694" s="676"/>
      <c r="Q694" s="664">
        <v>234</v>
      </c>
    </row>
    <row r="695" spans="1:17" ht="14.4" customHeight="1" x14ac:dyDescent="0.3">
      <c r="A695" s="659" t="s">
        <v>5351</v>
      </c>
      <c r="B695" s="660" t="s">
        <v>4491</v>
      </c>
      <c r="C695" s="660" t="s">
        <v>4495</v>
      </c>
      <c r="D695" s="660" t="s">
        <v>4498</v>
      </c>
      <c r="E695" s="660" t="s">
        <v>4499</v>
      </c>
      <c r="F695" s="663">
        <v>15</v>
      </c>
      <c r="G695" s="663">
        <v>2565</v>
      </c>
      <c r="H695" s="663">
        <v>1</v>
      </c>
      <c r="I695" s="663">
        <v>171</v>
      </c>
      <c r="J695" s="663">
        <v>13</v>
      </c>
      <c r="K695" s="663">
        <v>1508</v>
      </c>
      <c r="L695" s="663">
        <v>0.58791423001949317</v>
      </c>
      <c r="M695" s="663">
        <v>116</v>
      </c>
      <c r="N695" s="663">
        <v>11</v>
      </c>
      <c r="O695" s="663">
        <v>1292</v>
      </c>
      <c r="P695" s="676">
        <v>0.50370370370370365</v>
      </c>
      <c r="Q695" s="664">
        <v>117.45454545454545</v>
      </c>
    </row>
    <row r="696" spans="1:17" ht="14.4" customHeight="1" x14ac:dyDescent="0.3">
      <c r="A696" s="659" t="s">
        <v>5351</v>
      </c>
      <c r="B696" s="660" t="s">
        <v>4491</v>
      </c>
      <c r="C696" s="660" t="s">
        <v>4495</v>
      </c>
      <c r="D696" s="660" t="s">
        <v>4502</v>
      </c>
      <c r="E696" s="660" t="s">
        <v>4503</v>
      </c>
      <c r="F696" s="663"/>
      <c r="G696" s="663"/>
      <c r="H696" s="663"/>
      <c r="I696" s="663"/>
      <c r="J696" s="663">
        <v>4</v>
      </c>
      <c r="K696" s="663">
        <v>928</v>
      </c>
      <c r="L696" s="663"/>
      <c r="M696" s="663">
        <v>232</v>
      </c>
      <c r="N696" s="663">
        <v>11</v>
      </c>
      <c r="O696" s="663">
        <v>2574</v>
      </c>
      <c r="P696" s="676"/>
      <c r="Q696" s="664">
        <v>234</v>
      </c>
    </row>
    <row r="697" spans="1:17" ht="14.4" customHeight="1" x14ac:dyDescent="0.3">
      <c r="A697" s="659" t="s">
        <v>5351</v>
      </c>
      <c r="B697" s="660" t="s">
        <v>4491</v>
      </c>
      <c r="C697" s="660" t="s">
        <v>4495</v>
      </c>
      <c r="D697" s="660" t="s">
        <v>4543</v>
      </c>
      <c r="E697" s="660" t="s">
        <v>4544</v>
      </c>
      <c r="F697" s="663"/>
      <c r="G697" s="663"/>
      <c r="H697" s="663"/>
      <c r="I697" s="663"/>
      <c r="J697" s="663"/>
      <c r="K697" s="663"/>
      <c r="L697" s="663"/>
      <c r="M697" s="663"/>
      <c r="N697" s="663">
        <v>1</v>
      </c>
      <c r="O697" s="663">
        <v>114</v>
      </c>
      <c r="P697" s="676"/>
      <c r="Q697" s="664">
        <v>114</v>
      </c>
    </row>
    <row r="698" spans="1:17" ht="14.4" customHeight="1" x14ac:dyDescent="0.3">
      <c r="A698" s="659" t="s">
        <v>5352</v>
      </c>
      <c r="B698" s="660" t="s">
        <v>4491</v>
      </c>
      <c r="C698" s="660" t="s">
        <v>4495</v>
      </c>
      <c r="D698" s="660" t="s">
        <v>4502</v>
      </c>
      <c r="E698" s="660" t="s">
        <v>4503</v>
      </c>
      <c r="F698" s="663"/>
      <c r="G698" s="663"/>
      <c r="H698" s="663"/>
      <c r="I698" s="663"/>
      <c r="J698" s="663">
        <v>1</v>
      </c>
      <c r="K698" s="663">
        <v>232</v>
      </c>
      <c r="L698" s="663"/>
      <c r="M698" s="663">
        <v>232</v>
      </c>
      <c r="N698" s="663"/>
      <c r="O698" s="663"/>
      <c r="P698" s="676"/>
      <c r="Q698" s="664"/>
    </row>
    <row r="699" spans="1:17" ht="14.4" customHeight="1" x14ac:dyDescent="0.3">
      <c r="A699" s="659" t="s">
        <v>5353</v>
      </c>
      <c r="B699" s="660" t="s">
        <v>4491</v>
      </c>
      <c r="C699" s="660" t="s">
        <v>4495</v>
      </c>
      <c r="D699" s="660" t="s">
        <v>4498</v>
      </c>
      <c r="E699" s="660" t="s">
        <v>4499</v>
      </c>
      <c r="F699" s="663">
        <v>1</v>
      </c>
      <c r="G699" s="663">
        <v>171</v>
      </c>
      <c r="H699" s="663">
        <v>1</v>
      </c>
      <c r="I699" s="663">
        <v>171</v>
      </c>
      <c r="J699" s="663">
        <v>1</v>
      </c>
      <c r="K699" s="663">
        <v>116</v>
      </c>
      <c r="L699" s="663">
        <v>0.67836257309941517</v>
      </c>
      <c r="M699" s="663">
        <v>116</v>
      </c>
      <c r="N699" s="663"/>
      <c r="O699" s="663"/>
      <c r="P699" s="676"/>
      <c r="Q699" s="664"/>
    </row>
    <row r="700" spans="1:17" ht="14.4" customHeight="1" x14ac:dyDescent="0.3">
      <c r="A700" s="659" t="s">
        <v>5353</v>
      </c>
      <c r="B700" s="660" t="s">
        <v>4491</v>
      </c>
      <c r="C700" s="660" t="s">
        <v>4495</v>
      </c>
      <c r="D700" s="660" t="s">
        <v>4502</v>
      </c>
      <c r="E700" s="660" t="s">
        <v>4503</v>
      </c>
      <c r="F700" s="663"/>
      <c r="G700" s="663"/>
      <c r="H700" s="663"/>
      <c r="I700" s="663"/>
      <c r="J700" s="663">
        <v>1</v>
      </c>
      <c r="K700" s="663">
        <v>232</v>
      </c>
      <c r="L700" s="663"/>
      <c r="M700" s="663">
        <v>232</v>
      </c>
      <c r="N700" s="663">
        <v>4</v>
      </c>
      <c r="O700" s="663">
        <v>936</v>
      </c>
      <c r="P700" s="676"/>
      <c r="Q700" s="664">
        <v>234</v>
      </c>
    </row>
    <row r="701" spans="1:17" ht="14.4" customHeight="1" x14ac:dyDescent="0.3">
      <c r="A701" s="659" t="s">
        <v>5354</v>
      </c>
      <c r="B701" s="660" t="s">
        <v>4491</v>
      </c>
      <c r="C701" s="660" t="s">
        <v>4495</v>
      </c>
      <c r="D701" s="660" t="s">
        <v>4498</v>
      </c>
      <c r="E701" s="660" t="s">
        <v>4499</v>
      </c>
      <c r="F701" s="663">
        <v>12</v>
      </c>
      <c r="G701" s="663">
        <v>2052</v>
      </c>
      <c r="H701" s="663">
        <v>1</v>
      </c>
      <c r="I701" s="663">
        <v>171</v>
      </c>
      <c r="J701" s="663">
        <v>7</v>
      </c>
      <c r="K701" s="663">
        <v>812</v>
      </c>
      <c r="L701" s="663">
        <v>0.39571150097465885</v>
      </c>
      <c r="M701" s="663">
        <v>116</v>
      </c>
      <c r="N701" s="663">
        <v>25</v>
      </c>
      <c r="O701" s="663">
        <v>2934</v>
      </c>
      <c r="P701" s="676">
        <v>1.4298245614035088</v>
      </c>
      <c r="Q701" s="664">
        <v>117.36</v>
      </c>
    </row>
    <row r="702" spans="1:17" ht="14.4" customHeight="1" x14ac:dyDescent="0.3">
      <c r="A702" s="659" t="s">
        <v>5354</v>
      </c>
      <c r="B702" s="660" t="s">
        <v>4491</v>
      </c>
      <c r="C702" s="660" t="s">
        <v>4495</v>
      </c>
      <c r="D702" s="660" t="s">
        <v>4502</v>
      </c>
      <c r="E702" s="660" t="s">
        <v>4503</v>
      </c>
      <c r="F702" s="663">
        <v>3</v>
      </c>
      <c r="G702" s="663">
        <v>1026</v>
      </c>
      <c r="H702" s="663">
        <v>1</v>
      </c>
      <c r="I702" s="663">
        <v>342</v>
      </c>
      <c r="J702" s="663">
        <v>3</v>
      </c>
      <c r="K702" s="663">
        <v>696</v>
      </c>
      <c r="L702" s="663">
        <v>0.67836257309941517</v>
      </c>
      <c r="M702" s="663">
        <v>232</v>
      </c>
      <c r="N702" s="663">
        <v>7</v>
      </c>
      <c r="O702" s="663">
        <v>1632</v>
      </c>
      <c r="P702" s="676">
        <v>1.5906432748538011</v>
      </c>
      <c r="Q702" s="664">
        <v>233.14285714285714</v>
      </c>
    </row>
    <row r="703" spans="1:17" ht="14.4" customHeight="1" x14ac:dyDescent="0.3">
      <c r="A703" s="659" t="s">
        <v>5354</v>
      </c>
      <c r="B703" s="660" t="s">
        <v>4491</v>
      </c>
      <c r="C703" s="660" t="s">
        <v>4495</v>
      </c>
      <c r="D703" s="660" t="s">
        <v>4543</v>
      </c>
      <c r="E703" s="660" t="s">
        <v>4544</v>
      </c>
      <c r="F703" s="663"/>
      <c r="G703" s="663"/>
      <c r="H703" s="663"/>
      <c r="I703" s="663"/>
      <c r="J703" s="663"/>
      <c r="K703" s="663"/>
      <c r="L703" s="663"/>
      <c r="M703" s="663"/>
      <c r="N703" s="663">
        <v>1</v>
      </c>
      <c r="O703" s="663">
        <v>114</v>
      </c>
      <c r="P703" s="676"/>
      <c r="Q703" s="664">
        <v>114</v>
      </c>
    </row>
    <row r="704" spans="1:17" ht="14.4" customHeight="1" x14ac:dyDescent="0.3">
      <c r="A704" s="659" t="s">
        <v>5355</v>
      </c>
      <c r="B704" s="660" t="s">
        <v>4491</v>
      </c>
      <c r="C704" s="660" t="s">
        <v>4495</v>
      </c>
      <c r="D704" s="660" t="s">
        <v>4498</v>
      </c>
      <c r="E704" s="660" t="s">
        <v>4499</v>
      </c>
      <c r="F704" s="663">
        <v>4</v>
      </c>
      <c r="G704" s="663">
        <v>684</v>
      </c>
      <c r="H704" s="663">
        <v>1</v>
      </c>
      <c r="I704" s="663">
        <v>171</v>
      </c>
      <c r="J704" s="663">
        <v>6</v>
      </c>
      <c r="K704" s="663">
        <v>696</v>
      </c>
      <c r="L704" s="663">
        <v>1.0175438596491229</v>
      </c>
      <c r="M704" s="663">
        <v>116</v>
      </c>
      <c r="N704" s="663">
        <v>8</v>
      </c>
      <c r="O704" s="663">
        <v>944</v>
      </c>
      <c r="P704" s="676">
        <v>1.3801169590643274</v>
      </c>
      <c r="Q704" s="664">
        <v>118</v>
      </c>
    </row>
    <row r="705" spans="1:17" ht="14.4" customHeight="1" x14ac:dyDescent="0.3">
      <c r="A705" s="659" t="s">
        <v>5355</v>
      </c>
      <c r="B705" s="660" t="s">
        <v>4491</v>
      </c>
      <c r="C705" s="660" t="s">
        <v>4495</v>
      </c>
      <c r="D705" s="660" t="s">
        <v>4502</v>
      </c>
      <c r="E705" s="660" t="s">
        <v>4503</v>
      </c>
      <c r="F705" s="663">
        <v>1</v>
      </c>
      <c r="G705" s="663">
        <v>342</v>
      </c>
      <c r="H705" s="663">
        <v>1</v>
      </c>
      <c r="I705" s="663">
        <v>342</v>
      </c>
      <c r="J705" s="663">
        <v>3</v>
      </c>
      <c r="K705" s="663">
        <v>696</v>
      </c>
      <c r="L705" s="663">
        <v>2.0350877192982457</v>
      </c>
      <c r="M705" s="663">
        <v>232</v>
      </c>
      <c r="N705" s="663">
        <v>5</v>
      </c>
      <c r="O705" s="663">
        <v>1170</v>
      </c>
      <c r="P705" s="676">
        <v>3.4210526315789473</v>
      </c>
      <c r="Q705" s="664">
        <v>234</v>
      </c>
    </row>
    <row r="706" spans="1:17" ht="14.4" customHeight="1" x14ac:dyDescent="0.3">
      <c r="A706" s="659" t="s">
        <v>5355</v>
      </c>
      <c r="B706" s="660" t="s">
        <v>4491</v>
      </c>
      <c r="C706" s="660" t="s">
        <v>4495</v>
      </c>
      <c r="D706" s="660" t="s">
        <v>4524</v>
      </c>
      <c r="E706" s="660" t="s">
        <v>4525</v>
      </c>
      <c r="F706" s="663"/>
      <c r="G706" s="663"/>
      <c r="H706" s="663"/>
      <c r="I706" s="663"/>
      <c r="J706" s="663">
        <v>0</v>
      </c>
      <c r="K706" s="663">
        <v>0</v>
      </c>
      <c r="L706" s="663"/>
      <c r="M706" s="663"/>
      <c r="N706" s="663"/>
      <c r="O706" s="663"/>
      <c r="P706" s="676"/>
      <c r="Q706" s="664"/>
    </row>
    <row r="707" spans="1:17" ht="14.4" customHeight="1" x14ac:dyDescent="0.3">
      <c r="A707" s="659" t="s">
        <v>5356</v>
      </c>
      <c r="B707" s="660" t="s">
        <v>4491</v>
      </c>
      <c r="C707" s="660" t="s">
        <v>4495</v>
      </c>
      <c r="D707" s="660" t="s">
        <v>4498</v>
      </c>
      <c r="E707" s="660" t="s">
        <v>4499</v>
      </c>
      <c r="F707" s="663">
        <v>50</v>
      </c>
      <c r="G707" s="663">
        <v>8550</v>
      </c>
      <c r="H707" s="663">
        <v>1</v>
      </c>
      <c r="I707" s="663">
        <v>171</v>
      </c>
      <c r="J707" s="663">
        <v>27</v>
      </c>
      <c r="K707" s="663">
        <v>3132</v>
      </c>
      <c r="L707" s="663">
        <v>0.36631578947368421</v>
      </c>
      <c r="M707" s="663">
        <v>116</v>
      </c>
      <c r="N707" s="663">
        <v>24</v>
      </c>
      <c r="O707" s="663">
        <v>2822</v>
      </c>
      <c r="P707" s="676">
        <v>0.33005847953216372</v>
      </c>
      <c r="Q707" s="664">
        <v>117.58333333333333</v>
      </c>
    </row>
    <row r="708" spans="1:17" ht="14.4" customHeight="1" x14ac:dyDescent="0.3">
      <c r="A708" s="659" t="s">
        <v>5356</v>
      </c>
      <c r="B708" s="660" t="s">
        <v>4491</v>
      </c>
      <c r="C708" s="660" t="s">
        <v>4495</v>
      </c>
      <c r="D708" s="660" t="s">
        <v>4500</v>
      </c>
      <c r="E708" s="660" t="s">
        <v>4501</v>
      </c>
      <c r="F708" s="663"/>
      <c r="G708" s="663"/>
      <c r="H708" s="663"/>
      <c r="I708" s="663"/>
      <c r="J708" s="663"/>
      <c r="K708" s="663"/>
      <c r="L708" s="663"/>
      <c r="M708" s="663"/>
      <c r="N708" s="663">
        <v>3</v>
      </c>
      <c r="O708" s="663">
        <v>0</v>
      </c>
      <c r="P708" s="676"/>
      <c r="Q708" s="664">
        <v>0</v>
      </c>
    </row>
    <row r="709" spans="1:17" ht="14.4" customHeight="1" x14ac:dyDescent="0.3">
      <c r="A709" s="659" t="s">
        <v>5356</v>
      </c>
      <c r="B709" s="660" t="s">
        <v>4491</v>
      </c>
      <c r="C709" s="660" t="s">
        <v>4495</v>
      </c>
      <c r="D709" s="660" t="s">
        <v>4502</v>
      </c>
      <c r="E709" s="660" t="s">
        <v>4503</v>
      </c>
      <c r="F709" s="663">
        <v>27</v>
      </c>
      <c r="G709" s="663">
        <v>9234</v>
      </c>
      <c r="H709" s="663">
        <v>1</v>
      </c>
      <c r="I709" s="663">
        <v>342</v>
      </c>
      <c r="J709" s="663">
        <v>36</v>
      </c>
      <c r="K709" s="663">
        <v>8352</v>
      </c>
      <c r="L709" s="663">
        <v>0.90448343079922022</v>
      </c>
      <c r="M709" s="663">
        <v>232</v>
      </c>
      <c r="N709" s="663">
        <v>44</v>
      </c>
      <c r="O709" s="663">
        <v>10278</v>
      </c>
      <c r="P709" s="676">
        <v>1.1130604288499026</v>
      </c>
      <c r="Q709" s="664">
        <v>233.59090909090909</v>
      </c>
    </row>
    <row r="710" spans="1:17" ht="14.4" customHeight="1" x14ac:dyDescent="0.3">
      <c r="A710" s="659" t="s">
        <v>5356</v>
      </c>
      <c r="B710" s="660" t="s">
        <v>4491</v>
      </c>
      <c r="C710" s="660" t="s">
        <v>4495</v>
      </c>
      <c r="D710" s="660" t="s">
        <v>4524</v>
      </c>
      <c r="E710" s="660" t="s">
        <v>4525</v>
      </c>
      <c r="F710" s="663"/>
      <c r="G710" s="663"/>
      <c r="H710" s="663"/>
      <c r="I710" s="663"/>
      <c r="J710" s="663">
        <v>3</v>
      </c>
      <c r="K710" s="663">
        <v>106</v>
      </c>
      <c r="L710" s="663"/>
      <c r="M710" s="663">
        <v>35.333333333333336</v>
      </c>
      <c r="N710" s="663"/>
      <c r="O710" s="663"/>
      <c r="P710" s="676"/>
      <c r="Q710" s="664"/>
    </row>
    <row r="711" spans="1:17" ht="14.4" customHeight="1" x14ac:dyDescent="0.3">
      <c r="A711" s="659" t="s">
        <v>5356</v>
      </c>
      <c r="B711" s="660" t="s">
        <v>4491</v>
      </c>
      <c r="C711" s="660" t="s">
        <v>4495</v>
      </c>
      <c r="D711" s="660" t="s">
        <v>4534</v>
      </c>
      <c r="E711" s="660" t="s">
        <v>4535</v>
      </c>
      <c r="F711" s="663">
        <v>1</v>
      </c>
      <c r="G711" s="663">
        <v>162</v>
      </c>
      <c r="H711" s="663">
        <v>1</v>
      </c>
      <c r="I711" s="663">
        <v>162</v>
      </c>
      <c r="J711" s="663"/>
      <c r="K711" s="663"/>
      <c r="L711" s="663"/>
      <c r="M711" s="663"/>
      <c r="N711" s="663"/>
      <c r="O711" s="663"/>
      <c r="P711" s="676"/>
      <c r="Q711" s="664"/>
    </row>
    <row r="712" spans="1:17" ht="14.4" customHeight="1" x14ac:dyDescent="0.3">
      <c r="A712" s="659" t="s">
        <v>5357</v>
      </c>
      <c r="B712" s="660" t="s">
        <v>4491</v>
      </c>
      <c r="C712" s="660" t="s">
        <v>4495</v>
      </c>
      <c r="D712" s="660" t="s">
        <v>4498</v>
      </c>
      <c r="E712" s="660" t="s">
        <v>4499</v>
      </c>
      <c r="F712" s="663">
        <v>2</v>
      </c>
      <c r="G712" s="663">
        <v>342</v>
      </c>
      <c r="H712" s="663">
        <v>1</v>
      </c>
      <c r="I712" s="663">
        <v>171</v>
      </c>
      <c r="J712" s="663">
        <v>13</v>
      </c>
      <c r="K712" s="663">
        <v>1508</v>
      </c>
      <c r="L712" s="663">
        <v>4.4093567251461989</v>
      </c>
      <c r="M712" s="663">
        <v>116</v>
      </c>
      <c r="N712" s="663">
        <v>4</v>
      </c>
      <c r="O712" s="663">
        <v>468</v>
      </c>
      <c r="P712" s="676">
        <v>1.368421052631579</v>
      </c>
      <c r="Q712" s="664">
        <v>117</v>
      </c>
    </row>
    <row r="713" spans="1:17" ht="14.4" customHeight="1" x14ac:dyDescent="0.3">
      <c r="A713" s="659" t="s">
        <v>5357</v>
      </c>
      <c r="B713" s="660" t="s">
        <v>4491</v>
      </c>
      <c r="C713" s="660" t="s">
        <v>4495</v>
      </c>
      <c r="D713" s="660" t="s">
        <v>4500</v>
      </c>
      <c r="E713" s="660" t="s">
        <v>4501</v>
      </c>
      <c r="F713" s="663"/>
      <c r="G713" s="663"/>
      <c r="H713" s="663"/>
      <c r="I713" s="663"/>
      <c r="J713" s="663">
        <v>3</v>
      </c>
      <c r="K713" s="663">
        <v>0</v>
      </c>
      <c r="L713" s="663"/>
      <c r="M713" s="663">
        <v>0</v>
      </c>
      <c r="N713" s="663"/>
      <c r="O713" s="663"/>
      <c r="P713" s="676"/>
      <c r="Q713" s="664"/>
    </row>
    <row r="714" spans="1:17" ht="14.4" customHeight="1" x14ac:dyDescent="0.3">
      <c r="A714" s="659" t="s">
        <v>5357</v>
      </c>
      <c r="B714" s="660" t="s">
        <v>4491</v>
      </c>
      <c r="C714" s="660" t="s">
        <v>4495</v>
      </c>
      <c r="D714" s="660" t="s">
        <v>4502</v>
      </c>
      <c r="E714" s="660" t="s">
        <v>4503</v>
      </c>
      <c r="F714" s="663">
        <v>2</v>
      </c>
      <c r="G714" s="663">
        <v>684</v>
      </c>
      <c r="H714" s="663">
        <v>1</v>
      </c>
      <c r="I714" s="663">
        <v>342</v>
      </c>
      <c r="J714" s="663">
        <v>6</v>
      </c>
      <c r="K714" s="663">
        <v>1392</v>
      </c>
      <c r="L714" s="663">
        <v>2.0350877192982457</v>
      </c>
      <c r="M714" s="663">
        <v>232</v>
      </c>
      <c r="N714" s="663">
        <v>5</v>
      </c>
      <c r="O714" s="663">
        <v>1168</v>
      </c>
      <c r="P714" s="676">
        <v>1.7076023391812865</v>
      </c>
      <c r="Q714" s="664">
        <v>233.6</v>
      </c>
    </row>
    <row r="715" spans="1:17" ht="14.4" customHeight="1" x14ac:dyDescent="0.3">
      <c r="A715" s="659" t="s">
        <v>5357</v>
      </c>
      <c r="B715" s="660" t="s">
        <v>4491</v>
      </c>
      <c r="C715" s="660" t="s">
        <v>4495</v>
      </c>
      <c r="D715" s="660" t="s">
        <v>4524</v>
      </c>
      <c r="E715" s="660" t="s">
        <v>4525</v>
      </c>
      <c r="F715" s="663"/>
      <c r="G715" s="663"/>
      <c r="H715" s="663"/>
      <c r="I715" s="663"/>
      <c r="J715" s="663">
        <v>4</v>
      </c>
      <c r="K715" s="663">
        <v>0</v>
      </c>
      <c r="L715" s="663"/>
      <c r="M715" s="663">
        <v>0</v>
      </c>
      <c r="N715" s="663"/>
      <c r="O715" s="663"/>
      <c r="P715" s="676"/>
      <c r="Q715" s="664"/>
    </row>
    <row r="716" spans="1:17" ht="14.4" customHeight="1" x14ac:dyDescent="0.3">
      <c r="A716" s="659" t="s">
        <v>5358</v>
      </c>
      <c r="B716" s="660" t="s">
        <v>4491</v>
      </c>
      <c r="C716" s="660" t="s">
        <v>4495</v>
      </c>
      <c r="D716" s="660" t="s">
        <v>4498</v>
      </c>
      <c r="E716" s="660" t="s">
        <v>4499</v>
      </c>
      <c r="F716" s="663"/>
      <c r="G716" s="663"/>
      <c r="H716" s="663"/>
      <c r="I716" s="663"/>
      <c r="J716" s="663">
        <v>2</v>
      </c>
      <c r="K716" s="663">
        <v>232</v>
      </c>
      <c r="L716" s="663"/>
      <c r="M716" s="663">
        <v>116</v>
      </c>
      <c r="N716" s="663">
        <v>5</v>
      </c>
      <c r="O716" s="663">
        <v>582</v>
      </c>
      <c r="P716" s="676"/>
      <c r="Q716" s="664">
        <v>116.4</v>
      </c>
    </row>
    <row r="717" spans="1:17" ht="14.4" customHeight="1" x14ac:dyDescent="0.3">
      <c r="A717" s="659" t="s">
        <v>5358</v>
      </c>
      <c r="B717" s="660" t="s">
        <v>4491</v>
      </c>
      <c r="C717" s="660" t="s">
        <v>4495</v>
      </c>
      <c r="D717" s="660" t="s">
        <v>4502</v>
      </c>
      <c r="E717" s="660" t="s">
        <v>4503</v>
      </c>
      <c r="F717" s="663"/>
      <c r="G717" s="663"/>
      <c r="H717" s="663"/>
      <c r="I717" s="663"/>
      <c r="J717" s="663"/>
      <c r="K717" s="663"/>
      <c r="L717" s="663"/>
      <c r="M717" s="663"/>
      <c r="N717" s="663">
        <v>2</v>
      </c>
      <c r="O717" s="663">
        <v>468</v>
      </c>
      <c r="P717" s="676"/>
      <c r="Q717" s="664">
        <v>234</v>
      </c>
    </row>
    <row r="718" spans="1:17" ht="14.4" customHeight="1" x14ac:dyDescent="0.3">
      <c r="A718" s="659" t="s">
        <v>5359</v>
      </c>
      <c r="B718" s="660" t="s">
        <v>4491</v>
      </c>
      <c r="C718" s="660" t="s">
        <v>4495</v>
      </c>
      <c r="D718" s="660" t="s">
        <v>4498</v>
      </c>
      <c r="E718" s="660" t="s">
        <v>4499</v>
      </c>
      <c r="F718" s="663">
        <v>11</v>
      </c>
      <c r="G718" s="663">
        <v>1881</v>
      </c>
      <c r="H718" s="663">
        <v>1</v>
      </c>
      <c r="I718" s="663">
        <v>171</v>
      </c>
      <c r="J718" s="663">
        <v>8</v>
      </c>
      <c r="K718" s="663">
        <v>928</v>
      </c>
      <c r="L718" s="663">
        <v>0.49335459861775649</v>
      </c>
      <c r="M718" s="663">
        <v>116</v>
      </c>
      <c r="N718" s="663">
        <v>3</v>
      </c>
      <c r="O718" s="663">
        <v>350</v>
      </c>
      <c r="P718" s="676">
        <v>0.18607123870281764</v>
      </c>
      <c r="Q718" s="664">
        <v>116.66666666666667</v>
      </c>
    </row>
    <row r="719" spans="1:17" ht="14.4" customHeight="1" x14ac:dyDescent="0.3">
      <c r="A719" s="659" t="s">
        <v>5359</v>
      </c>
      <c r="B719" s="660" t="s">
        <v>4491</v>
      </c>
      <c r="C719" s="660" t="s">
        <v>4495</v>
      </c>
      <c r="D719" s="660" t="s">
        <v>4502</v>
      </c>
      <c r="E719" s="660" t="s">
        <v>4503</v>
      </c>
      <c r="F719" s="663">
        <v>2</v>
      </c>
      <c r="G719" s="663">
        <v>684</v>
      </c>
      <c r="H719" s="663">
        <v>1</v>
      </c>
      <c r="I719" s="663">
        <v>342</v>
      </c>
      <c r="J719" s="663">
        <v>6</v>
      </c>
      <c r="K719" s="663">
        <v>1392</v>
      </c>
      <c r="L719" s="663">
        <v>2.0350877192982457</v>
      </c>
      <c r="M719" s="663">
        <v>232</v>
      </c>
      <c r="N719" s="663">
        <v>9</v>
      </c>
      <c r="O719" s="663">
        <v>2100</v>
      </c>
      <c r="P719" s="676">
        <v>3.0701754385964914</v>
      </c>
      <c r="Q719" s="664">
        <v>233.33333333333334</v>
      </c>
    </row>
    <row r="720" spans="1:17" ht="14.4" customHeight="1" thickBot="1" x14ac:dyDescent="0.35">
      <c r="A720" s="665" t="s">
        <v>5359</v>
      </c>
      <c r="B720" s="666" t="s">
        <v>4547</v>
      </c>
      <c r="C720" s="666" t="s">
        <v>4495</v>
      </c>
      <c r="D720" s="666" t="s">
        <v>5047</v>
      </c>
      <c r="E720" s="666" t="s">
        <v>5048</v>
      </c>
      <c r="F720" s="669">
        <v>2</v>
      </c>
      <c r="G720" s="669">
        <v>0</v>
      </c>
      <c r="H720" s="669"/>
      <c r="I720" s="669">
        <v>0</v>
      </c>
      <c r="J720" s="669"/>
      <c r="K720" s="669"/>
      <c r="L720" s="669"/>
      <c r="M720" s="669"/>
      <c r="N720" s="669"/>
      <c r="O720" s="669"/>
      <c r="P720" s="677"/>
      <c r="Q720" s="67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136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334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314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1850.059</v>
      </c>
      <c r="C5" s="114">
        <v>1735.385</v>
      </c>
      <c r="D5" s="114">
        <v>1954.6769999999999</v>
      </c>
      <c r="E5" s="131">
        <v>1.0565484668326794</v>
      </c>
      <c r="F5" s="132">
        <v>492</v>
      </c>
      <c r="G5" s="114">
        <v>511</v>
      </c>
      <c r="H5" s="114">
        <v>509</v>
      </c>
      <c r="I5" s="133">
        <v>1.0345528455284554</v>
      </c>
      <c r="J5" s="123"/>
      <c r="K5" s="123"/>
      <c r="L5" s="7">
        <f>D5-B5</f>
        <v>104.61799999999994</v>
      </c>
      <c r="M5" s="8">
        <f>H5-F5</f>
        <v>17</v>
      </c>
    </row>
    <row r="6" spans="1:13" ht="14.4" hidden="1" customHeight="1" outlineLevel="1" x14ac:dyDescent="0.3">
      <c r="A6" s="119" t="s">
        <v>170</v>
      </c>
      <c r="B6" s="122">
        <v>324.19</v>
      </c>
      <c r="C6" s="113">
        <v>302.99400000000003</v>
      </c>
      <c r="D6" s="113">
        <v>459.69299999999998</v>
      </c>
      <c r="E6" s="134">
        <v>1.4179740275764212</v>
      </c>
      <c r="F6" s="135">
        <v>96</v>
      </c>
      <c r="G6" s="113">
        <v>108</v>
      </c>
      <c r="H6" s="113">
        <v>117</v>
      </c>
      <c r="I6" s="136">
        <v>1.21875</v>
      </c>
      <c r="J6" s="123"/>
      <c r="K6" s="123"/>
      <c r="L6" s="5">
        <f t="shared" ref="L6:L11" si="0">D6-B6</f>
        <v>135.50299999999999</v>
      </c>
      <c r="M6" s="6">
        <f t="shared" ref="M6:M13" si="1">H6-F6</f>
        <v>21</v>
      </c>
    </row>
    <row r="7" spans="1:13" ht="14.4" hidden="1" customHeight="1" outlineLevel="1" x14ac:dyDescent="0.3">
      <c r="A7" s="119" t="s">
        <v>171</v>
      </c>
      <c r="B7" s="122">
        <v>817.06</v>
      </c>
      <c r="C7" s="113">
        <v>889.93299999999999</v>
      </c>
      <c r="D7" s="113">
        <v>979.947</v>
      </c>
      <c r="E7" s="134">
        <v>1.1993574523290824</v>
      </c>
      <c r="F7" s="135">
        <v>239</v>
      </c>
      <c r="G7" s="113">
        <v>285</v>
      </c>
      <c r="H7" s="113">
        <v>299</v>
      </c>
      <c r="I7" s="136">
        <v>1.2510460251046025</v>
      </c>
      <c r="J7" s="123"/>
      <c r="K7" s="123"/>
      <c r="L7" s="5">
        <f t="shared" si="0"/>
        <v>162.88700000000006</v>
      </c>
      <c r="M7" s="6">
        <f t="shared" si="1"/>
        <v>60</v>
      </c>
    </row>
    <row r="8" spans="1:13" ht="14.4" hidden="1" customHeight="1" outlineLevel="1" x14ac:dyDescent="0.3">
      <c r="A8" s="119" t="s">
        <v>172</v>
      </c>
      <c r="B8" s="122">
        <v>206.46799999999999</v>
      </c>
      <c r="C8" s="113">
        <v>136.29599999999999</v>
      </c>
      <c r="D8" s="113">
        <v>137.71799999999999</v>
      </c>
      <c r="E8" s="134">
        <v>0.6670186178972044</v>
      </c>
      <c r="F8" s="135">
        <v>36</v>
      </c>
      <c r="G8" s="113">
        <v>40</v>
      </c>
      <c r="H8" s="113">
        <v>42</v>
      </c>
      <c r="I8" s="136">
        <v>1.1666666666666667</v>
      </c>
      <c r="J8" s="123"/>
      <c r="K8" s="123"/>
      <c r="L8" s="5">
        <f t="shared" si="0"/>
        <v>-68.75</v>
      </c>
      <c r="M8" s="6">
        <f t="shared" si="1"/>
        <v>6</v>
      </c>
    </row>
    <row r="9" spans="1:13" ht="14.4" hidden="1" customHeight="1" outlineLevel="1" x14ac:dyDescent="0.3">
      <c r="A9" s="119" t="s">
        <v>173</v>
      </c>
      <c r="B9" s="122">
        <v>3.7669999999999999</v>
      </c>
      <c r="C9" s="113">
        <v>0</v>
      </c>
      <c r="D9" s="113">
        <v>0</v>
      </c>
      <c r="E9" s="134" t="s">
        <v>563</v>
      </c>
      <c r="F9" s="135">
        <v>1</v>
      </c>
      <c r="G9" s="113">
        <v>0</v>
      </c>
      <c r="H9" s="113">
        <v>0</v>
      </c>
      <c r="I9" s="136" t="s">
        <v>563</v>
      </c>
      <c r="J9" s="123"/>
      <c r="K9" s="123"/>
      <c r="L9" s="5">
        <f t="shared" si="0"/>
        <v>-3.7669999999999999</v>
      </c>
      <c r="M9" s="6">
        <f t="shared" si="1"/>
        <v>-1</v>
      </c>
    </row>
    <row r="10" spans="1:13" ht="14.4" hidden="1" customHeight="1" outlineLevel="1" x14ac:dyDescent="0.3">
      <c r="A10" s="119" t="s">
        <v>174</v>
      </c>
      <c r="B10" s="122">
        <v>383.73</v>
      </c>
      <c r="C10" s="113">
        <v>359.613</v>
      </c>
      <c r="D10" s="113">
        <v>416.95699999999999</v>
      </c>
      <c r="E10" s="134">
        <v>1.0865895290959788</v>
      </c>
      <c r="F10" s="135">
        <v>108</v>
      </c>
      <c r="G10" s="113">
        <v>119</v>
      </c>
      <c r="H10" s="113">
        <v>119</v>
      </c>
      <c r="I10" s="136">
        <v>1.1018518518518519</v>
      </c>
      <c r="J10" s="123"/>
      <c r="K10" s="123"/>
      <c r="L10" s="5">
        <f t="shared" si="0"/>
        <v>33.226999999999975</v>
      </c>
      <c r="M10" s="6">
        <f t="shared" si="1"/>
        <v>11</v>
      </c>
    </row>
    <row r="11" spans="1:13" ht="14.4" hidden="1" customHeight="1" outlineLevel="1" x14ac:dyDescent="0.3">
      <c r="A11" s="119" t="s">
        <v>175</v>
      </c>
      <c r="B11" s="122">
        <v>64.474000000000004</v>
      </c>
      <c r="C11" s="113">
        <v>146.65700000000001</v>
      </c>
      <c r="D11" s="113">
        <v>117.63500000000001</v>
      </c>
      <c r="E11" s="134">
        <v>1.8245339206501845</v>
      </c>
      <c r="F11" s="135">
        <v>25</v>
      </c>
      <c r="G11" s="113">
        <v>36</v>
      </c>
      <c r="H11" s="113">
        <v>33</v>
      </c>
      <c r="I11" s="136">
        <v>1.32</v>
      </c>
      <c r="J11" s="123"/>
      <c r="K11" s="123"/>
      <c r="L11" s="5">
        <f t="shared" si="0"/>
        <v>53.161000000000001</v>
      </c>
      <c r="M11" s="6">
        <f t="shared" si="1"/>
        <v>8</v>
      </c>
    </row>
    <row r="12" spans="1:13" ht="14.4" hidden="1" customHeight="1" outlineLevel="1" thickBot="1" x14ac:dyDescent="0.35">
      <c r="A12" s="244" t="s">
        <v>233</v>
      </c>
      <c r="B12" s="245">
        <v>21.31</v>
      </c>
      <c r="C12" s="246">
        <v>41.856000000000002</v>
      </c>
      <c r="D12" s="246">
        <v>24.478000000000002</v>
      </c>
      <c r="E12" s="247"/>
      <c r="F12" s="248">
        <v>7</v>
      </c>
      <c r="G12" s="246">
        <v>10</v>
      </c>
      <c r="H12" s="246">
        <v>8</v>
      </c>
      <c r="I12" s="249"/>
      <c r="J12" s="123"/>
      <c r="K12" s="123"/>
      <c r="L12" s="250">
        <f>D12-B12</f>
        <v>3.1680000000000028</v>
      </c>
      <c r="M12" s="251">
        <f>H12-F12</f>
        <v>1</v>
      </c>
    </row>
    <row r="13" spans="1:13" ht="14.4" customHeight="1" collapsed="1" thickBot="1" x14ac:dyDescent="0.35">
      <c r="A13" s="120" t="s">
        <v>3</v>
      </c>
      <c r="B13" s="115">
        <f>SUM(B5:B12)</f>
        <v>3671.0579999999995</v>
      </c>
      <c r="C13" s="116">
        <f>SUM(C5:C12)</f>
        <v>3612.7339999999999</v>
      </c>
      <c r="D13" s="116">
        <f>SUM(D5:D12)</f>
        <v>4091.105</v>
      </c>
      <c r="E13" s="137">
        <f>IF(OR(D13=0,B13=0),0,D13/B13)</f>
        <v>1.1144212376922404</v>
      </c>
      <c r="F13" s="138">
        <f>SUM(F5:F12)</f>
        <v>1004</v>
      </c>
      <c r="G13" s="116">
        <f>SUM(G5:G12)</f>
        <v>1109</v>
      </c>
      <c r="H13" s="116">
        <f>SUM(H5:H12)</f>
        <v>1127</v>
      </c>
      <c r="I13" s="139">
        <f>IF(OR(H13=0,F13=0),0,H13/F13)</f>
        <v>1.1225099601593624</v>
      </c>
      <c r="J13" s="123"/>
      <c r="K13" s="123"/>
      <c r="L13" s="129">
        <f>D13-B13</f>
        <v>420.04700000000048</v>
      </c>
      <c r="M13" s="140">
        <f t="shared" si="1"/>
        <v>123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229</v>
      </c>
      <c r="B16" s="580" t="s">
        <v>71</v>
      </c>
      <c r="C16" s="581"/>
      <c r="D16" s="581"/>
      <c r="E16" s="582"/>
      <c r="F16" s="580" t="s">
        <v>314</v>
      </c>
      <c r="G16" s="581"/>
      <c r="H16" s="581"/>
      <c r="I16" s="582"/>
      <c r="J16" s="585" t="s">
        <v>180</v>
      </c>
      <c r="K16" s="586"/>
      <c r="L16" s="158"/>
      <c r="M16" s="158"/>
    </row>
    <row r="17" spans="1:13" ht="14.4" customHeight="1" thickBot="1" x14ac:dyDescent="0.35">
      <c r="A17" s="57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87" t="s">
        <v>181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1850.059</v>
      </c>
      <c r="C18" s="114">
        <v>1735.385</v>
      </c>
      <c r="D18" s="114">
        <v>1954.6769999999999</v>
      </c>
      <c r="E18" s="131">
        <v>1.0565484668326794</v>
      </c>
      <c r="F18" s="121">
        <v>492</v>
      </c>
      <c r="G18" s="114">
        <v>511</v>
      </c>
      <c r="H18" s="114">
        <v>509</v>
      </c>
      <c r="I18" s="133">
        <v>1.0345528455284554</v>
      </c>
      <c r="J18" s="571">
        <f>0.97*0.976</f>
        <v>0.94672000000000001</v>
      </c>
      <c r="K18" s="572"/>
      <c r="L18" s="147">
        <f>D18-B18</f>
        <v>104.61799999999994</v>
      </c>
      <c r="M18" s="148">
        <f>H18-F18</f>
        <v>17</v>
      </c>
    </row>
    <row r="19" spans="1:13" ht="14.4" hidden="1" customHeight="1" outlineLevel="1" x14ac:dyDescent="0.3">
      <c r="A19" s="119" t="s">
        <v>170</v>
      </c>
      <c r="B19" s="122">
        <v>324.19</v>
      </c>
      <c r="C19" s="113">
        <v>302.99400000000003</v>
      </c>
      <c r="D19" s="113">
        <v>459.69299999999998</v>
      </c>
      <c r="E19" s="134">
        <v>1.4179740275764212</v>
      </c>
      <c r="F19" s="122">
        <v>96</v>
      </c>
      <c r="G19" s="113">
        <v>108</v>
      </c>
      <c r="H19" s="113">
        <v>117</v>
      </c>
      <c r="I19" s="136">
        <v>1.21875</v>
      </c>
      <c r="J19" s="571">
        <f>0.97*1.096</f>
        <v>1.0631200000000001</v>
      </c>
      <c r="K19" s="572"/>
      <c r="L19" s="149">
        <f t="shared" ref="L19:L26" si="2">D19-B19</f>
        <v>135.50299999999999</v>
      </c>
      <c r="M19" s="150">
        <f t="shared" ref="M19:M26" si="3">H19-F19</f>
        <v>21</v>
      </c>
    </row>
    <row r="20" spans="1:13" ht="14.4" hidden="1" customHeight="1" outlineLevel="1" x14ac:dyDescent="0.3">
      <c r="A20" s="119" t="s">
        <v>171</v>
      </c>
      <c r="B20" s="122">
        <v>817.06</v>
      </c>
      <c r="C20" s="113">
        <v>889.93299999999999</v>
      </c>
      <c r="D20" s="113">
        <v>979.947</v>
      </c>
      <c r="E20" s="134">
        <v>1.1993574523290824</v>
      </c>
      <c r="F20" s="122">
        <v>239</v>
      </c>
      <c r="G20" s="113">
        <v>285</v>
      </c>
      <c r="H20" s="113">
        <v>299</v>
      </c>
      <c r="I20" s="136">
        <v>1.2510460251046025</v>
      </c>
      <c r="J20" s="571">
        <f>0.97*1.047</f>
        <v>1.01559</v>
      </c>
      <c r="K20" s="572"/>
      <c r="L20" s="149">
        <f t="shared" si="2"/>
        <v>162.88700000000006</v>
      </c>
      <c r="M20" s="150">
        <f t="shared" si="3"/>
        <v>60</v>
      </c>
    </row>
    <row r="21" spans="1:13" ht="14.4" hidden="1" customHeight="1" outlineLevel="1" x14ac:dyDescent="0.3">
      <c r="A21" s="119" t="s">
        <v>172</v>
      </c>
      <c r="B21" s="122">
        <v>206.46799999999999</v>
      </c>
      <c r="C21" s="113">
        <v>136.29599999999999</v>
      </c>
      <c r="D21" s="113">
        <v>137.71799999999999</v>
      </c>
      <c r="E21" s="134">
        <v>0.6670186178972044</v>
      </c>
      <c r="F21" s="122">
        <v>36</v>
      </c>
      <c r="G21" s="113">
        <v>40</v>
      </c>
      <c r="H21" s="113">
        <v>42</v>
      </c>
      <c r="I21" s="136">
        <v>1.1666666666666667</v>
      </c>
      <c r="J21" s="571">
        <f>0.97*1.091</f>
        <v>1.05827</v>
      </c>
      <c r="K21" s="572"/>
      <c r="L21" s="149">
        <f t="shared" si="2"/>
        <v>-68.75</v>
      </c>
      <c r="M21" s="150">
        <f t="shared" si="3"/>
        <v>6</v>
      </c>
    </row>
    <row r="22" spans="1:13" ht="14.4" hidden="1" customHeight="1" outlineLevel="1" x14ac:dyDescent="0.3">
      <c r="A22" s="119" t="s">
        <v>173</v>
      </c>
      <c r="B22" s="122">
        <v>3.7669999999999999</v>
      </c>
      <c r="C22" s="113">
        <v>0</v>
      </c>
      <c r="D22" s="113">
        <v>0</v>
      </c>
      <c r="E22" s="134" t="s">
        <v>563</v>
      </c>
      <c r="F22" s="122">
        <v>1</v>
      </c>
      <c r="G22" s="113">
        <v>0</v>
      </c>
      <c r="H22" s="113">
        <v>0</v>
      </c>
      <c r="I22" s="136" t="s">
        <v>563</v>
      </c>
      <c r="J22" s="571">
        <f>0.97*1</f>
        <v>0.97</v>
      </c>
      <c r="K22" s="572"/>
      <c r="L22" s="149">
        <f t="shared" si="2"/>
        <v>-3.7669999999999999</v>
      </c>
      <c r="M22" s="150">
        <f t="shared" si="3"/>
        <v>-1</v>
      </c>
    </row>
    <row r="23" spans="1:13" ht="14.4" hidden="1" customHeight="1" outlineLevel="1" x14ac:dyDescent="0.3">
      <c r="A23" s="119" t="s">
        <v>174</v>
      </c>
      <c r="B23" s="122">
        <v>383.73</v>
      </c>
      <c r="C23" s="113">
        <v>359.613</v>
      </c>
      <c r="D23" s="113">
        <v>416.95699999999999</v>
      </c>
      <c r="E23" s="134">
        <v>1.0865895290959788</v>
      </c>
      <c r="F23" s="122">
        <v>108</v>
      </c>
      <c r="G23" s="113">
        <v>119</v>
      </c>
      <c r="H23" s="113">
        <v>119</v>
      </c>
      <c r="I23" s="136">
        <v>1.1018518518518519</v>
      </c>
      <c r="J23" s="571">
        <f>0.97*1.096</f>
        <v>1.0631200000000001</v>
      </c>
      <c r="K23" s="572"/>
      <c r="L23" s="149">
        <f t="shared" si="2"/>
        <v>33.226999999999975</v>
      </c>
      <c r="M23" s="150">
        <f t="shared" si="3"/>
        <v>11</v>
      </c>
    </row>
    <row r="24" spans="1:13" ht="14.4" hidden="1" customHeight="1" outlineLevel="1" x14ac:dyDescent="0.3">
      <c r="A24" s="119" t="s">
        <v>175</v>
      </c>
      <c r="B24" s="122">
        <v>64.474000000000004</v>
      </c>
      <c r="C24" s="113">
        <v>146.65700000000001</v>
      </c>
      <c r="D24" s="113">
        <v>117.63500000000001</v>
      </c>
      <c r="E24" s="134">
        <v>1.8245339206501845</v>
      </c>
      <c r="F24" s="122">
        <v>25</v>
      </c>
      <c r="G24" s="113">
        <v>36</v>
      </c>
      <c r="H24" s="113">
        <v>33</v>
      </c>
      <c r="I24" s="136">
        <v>1.32</v>
      </c>
      <c r="J24" s="571">
        <f>0.97*0.989</f>
        <v>0.95933000000000002</v>
      </c>
      <c r="K24" s="572"/>
      <c r="L24" s="149">
        <f t="shared" si="2"/>
        <v>53.161000000000001</v>
      </c>
      <c r="M24" s="150">
        <f t="shared" si="3"/>
        <v>8</v>
      </c>
    </row>
    <row r="25" spans="1:13" ht="14.4" hidden="1" customHeight="1" outlineLevel="1" thickBot="1" x14ac:dyDescent="0.35">
      <c r="A25" s="244" t="s">
        <v>233</v>
      </c>
      <c r="B25" s="245">
        <v>21.31</v>
      </c>
      <c r="C25" s="246">
        <v>41.856000000000002</v>
      </c>
      <c r="D25" s="246">
        <v>24.478000000000002</v>
      </c>
      <c r="E25" s="247"/>
      <c r="F25" s="245">
        <v>7</v>
      </c>
      <c r="G25" s="246">
        <v>10</v>
      </c>
      <c r="H25" s="246">
        <v>8</v>
      </c>
      <c r="I25" s="249"/>
      <c r="J25" s="365"/>
      <c r="K25" s="366"/>
      <c r="L25" s="252">
        <f>D25-B25</f>
        <v>3.1680000000000028</v>
      </c>
      <c r="M25" s="253">
        <f>H25-F25</f>
        <v>1</v>
      </c>
    </row>
    <row r="26" spans="1:13" ht="14.4" customHeight="1" collapsed="1" thickBot="1" x14ac:dyDescent="0.35">
      <c r="A26" s="151" t="s">
        <v>3</v>
      </c>
      <c r="B26" s="152">
        <f>SUM(B18:B25)</f>
        <v>3671.0579999999995</v>
      </c>
      <c r="C26" s="153">
        <f>SUM(C18:C25)</f>
        <v>3612.7339999999999</v>
      </c>
      <c r="D26" s="153">
        <f>SUM(D18:D25)</f>
        <v>4091.105</v>
      </c>
      <c r="E26" s="154">
        <f>IF(OR(D26=0,B26=0),0,D26/B26)</f>
        <v>1.1144212376922404</v>
      </c>
      <c r="F26" s="152">
        <f>SUM(F18:F25)</f>
        <v>1004</v>
      </c>
      <c r="G26" s="153">
        <f>SUM(G18:G25)</f>
        <v>1109</v>
      </c>
      <c r="H26" s="153">
        <f>SUM(H18:H25)</f>
        <v>1127</v>
      </c>
      <c r="I26" s="155">
        <f>IF(OR(H26=0,F26=0),0,H26/F26)</f>
        <v>1.1225099601593624</v>
      </c>
      <c r="J26" s="123"/>
      <c r="K26" s="123"/>
      <c r="L26" s="145">
        <f t="shared" si="2"/>
        <v>420.04700000000048</v>
      </c>
      <c r="M26" s="156">
        <f t="shared" si="3"/>
        <v>123</v>
      </c>
    </row>
    <row r="27" spans="1:13" ht="14.4" customHeight="1" x14ac:dyDescent="0.3">
      <c r="A27" s="157"/>
      <c r="B27" s="583" t="s">
        <v>231</v>
      </c>
      <c r="C27" s="584"/>
      <c r="D27" s="584"/>
      <c r="E27" s="584"/>
      <c r="F27" s="583" t="s">
        <v>232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230</v>
      </c>
      <c r="B29" s="575" t="s">
        <v>71</v>
      </c>
      <c r="C29" s="576"/>
      <c r="D29" s="576"/>
      <c r="E29" s="577"/>
      <c r="F29" s="576" t="s">
        <v>314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563</v>
      </c>
      <c r="F31" s="132">
        <v>0</v>
      </c>
      <c r="G31" s="114">
        <v>0</v>
      </c>
      <c r="H31" s="114">
        <v>0</v>
      </c>
      <c r="I31" s="133" t="s">
        <v>563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563</v>
      </c>
      <c r="F32" s="135">
        <v>0</v>
      </c>
      <c r="G32" s="113">
        <v>0</v>
      </c>
      <c r="H32" s="113">
        <v>0</v>
      </c>
      <c r="I32" s="136" t="s">
        <v>563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563</v>
      </c>
      <c r="F33" s="135">
        <v>0</v>
      </c>
      <c r="G33" s="113">
        <v>0</v>
      </c>
      <c r="H33" s="113">
        <v>0</v>
      </c>
      <c r="I33" s="136" t="s">
        <v>563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563</v>
      </c>
      <c r="F34" s="135">
        <v>0</v>
      </c>
      <c r="G34" s="113">
        <v>0</v>
      </c>
      <c r="H34" s="113">
        <v>0</v>
      </c>
      <c r="I34" s="136" t="s">
        <v>563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563</v>
      </c>
      <c r="F35" s="135">
        <v>0</v>
      </c>
      <c r="G35" s="113">
        <v>0</v>
      </c>
      <c r="H35" s="113">
        <v>0</v>
      </c>
      <c r="I35" s="136" t="s">
        <v>563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563</v>
      </c>
      <c r="F36" s="135">
        <v>0</v>
      </c>
      <c r="G36" s="113">
        <v>0</v>
      </c>
      <c r="H36" s="113">
        <v>0</v>
      </c>
      <c r="I36" s="136" t="s">
        <v>563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563</v>
      </c>
      <c r="F37" s="135">
        <v>0</v>
      </c>
      <c r="G37" s="113">
        <v>0</v>
      </c>
      <c r="H37" s="113">
        <v>0</v>
      </c>
      <c r="I37" s="136" t="s">
        <v>563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233</v>
      </c>
      <c r="B38" s="245">
        <v>0</v>
      </c>
      <c r="C38" s="246">
        <v>0</v>
      </c>
      <c r="D38" s="246">
        <v>0</v>
      </c>
      <c r="E38" s="247"/>
      <c r="F38" s="248">
        <v>0</v>
      </c>
      <c r="G38" s="246">
        <v>0</v>
      </c>
      <c r="H38" s="246">
        <v>0</v>
      </c>
      <c r="I38" s="249"/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317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313</v>
      </c>
    </row>
    <row r="43" spans="1:13" ht="14.4" customHeight="1" x14ac:dyDescent="0.25">
      <c r="A43" s="450" t="s">
        <v>319</v>
      </c>
    </row>
    <row r="44" spans="1:13" ht="14.4" customHeight="1" x14ac:dyDescent="0.25">
      <c r="A44" s="449" t="s">
        <v>315</v>
      </c>
    </row>
    <row r="45" spans="1:13" ht="14.4" customHeight="1" x14ac:dyDescent="0.25">
      <c r="A45" s="450" t="s">
        <v>316</v>
      </c>
    </row>
    <row r="46" spans="1:13" ht="14.4" customHeight="1" x14ac:dyDescent="0.3">
      <c r="A46" s="243" t="s">
        <v>318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334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1041.95</v>
      </c>
      <c r="C33" s="203">
        <v>714</v>
      </c>
      <c r="D33" s="84">
        <f>IF(C33="","",C33-B33)</f>
        <v>-327.95000000000005</v>
      </c>
      <c r="E33" s="85">
        <f>IF(C33="","",C33/B33)</f>
        <v>0.68525361101780313</v>
      </c>
      <c r="F33" s="86">
        <v>61.65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2169.19</v>
      </c>
      <c r="C34" s="204">
        <v>1504</v>
      </c>
      <c r="D34" s="87">
        <f t="shared" ref="D34:D45" si="0">IF(C34="","",C34-B34)</f>
        <v>-665.19</v>
      </c>
      <c r="E34" s="88">
        <f t="shared" ref="E34:E45" si="1">IF(C34="","",C34/B34)</f>
        <v>0.6933463643111023</v>
      </c>
      <c r="F34" s="89">
        <v>122.97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3448.99</v>
      </c>
      <c r="C35" s="204">
        <v>2432</v>
      </c>
      <c r="D35" s="87">
        <f t="shared" si="0"/>
        <v>-1016.9899999999998</v>
      </c>
      <c r="E35" s="88">
        <f t="shared" si="1"/>
        <v>0.70513396675548501</v>
      </c>
      <c r="F35" s="89">
        <v>221.29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4603.8900000000003</v>
      </c>
      <c r="C36" s="204">
        <v>3269</v>
      </c>
      <c r="D36" s="87">
        <f t="shared" si="0"/>
        <v>-1334.8900000000003</v>
      </c>
      <c r="E36" s="88">
        <f t="shared" si="1"/>
        <v>0.7100517171348576</v>
      </c>
      <c r="F36" s="89">
        <v>292.01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5673.63</v>
      </c>
      <c r="C37" s="204">
        <v>4031</v>
      </c>
      <c r="D37" s="87">
        <f t="shared" si="0"/>
        <v>-1642.63</v>
      </c>
      <c r="E37" s="88">
        <f t="shared" si="1"/>
        <v>0.7104798867744283</v>
      </c>
      <c r="F37" s="89">
        <v>353.42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7007.93</v>
      </c>
      <c r="C38" s="204">
        <v>4920</v>
      </c>
      <c r="D38" s="87">
        <f t="shared" si="0"/>
        <v>-2087.9300000000003</v>
      </c>
      <c r="E38" s="88">
        <f t="shared" si="1"/>
        <v>0.70206180712421495</v>
      </c>
      <c r="F38" s="89">
        <v>388.56</v>
      </c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8408.57</v>
      </c>
      <c r="C39" s="204">
        <v>5916</v>
      </c>
      <c r="D39" s="87">
        <f t="shared" si="0"/>
        <v>-2492.5699999999997</v>
      </c>
      <c r="E39" s="88">
        <f t="shared" si="1"/>
        <v>0.70356790750389187</v>
      </c>
      <c r="F39" s="89">
        <v>481.91</v>
      </c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>
        <v>9452.9699999999993</v>
      </c>
      <c r="C40" s="204">
        <v>6595</v>
      </c>
      <c r="D40" s="87">
        <f t="shared" si="0"/>
        <v>-2857.9699999999993</v>
      </c>
      <c r="E40" s="88">
        <f t="shared" si="1"/>
        <v>0.6976643319506991</v>
      </c>
      <c r="F40" s="89">
        <v>525.74</v>
      </c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>
        <v>10914.97</v>
      </c>
      <c r="C41" s="204">
        <v>7560</v>
      </c>
      <c r="D41" s="87">
        <f t="shared" si="0"/>
        <v>-3354.9699999999993</v>
      </c>
      <c r="E41" s="88">
        <f t="shared" si="1"/>
        <v>0.6926267319103947</v>
      </c>
      <c r="F41" s="89">
        <v>588.9</v>
      </c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90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.88671875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5533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334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2012</v>
      </c>
      <c r="C3" s="603"/>
      <c r="D3" s="604"/>
      <c r="E3" s="602">
        <v>2013</v>
      </c>
      <c r="F3" s="603"/>
      <c r="G3" s="604"/>
      <c r="H3" s="602">
        <v>2014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36"/>
      <c r="B4" s="837" t="s">
        <v>84</v>
      </c>
      <c r="C4" s="838" t="s">
        <v>72</v>
      </c>
      <c r="D4" s="839" t="s">
        <v>85</v>
      </c>
      <c r="E4" s="837" t="s">
        <v>84</v>
      </c>
      <c r="F4" s="838" t="s">
        <v>72</v>
      </c>
      <c r="G4" s="839" t="s">
        <v>85</v>
      </c>
      <c r="H4" s="837" t="s">
        <v>84</v>
      </c>
      <c r="I4" s="838" t="s">
        <v>72</v>
      </c>
      <c r="J4" s="839" t="s">
        <v>85</v>
      </c>
      <c r="K4" s="840"/>
      <c r="L4" s="841"/>
      <c r="M4" s="841"/>
      <c r="N4" s="841"/>
      <c r="O4" s="842"/>
      <c r="P4" s="843"/>
      <c r="Q4" s="844" t="s">
        <v>73</v>
      </c>
      <c r="R4" s="845" t="s">
        <v>72</v>
      </c>
      <c r="S4" s="846" t="s">
        <v>86</v>
      </c>
      <c r="T4" s="847" t="s">
        <v>87</v>
      </c>
      <c r="U4" s="847" t="s">
        <v>88</v>
      </c>
      <c r="V4" s="848" t="s">
        <v>2</v>
      </c>
      <c r="W4" s="849" t="s">
        <v>89</v>
      </c>
    </row>
    <row r="5" spans="1:23" ht="14.4" customHeight="1" x14ac:dyDescent="0.3">
      <c r="A5" s="880" t="s">
        <v>5361</v>
      </c>
      <c r="B5" s="850"/>
      <c r="C5" s="851"/>
      <c r="D5" s="852"/>
      <c r="E5" s="853">
        <v>1</v>
      </c>
      <c r="F5" s="854">
        <v>13.28</v>
      </c>
      <c r="G5" s="855">
        <v>17</v>
      </c>
      <c r="H5" s="856">
        <v>1</v>
      </c>
      <c r="I5" s="857">
        <v>13.28</v>
      </c>
      <c r="J5" s="858">
        <v>16</v>
      </c>
      <c r="K5" s="859">
        <v>13.28</v>
      </c>
      <c r="L5" s="860">
        <v>11</v>
      </c>
      <c r="M5" s="860">
        <v>75</v>
      </c>
      <c r="N5" s="861">
        <v>25.1</v>
      </c>
      <c r="O5" s="860" t="s">
        <v>5362</v>
      </c>
      <c r="P5" s="862" t="s">
        <v>5363</v>
      </c>
      <c r="Q5" s="863">
        <f>H5-B5</f>
        <v>1</v>
      </c>
      <c r="R5" s="863">
        <f>I5-C5</f>
        <v>13.28</v>
      </c>
      <c r="S5" s="850">
        <f>IF(H5=0,"",H5*N5)</f>
        <v>25.1</v>
      </c>
      <c r="T5" s="850">
        <f>IF(H5=0,"",H5*J5)</f>
        <v>16</v>
      </c>
      <c r="U5" s="850">
        <f>IF(H5=0,"",T5-S5)</f>
        <v>-9.1000000000000014</v>
      </c>
      <c r="V5" s="864">
        <f>IF(H5=0,"",T5/S5)</f>
        <v>0.63745019920318724</v>
      </c>
      <c r="W5" s="865"/>
    </row>
    <row r="6" spans="1:23" ht="14.4" customHeight="1" x14ac:dyDescent="0.3">
      <c r="A6" s="881" t="s">
        <v>5364</v>
      </c>
      <c r="B6" s="820">
        <v>5</v>
      </c>
      <c r="C6" s="821">
        <v>36.17</v>
      </c>
      <c r="D6" s="822">
        <v>8.4</v>
      </c>
      <c r="E6" s="832">
        <v>2</v>
      </c>
      <c r="F6" s="810">
        <v>14.46</v>
      </c>
      <c r="G6" s="811">
        <v>12.5</v>
      </c>
      <c r="H6" s="816">
        <v>5</v>
      </c>
      <c r="I6" s="810">
        <v>36.68</v>
      </c>
      <c r="J6" s="811">
        <v>13.2</v>
      </c>
      <c r="K6" s="815">
        <v>7.23</v>
      </c>
      <c r="L6" s="816">
        <v>5</v>
      </c>
      <c r="M6" s="816">
        <v>43</v>
      </c>
      <c r="N6" s="817">
        <v>14.23</v>
      </c>
      <c r="O6" s="816" t="s">
        <v>5362</v>
      </c>
      <c r="P6" s="833" t="s">
        <v>5365</v>
      </c>
      <c r="Q6" s="818">
        <f t="shared" ref="Q6:R69" si="0">H6-B6</f>
        <v>0</v>
      </c>
      <c r="R6" s="818">
        <f t="shared" si="0"/>
        <v>0.50999999999999801</v>
      </c>
      <c r="S6" s="829">
        <f t="shared" ref="S6:S69" si="1">IF(H6=0,"",H6*N6)</f>
        <v>71.150000000000006</v>
      </c>
      <c r="T6" s="829">
        <f t="shared" ref="T6:T69" si="2">IF(H6=0,"",H6*J6)</f>
        <v>66</v>
      </c>
      <c r="U6" s="829">
        <f t="shared" ref="U6:U69" si="3">IF(H6=0,"",T6-S6)</f>
        <v>-5.1500000000000057</v>
      </c>
      <c r="V6" s="834">
        <f t="shared" ref="V6:V69" si="4">IF(H6=0,"",T6/S6)</f>
        <v>0.92761770906535479</v>
      </c>
      <c r="W6" s="819">
        <v>16</v>
      </c>
    </row>
    <row r="7" spans="1:23" ht="14.4" customHeight="1" x14ac:dyDescent="0.3">
      <c r="A7" s="882" t="s">
        <v>5366</v>
      </c>
      <c r="B7" s="866">
        <v>1</v>
      </c>
      <c r="C7" s="867">
        <v>7.3</v>
      </c>
      <c r="D7" s="823">
        <v>9</v>
      </c>
      <c r="E7" s="868">
        <v>1</v>
      </c>
      <c r="F7" s="869">
        <v>7.3</v>
      </c>
      <c r="G7" s="824">
        <v>7</v>
      </c>
      <c r="H7" s="870">
        <v>1</v>
      </c>
      <c r="I7" s="869">
        <v>7.3</v>
      </c>
      <c r="J7" s="824">
        <v>8</v>
      </c>
      <c r="K7" s="871">
        <v>7.3</v>
      </c>
      <c r="L7" s="870">
        <v>5</v>
      </c>
      <c r="M7" s="870">
        <v>47</v>
      </c>
      <c r="N7" s="872">
        <v>15.74</v>
      </c>
      <c r="O7" s="870" t="s">
        <v>5362</v>
      </c>
      <c r="P7" s="873" t="s">
        <v>5367</v>
      </c>
      <c r="Q7" s="874">
        <f t="shared" si="0"/>
        <v>0</v>
      </c>
      <c r="R7" s="874">
        <f t="shared" si="0"/>
        <v>0</v>
      </c>
      <c r="S7" s="875">
        <f t="shared" si="1"/>
        <v>15.74</v>
      </c>
      <c r="T7" s="875">
        <f t="shared" si="2"/>
        <v>8</v>
      </c>
      <c r="U7" s="875">
        <f t="shared" si="3"/>
        <v>-7.74</v>
      </c>
      <c r="V7" s="876">
        <f t="shared" si="4"/>
        <v>0.50825921219822112</v>
      </c>
      <c r="W7" s="825"/>
    </row>
    <row r="8" spans="1:23" ht="14.4" customHeight="1" x14ac:dyDescent="0.3">
      <c r="A8" s="882" t="s">
        <v>5368</v>
      </c>
      <c r="B8" s="866">
        <v>2</v>
      </c>
      <c r="C8" s="867">
        <v>16.68</v>
      </c>
      <c r="D8" s="823">
        <v>10.5</v>
      </c>
      <c r="E8" s="868">
        <v>1</v>
      </c>
      <c r="F8" s="869">
        <v>8.33</v>
      </c>
      <c r="G8" s="824">
        <v>10</v>
      </c>
      <c r="H8" s="870">
        <v>1</v>
      </c>
      <c r="I8" s="869">
        <v>8.33</v>
      </c>
      <c r="J8" s="824">
        <v>6</v>
      </c>
      <c r="K8" s="871">
        <v>8.33</v>
      </c>
      <c r="L8" s="870">
        <v>6</v>
      </c>
      <c r="M8" s="870">
        <v>53</v>
      </c>
      <c r="N8" s="872">
        <v>17.510000000000002</v>
      </c>
      <c r="O8" s="870" t="s">
        <v>5362</v>
      </c>
      <c r="P8" s="873" t="s">
        <v>5369</v>
      </c>
      <c r="Q8" s="874">
        <f t="shared" si="0"/>
        <v>-1</v>
      </c>
      <c r="R8" s="874">
        <f t="shared" si="0"/>
        <v>-8.35</v>
      </c>
      <c r="S8" s="875">
        <f t="shared" si="1"/>
        <v>17.510000000000002</v>
      </c>
      <c r="T8" s="875">
        <f t="shared" si="2"/>
        <v>6</v>
      </c>
      <c r="U8" s="875">
        <f t="shared" si="3"/>
        <v>-11.510000000000002</v>
      </c>
      <c r="V8" s="876">
        <f t="shared" si="4"/>
        <v>0.34266133637921187</v>
      </c>
      <c r="W8" s="825"/>
    </row>
    <row r="9" spans="1:23" ht="14.4" customHeight="1" x14ac:dyDescent="0.3">
      <c r="A9" s="881" t="s">
        <v>5370</v>
      </c>
      <c r="B9" s="829">
        <v>1</v>
      </c>
      <c r="C9" s="830">
        <v>36.67</v>
      </c>
      <c r="D9" s="831">
        <v>43</v>
      </c>
      <c r="E9" s="812">
        <v>1</v>
      </c>
      <c r="F9" s="813">
        <v>36.67</v>
      </c>
      <c r="G9" s="814">
        <v>51</v>
      </c>
      <c r="H9" s="816"/>
      <c r="I9" s="810"/>
      <c r="J9" s="811"/>
      <c r="K9" s="815">
        <v>36.67</v>
      </c>
      <c r="L9" s="816">
        <v>22</v>
      </c>
      <c r="M9" s="816">
        <v>149</v>
      </c>
      <c r="N9" s="817">
        <v>49.56</v>
      </c>
      <c r="O9" s="816" t="s">
        <v>5362</v>
      </c>
      <c r="P9" s="833" t="s">
        <v>5371</v>
      </c>
      <c r="Q9" s="818">
        <f t="shared" si="0"/>
        <v>-1</v>
      </c>
      <c r="R9" s="818">
        <f t="shared" si="0"/>
        <v>-36.67</v>
      </c>
      <c r="S9" s="829" t="str">
        <f t="shared" si="1"/>
        <v/>
      </c>
      <c r="T9" s="829" t="str">
        <f t="shared" si="2"/>
        <v/>
      </c>
      <c r="U9" s="829" t="str">
        <f t="shared" si="3"/>
        <v/>
      </c>
      <c r="V9" s="834" t="str">
        <f t="shared" si="4"/>
        <v/>
      </c>
      <c r="W9" s="819"/>
    </row>
    <row r="10" spans="1:23" ht="14.4" customHeight="1" x14ac:dyDescent="0.3">
      <c r="A10" s="881" t="s">
        <v>5372</v>
      </c>
      <c r="B10" s="829"/>
      <c r="C10" s="830"/>
      <c r="D10" s="831"/>
      <c r="E10" s="812">
        <v>1</v>
      </c>
      <c r="F10" s="813">
        <v>27.82</v>
      </c>
      <c r="G10" s="814">
        <v>50</v>
      </c>
      <c r="H10" s="816"/>
      <c r="I10" s="810"/>
      <c r="J10" s="811"/>
      <c r="K10" s="815">
        <v>27.82</v>
      </c>
      <c r="L10" s="816">
        <v>22</v>
      </c>
      <c r="M10" s="816">
        <v>138</v>
      </c>
      <c r="N10" s="817">
        <v>46.15</v>
      </c>
      <c r="O10" s="816" t="s">
        <v>5362</v>
      </c>
      <c r="P10" s="833" t="s">
        <v>5373</v>
      </c>
      <c r="Q10" s="818">
        <f t="shared" si="0"/>
        <v>0</v>
      </c>
      <c r="R10" s="818">
        <f t="shared" si="0"/>
        <v>0</v>
      </c>
      <c r="S10" s="829" t="str">
        <f t="shared" si="1"/>
        <v/>
      </c>
      <c r="T10" s="829" t="str">
        <f t="shared" si="2"/>
        <v/>
      </c>
      <c r="U10" s="829" t="str">
        <f t="shared" si="3"/>
        <v/>
      </c>
      <c r="V10" s="834" t="str">
        <f t="shared" si="4"/>
        <v/>
      </c>
      <c r="W10" s="819"/>
    </row>
    <row r="11" spans="1:23" ht="14.4" customHeight="1" x14ac:dyDescent="0.3">
      <c r="A11" s="881" t="s">
        <v>5374</v>
      </c>
      <c r="B11" s="820">
        <v>2</v>
      </c>
      <c r="C11" s="821">
        <v>38.42</v>
      </c>
      <c r="D11" s="822">
        <v>14</v>
      </c>
      <c r="E11" s="832">
        <v>2</v>
      </c>
      <c r="F11" s="810">
        <v>39.14</v>
      </c>
      <c r="G11" s="811">
        <v>23.5</v>
      </c>
      <c r="H11" s="816">
        <v>2</v>
      </c>
      <c r="I11" s="810">
        <v>38.78</v>
      </c>
      <c r="J11" s="811">
        <v>12.5</v>
      </c>
      <c r="K11" s="815">
        <v>19.57</v>
      </c>
      <c r="L11" s="816">
        <v>11</v>
      </c>
      <c r="M11" s="816">
        <v>83</v>
      </c>
      <c r="N11" s="817">
        <v>27.75</v>
      </c>
      <c r="O11" s="816" t="s">
        <v>5362</v>
      </c>
      <c r="P11" s="833" t="s">
        <v>5375</v>
      </c>
      <c r="Q11" s="818">
        <f t="shared" si="0"/>
        <v>0</v>
      </c>
      <c r="R11" s="818">
        <f t="shared" si="0"/>
        <v>0.35999999999999943</v>
      </c>
      <c r="S11" s="829">
        <f t="shared" si="1"/>
        <v>55.5</v>
      </c>
      <c r="T11" s="829">
        <f t="shared" si="2"/>
        <v>25</v>
      </c>
      <c r="U11" s="829">
        <f t="shared" si="3"/>
        <v>-30.5</v>
      </c>
      <c r="V11" s="834">
        <f t="shared" si="4"/>
        <v>0.45045045045045046</v>
      </c>
      <c r="W11" s="819"/>
    </row>
    <row r="12" spans="1:23" ht="14.4" customHeight="1" x14ac:dyDescent="0.3">
      <c r="A12" s="882" t="s">
        <v>5376</v>
      </c>
      <c r="B12" s="866"/>
      <c r="C12" s="867"/>
      <c r="D12" s="823"/>
      <c r="E12" s="868"/>
      <c r="F12" s="869"/>
      <c r="G12" s="824"/>
      <c r="H12" s="870">
        <v>1</v>
      </c>
      <c r="I12" s="869">
        <v>19.57</v>
      </c>
      <c r="J12" s="824">
        <v>15</v>
      </c>
      <c r="K12" s="871">
        <v>19.57</v>
      </c>
      <c r="L12" s="870">
        <v>11</v>
      </c>
      <c r="M12" s="870">
        <v>83</v>
      </c>
      <c r="N12" s="872">
        <v>27.75</v>
      </c>
      <c r="O12" s="870" t="s">
        <v>5362</v>
      </c>
      <c r="P12" s="873" t="s">
        <v>5377</v>
      </c>
      <c r="Q12" s="874">
        <f t="shared" si="0"/>
        <v>1</v>
      </c>
      <c r="R12" s="874">
        <f t="shared" si="0"/>
        <v>19.57</v>
      </c>
      <c r="S12" s="875">
        <f t="shared" si="1"/>
        <v>27.75</v>
      </c>
      <c r="T12" s="875">
        <f t="shared" si="2"/>
        <v>15</v>
      </c>
      <c r="U12" s="875">
        <f t="shared" si="3"/>
        <v>-12.75</v>
      </c>
      <c r="V12" s="876">
        <f t="shared" si="4"/>
        <v>0.54054054054054057</v>
      </c>
      <c r="W12" s="825"/>
    </row>
    <row r="13" spans="1:23" ht="14.4" customHeight="1" x14ac:dyDescent="0.3">
      <c r="A13" s="882" t="s">
        <v>5378</v>
      </c>
      <c r="B13" s="866">
        <v>8</v>
      </c>
      <c r="C13" s="867">
        <v>173.71</v>
      </c>
      <c r="D13" s="823">
        <v>25.4</v>
      </c>
      <c r="E13" s="868">
        <v>1</v>
      </c>
      <c r="F13" s="869">
        <v>22.07</v>
      </c>
      <c r="G13" s="824">
        <v>22</v>
      </c>
      <c r="H13" s="870">
        <v>3</v>
      </c>
      <c r="I13" s="869">
        <v>67.760000000000005</v>
      </c>
      <c r="J13" s="824">
        <v>18.3</v>
      </c>
      <c r="K13" s="871">
        <v>22.16</v>
      </c>
      <c r="L13" s="870">
        <v>11</v>
      </c>
      <c r="M13" s="870">
        <v>98</v>
      </c>
      <c r="N13" s="872">
        <v>32.64</v>
      </c>
      <c r="O13" s="870" t="s">
        <v>5362</v>
      </c>
      <c r="P13" s="873" t="s">
        <v>5379</v>
      </c>
      <c r="Q13" s="874">
        <f t="shared" si="0"/>
        <v>-5</v>
      </c>
      <c r="R13" s="874">
        <f t="shared" si="0"/>
        <v>-105.95</v>
      </c>
      <c r="S13" s="875">
        <f t="shared" si="1"/>
        <v>97.92</v>
      </c>
      <c r="T13" s="875">
        <f t="shared" si="2"/>
        <v>54.900000000000006</v>
      </c>
      <c r="U13" s="875">
        <f t="shared" si="3"/>
        <v>-43.019999999999996</v>
      </c>
      <c r="V13" s="876">
        <f t="shared" si="4"/>
        <v>0.56066176470588236</v>
      </c>
      <c r="W13" s="825"/>
    </row>
    <row r="14" spans="1:23" ht="14.4" customHeight="1" x14ac:dyDescent="0.3">
      <c r="A14" s="881" t="s">
        <v>5380</v>
      </c>
      <c r="B14" s="829">
        <v>17</v>
      </c>
      <c r="C14" s="830">
        <v>173.81</v>
      </c>
      <c r="D14" s="831">
        <v>11.5</v>
      </c>
      <c r="E14" s="812">
        <v>14</v>
      </c>
      <c r="F14" s="813">
        <v>151.49</v>
      </c>
      <c r="G14" s="814">
        <v>14.5</v>
      </c>
      <c r="H14" s="816">
        <v>17</v>
      </c>
      <c r="I14" s="810">
        <v>175.13</v>
      </c>
      <c r="J14" s="811">
        <v>10.4</v>
      </c>
      <c r="K14" s="815">
        <v>10.220000000000001</v>
      </c>
      <c r="L14" s="816">
        <v>6</v>
      </c>
      <c r="M14" s="816">
        <v>51</v>
      </c>
      <c r="N14" s="817">
        <v>17.12</v>
      </c>
      <c r="O14" s="816" t="s">
        <v>5362</v>
      </c>
      <c r="P14" s="833" t="s">
        <v>5381</v>
      </c>
      <c r="Q14" s="818">
        <f t="shared" si="0"/>
        <v>0</v>
      </c>
      <c r="R14" s="818">
        <f t="shared" si="0"/>
        <v>1.3199999999999932</v>
      </c>
      <c r="S14" s="829">
        <f t="shared" si="1"/>
        <v>291.04000000000002</v>
      </c>
      <c r="T14" s="829">
        <f t="shared" si="2"/>
        <v>176.8</v>
      </c>
      <c r="U14" s="829">
        <f t="shared" si="3"/>
        <v>-114.24000000000001</v>
      </c>
      <c r="V14" s="834">
        <f t="shared" si="4"/>
        <v>0.60747663551401865</v>
      </c>
      <c r="W14" s="819">
        <v>15</v>
      </c>
    </row>
    <row r="15" spans="1:23" ht="14.4" customHeight="1" x14ac:dyDescent="0.3">
      <c r="A15" s="882" t="s">
        <v>5382</v>
      </c>
      <c r="B15" s="875">
        <v>2</v>
      </c>
      <c r="C15" s="877">
        <v>20.45</v>
      </c>
      <c r="D15" s="835">
        <v>6.5</v>
      </c>
      <c r="E15" s="878">
        <v>3</v>
      </c>
      <c r="F15" s="879">
        <v>30.67</v>
      </c>
      <c r="G15" s="826">
        <v>11.7</v>
      </c>
      <c r="H15" s="870">
        <v>2</v>
      </c>
      <c r="I15" s="869">
        <v>20.45</v>
      </c>
      <c r="J15" s="824">
        <v>10</v>
      </c>
      <c r="K15" s="871">
        <v>10.220000000000001</v>
      </c>
      <c r="L15" s="870">
        <v>6</v>
      </c>
      <c r="M15" s="870">
        <v>51</v>
      </c>
      <c r="N15" s="872">
        <v>17.12</v>
      </c>
      <c r="O15" s="870" t="s">
        <v>5362</v>
      </c>
      <c r="P15" s="873" t="s">
        <v>5383</v>
      </c>
      <c r="Q15" s="874">
        <f t="shared" si="0"/>
        <v>0</v>
      </c>
      <c r="R15" s="874">
        <f t="shared" si="0"/>
        <v>0</v>
      </c>
      <c r="S15" s="875">
        <f t="shared" si="1"/>
        <v>34.24</v>
      </c>
      <c r="T15" s="875">
        <f t="shared" si="2"/>
        <v>20</v>
      </c>
      <c r="U15" s="875">
        <f t="shared" si="3"/>
        <v>-14.240000000000002</v>
      </c>
      <c r="V15" s="876">
        <f t="shared" si="4"/>
        <v>0.58411214953271029</v>
      </c>
      <c r="W15" s="825"/>
    </row>
    <row r="16" spans="1:23" ht="14.4" customHeight="1" x14ac:dyDescent="0.3">
      <c r="A16" s="882" t="s">
        <v>5384</v>
      </c>
      <c r="B16" s="875">
        <v>9</v>
      </c>
      <c r="C16" s="877">
        <v>117.62</v>
      </c>
      <c r="D16" s="835">
        <v>17.7</v>
      </c>
      <c r="E16" s="878">
        <v>11</v>
      </c>
      <c r="F16" s="879">
        <v>141.19999999999999</v>
      </c>
      <c r="G16" s="826">
        <v>13.3</v>
      </c>
      <c r="H16" s="870">
        <v>8</v>
      </c>
      <c r="I16" s="869">
        <v>107.34</v>
      </c>
      <c r="J16" s="824">
        <v>16.8</v>
      </c>
      <c r="K16" s="871">
        <v>13.07</v>
      </c>
      <c r="L16" s="870">
        <v>8</v>
      </c>
      <c r="M16" s="870">
        <v>69</v>
      </c>
      <c r="N16" s="872">
        <v>23.12</v>
      </c>
      <c r="O16" s="870" t="s">
        <v>5362</v>
      </c>
      <c r="P16" s="873" t="s">
        <v>5385</v>
      </c>
      <c r="Q16" s="874">
        <f t="shared" si="0"/>
        <v>-1</v>
      </c>
      <c r="R16" s="874">
        <f t="shared" si="0"/>
        <v>-10.280000000000001</v>
      </c>
      <c r="S16" s="875">
        <f t="shared" si="1"/>
        <v>184.96</v>
      </c>
      <c r="T16" s="875">
        <f t="shared" si="2"/>
        <v>134.4</v>
      </c>
      <c r="U16" s="875">
        <f t="shared" si="3"/>
        <v>-50.56</v>
      </c>
      <c r="V16" s="876">
        <f t="shared" si="4"/>
        <v>0.72664359861591699</v>
      </c>
      <c r="W16" s="825">
        <v>10</v>
      </c>
    </row>
    <row r="17" spans="1:23" ht="14.4" customHeight="1" x14ac:dyDescent="0.3">
      <c r="A17" s="881" t="s">
        <v>5386</v>
      </c>
      <c r="B17" s="829">
        <v>4</v>
      </c>
      <c r="C17" s="830">
        <v>96.79</v>
      </c>
      <c r="D17" s="831">
        <v>6.3</v>
      </c>
      <c r="E17" s="832">
        <v>3</v>
      </c>
      <c r="F17" s="810">
        <v>52.21</v>
      </c>
      <c r="G17" s="811">
        <v>9.3000000000000007</v>
      </c>
      <c r="H17" s="812">
        <v>12</v>
      </c>
      <c r="I17" s="813">
        <v>249.86</v>
      </c>
      <c r="J17" s="814">
        <v>9.9</v>
      </c>
      <c r="K17" s="815">
        <v>16.7</v>
      </c>
      <c r="L17" s="816">
        <v>4</v>
      </c>
      <c r="M17" s="816">
        <v>35</v>
      </c>
      <c r="N17" s="817">
        <v>11.56</v>
      </c>
      <c r="O17" s="816" t="s">
        <v>5362</v>
      </c>
      <c r="P17" s="833" t="s">
        <v>5387</v>
      </c>
      <c r="Q17" s="818">
        <f t="shared" si="0"/>
        <v>8</v>
      </c>
      <c r="R17" s="818">
        <f t="shared" si="0"/>
        <v>153.07</v>
      </c>
      <c r="S17" s="829">
        <f t="shared" si="1"/>
        <v>138.72</v>
      </c>
      <c r="T17" s="829">
        <f t="shared" si="2"/>
        <v>118.80000000000001</v>
      </c>
      <c r="U17" s="829">
        <f t="shared" si="3"/>
        <v>-19.919999999999987</v>
      </c>
      <c r="V17" s="834">
        <f t="shared" si="4"/>
        <v>0.85640138408304511</v>
      </c>
      <c r="W17" s="819">
        <v>10</v>
      </c>
    </row>
    <row r="18" spans="1:23" ht="14.4" customHeight="1" x14ac:dyDescent="0.3">
      <c r="A18" s="881" t="s">
        <v>5388</v>
      </c>
      <c r="B18" s="829">
        <v>202</v>
      </c>
      <c r="C18" s="830">
        <v>771.37</v>
      </c>
      <c r="D18" s="831">
        <v>8.5</v>
      </c>
      <c r="E18" s="832">
        <v>214</v>
      </c>
      <c r="F18" s="810">
        <v>800.79</v>
      </c>
      <c r="G18" s="811">
        <v>7.4</v>
      </c>
      <c r="H18" s="812">
        <v>255</v>
      </c>
      <c r="I18" s="813">
        <v>979.06</v>
      </c>
      <c r="J18" s="814">
        <v>7.8</v>
      </c>
      <c r="K18" s="815">
        <v>3.77</v>
      </c>
      <c r="L18" s="816">
        <v>4</v>
      </c>
      <c r="M18" s="816">
        <v>34</v>
      </c>
      <c r="N18" s="817">
        <v>11.47</v>
      </c>
      <c r="O18" s="816" t="s">
        <v>5362</v>
      </c>
      <c r="P18" s="833" t="s">
        <v>5389</v>
      </c>
      <c r="Q18" s="818">
        <f t="shared" si="0"/>
        <v>53</v>
      </c>
      <c r="R18" s="818">
        <f t="shared" si="0"/>
        <v>207.68999999999994</v>
      </c>
      <c r="S18" s="829">
        <f t="shared" si="1"/>
        <v>2924.8500000000004</v>
      </c>
      <c r="T18" s="829">
        <f t="shared" si="2"/>
        <v>1989</v>
      </c>
      <c r="U18" s="829">
        <f t="shared" si="3"/>
        <v>-935.85000000000036</v>
      </c>
      <c r="V18" s="834">
        <f t="shared" si="4"/>
        <v>0.68003487358326065</v>
      </c>
      <c r="W18" s="819">
        <v>202</v>
      </c>
    </row>
    <row r="19" spans="1:23" ht="14.4" customHeight="1" x14ac:dyDescent="0.3">
      <c r="A19" s="882" t="s">
        <v>5390</v>
      </c>
      <c r="B19" s="875">
        <v>16</v>
      </c>
      <c r="C19" s="877">
        <v>65.17</v>
      </c>
      <c r="D19" s="835">
        <v>7.9</v>
      </c>
      <c r="E19" s="868">
        <v>17</v>
      </c>
      <c r="F19" s="869">
        <v>86.29</v>
      </c>
      <c r="G19" s="824">
        <v>14.4</v>
      </c>
      <c r="H19" s="878">
        <v>5</v>
      </c>
      <c r="I19" s="879">
        <v>21.09</v>
      </c>
      <c r="J19" s="826">
        <v>5.2</v>
      </c>
      <c r="K19" s="871">
        <v>4.83</v>
      </c>
      <c r="L19" s="870">
        <v>5</v>
      </c>
      <c r="M19" s="870">
        <v>44</v>
      </c>
      <c r="N19" s="872">
        <v>14.75</v>
      </c>
      <c r="O19" s="870" t="s">
        <v>5362</v>
      </c>
      <c r="P19" s="873" t="s">
        <v>5391</v>
      </c>
      <c r="Q19" s="874">
        <f t="shared" si="0"/>
        <v>-11</v>
      </c>
      <c r="R19" s="874">
        <f t="shared" si="0"/>
        <v>-44.08</v>
      </c>
      <c r="S19" s="875">
        <f t="shared" si="1"/>
        <v>73.75</v>
      </c>
      <c r="T19" s="875">
        <f t="shared" si="2"/>
        <v>26</v>
      </c>
      <c r="U19" s="875">
        <f t="shared" si="3"/>
        <v>-47.75</v>
      </c>
      <c r="V19" s="876">
        <f t="shared" si="4"/>
        <v>0.35254237288135593</v>
      </c>
      <c r="W19" s="825"/>
    </row>
    <row r="20" spans="1:23" ht="14.4" customHeight="1" x14ac:dyDescent="0.3">
      <c r="A20" s="882" t="s">
        <v>5392</v>
      </c>
      <c r="B20" s="875">
        <v>10</v>
      </c>
      <c r="C20" s="877">
        <v>67.08</v>
      </c>
      <c r="D20" s="835">
        <v>17.100000000000001</v>
      </c>
      <c r="E20" s="868">
        <v>2</v>
      </c>
      <c r="F20" s="869">
        <v>13.01</v>
      </c>
      <c r="G20" s="824">
        <v>9.5</v>
      </c>
      <c r="H20" s="878">
        <v>6</v>
      </c>
      <c r="I20" s="879">
        <v>44.72</v>
      </c>
      <c r="J20" s="826">
        <v>14.2</v>
      </c>
      <c r="K20" s="871">
        <v>6.5</v>
      </c>
      <c r="L20" s="870">
        <v>5</v>
      </c>
      <c r="M20" s="870">
        <v>46</v>
      </c>
      <c r="N20" s="872">
        <v>15.21</v>
      </c>
      <c r="O20" s="870" t="s">
        <v>5362</v>
      </c>
      <c r="P20" s="873" t="s">
        <v>5393</v>
      </c>
      <c r="Q20" s="874">
        <f t="shared" si="0"/>
        <v>-4</v>
      </c>
      <c r="R20" s="874">
        <f t="shared" si="0"/>
        <v>-22.36</v>
      </c>
      <c r="S20" s="875">
        <f t="shared" si="1"/>
        <v>91.26</v>
      </c>
      <c r="T20" s="875">
        <f t="shared" si="2"/>
        <v>85.199999999999989</v>
      </c>
      <c r="U20" s="875">
        <f t="shared" si="3"/>
        <v>-6.0600000000000165</v>
      </c>
      <c r="V20" s="876">
        <f t="shared" si="4"/>
        <v>0.93359631821170264</v>
      </c>
      <c r="W20" s="825">
        <v>20</v>
      </c>
    </row>
    <row r="21" spans="1:23" ht="14.4" customHeight="1" x14ac:dyDescent="0.3">
      <c r="A21" s="881" t="s">
        <v>5394</v>
      </c>
      <c r="B21" s="829">
        <v>14</v>
      </c>
      <c r="C21" s="830">
        <v>51.59</v>
      </c>
      <c r="D21" s="831">
        <v>10.3</v>
      </c>
      <c r="E21" s="812">
        <v>14</v>
      </c>
      <c r="F21" s="813">
        <v>36.840000000000003</v>
      </c>
      <c r="G21" s="814">
        <v>9.9</v>
      </c>
      <c r="H21" s="816">
        <v>8</v>
      </c>
      <c r="I21" s="810">
        <v>23.8</v>
      </c>
      <c r="J21" s="827">
        <v>10.9</v>
      </c>
      <c r="K21" s="815">
        <v>2.63</v>
      </c>
      <c r="L21" s="816">
        <v>4</v>
      </c>
      <c r="M21" s="816">
        <v>32</v>
      </c>
      <c r="N21" s="817">
        <v>10.59</v>
      </c>
      <c r="O21" s="816" t="s">
        <v>5362</v>
      </c>
      <c r="P21" s="833" t="s">
        <v>5395</v>
      </c>
      <c r="Q21" s="818">
        <f t="shared" si="0"/>
        <v>-6</v>
      </c>
      <c r="R21" s="818">
        <f t="shared" si="0"/>
        <v>-27.790000000000003</v>
      </c>
      <c r="S21" s="829">
        <f t="shared" si="1"/>
        <v>84.72</v>
      </c>
      <c r="T21" s="829">
        <f t="shared" si="2"/>
        <v>87.2</v>
      </c>
      <c r="U21" s="829">
        <f t="shared" si="3"/>
        <v>2.480000000000004</v>
      </c>
      <c r="V21" s="834">
        <f t="shared" si="4"/>
        <v>1.0292728989612843</v>
      </c>
      <c r="W21" s="819">
        <v>22</v>
      </c>
    </row>
    <row r="22" spans="1:23" ht="14.4" customHeight="1" x14ac:dyDescent="0.3">
      <c r="A22" s="882" t="s">
        <v>5396</v>
      </c>
      <c r="B22" s="875"/>
      <c r="C22" s="877"/>
      <c r="D22" s="835"/>
      <c r="E22" s="878"/>
      <c r="F22" s="879"/>
      <c r="G22" s="826"/>
      <c r="H22" s="870">
        <v>3</v>
      </c>
      <c r="I22" s="869">
        <v>38.090000000000003</v>
      </c>
      <c r="J22" s="824">
        <v>7</v>
      </c>
      <c r="K22" s="871">
        <v>4.87</v>
      </c>
      <c r="L22" s="870">
        <v>5</v>
      </c>
      <c r="M22" s="870">
        <v>49</v>
      </c>
      <c r="N22" s="872">
        <v>16.420000000000002</v>
      </c>
      <c r="O22" s="870" t="s">
        <v>5362</v>
      </c>
      <c r="P22" s="873" t="s">
        <v>5397</v>
      </c>
      <c r="Q22" s="874">
        <f t="shared" si="0"/>
        <v>3</v>
      </c>
      <c r="R22" s="874">
        <f t="shared" si="0"/>
        <v>38.090000000000003</v>
      </c>
      <c r="S22" s="875">
        <f t="shared" si="1"/>
        <v>49.260000000000005</v>
      </c>
      <c r="T22" s="875">
        <f t="shared" si="2"/>
        <v>21</v>
      </c>
      <c r="U22" s="875">
        <f t="shared" si="3"/>
        <v>-28.260000000000005</v>
      </c>
      <c r="V22" s="876">
        <f t="shared" si="4"/>
        <v>0.42630937880633368</v>
      </c>
      <c r="W22" s="825"/>
    </row>
    <row r="23" spans="1:23" ht="14.4" customHeight="1" x14ac:dyDescent="0.3">
      <c r="A23" s="881" t="s">
        <v>5398</v>
      </c>
      <c r="B23" s="829">
        <v>10</v>
      </c>
      <c r="C23" s="830">
        <v>22.9</v>
      </c>
      <c r="D23" s="831">
        <v>7.4</v>
      </c>
      <c r="E23" s="812">
        <v>18</v>
      </c>
      <c r="F23" s="813">
        <v>49.33</v>
      </c>
      <c r="G23" s="814">
        <v>7.3</v>
      </c>
      <c r="H23" s="816">
        <v>8</v>
      </c>
      <c r="I23" s="810">
        <v>25.12</v>
      </c>
      <c r="J23" s="827">
        <v>7.6</v>
      </c>
      <c r="K23" s="815">
        <v>2.1800000000000002</v>
      </c>
      <c r="L23" s="816">
        <v>2</v>
      </c>
      <c r="M23" s="816">
        <v>22</v>
      </c>
      <c r="N23" s="817">
        <v>7.4</v>
      </c>
      <c r="O23" s="816" t="s">
        <v>5362</v>
      </c>
      <c r="P23" s="833" t="s">
        <v>5399</v>
      </c>
      <c r="Q23" s="818">
        <f t="shared" si="0"/>
        <v>-2</v>
      </c>
      <c r="R23" s="818">
        <f t="shared" si="0"/>
        <v>2.2200000000000024</v>
      </c>
      <c r="S23" s="829">
        <f t="shared" si="1"/>
        <v>59.2</v>
      </c>
      <c r="T23" s="829">
        <f t="shared" si="2"/>
        <v>60.8</v>
      </c>
      <c r="U23" s="829">
        <f t="shared" si="3"/>
        <v>1.5999999999999943</v>
      </c>
      <c r="V23" s="834">
        <f t="shared" si="4"/>
        <v>1.027027027027027</v>
      </c>
      <c r="W23" s="819">
        <v>12</v>
      </c>
    </row>
    <row r="24" spans="1:23" ht="14.4" customHeight="1" x14ac:dyDescent="0.3">
      <c r="A24" s="882" t="s">
        <v>5400</v>
      </c>
      <c r="B24" s="875"/>
      <c r="C24" s="877"/>
      <c r="D24" s="835"/>
      <c r="E24" s="878"/>
      <c r="F24" s="879"/>
      <c r="G24" s="826"/>
      <c r="H24" s="870">
        <v>1</v>
      </c>
      <c r="I24" s="869">
        <v>2.95</v>
      </c>
      <c r="J24" s="828">
        <v>17</v>
      </c>
      <c r="K24" s="871">
        <v>2.95</v>
      </c>
      <c r="L24" s="870">
        <v>3</v>
      </c>
      <c r="M24" s="870">
        <v>28</v>
      </c>
      <c r="N24" s="872">
        <v>9.2899999999999991</v>
      </c>
      <c r="O24" s="870" t="s">
        <v>5362</v>
      </c>
      <c r="P24" s="873" t="s">
        <v>5401</v>
      </c>
      <c r="Q24" s="874">
        <f t="shared" si="0"/>
        <v>1</v>
      </c>
      <c r="R24" s="874">
        <f t="shared" si="0"/>
        <v>2.95</v>
      </c>
      <c r="S24" s="875">
        <f t="shared" si="1"/>
        <v>9.2899999999999991</v>
      </c>
      <c r="T24" s="875">
        <f t="shared" si="2"/>
        <v>17</v>
      </c>
      <c r="U24" s="875">
        <f t="shared" si="3"/>
        <v>7.7100000000000009</v>
      </c>
      <c r="V24" s="876">
        <f t="shared" si="4"/>
        <v>1.8299246501614641</v>
      </c>
      <c r="W24" s="825">
        <v>8</v>
      </c>
    </row>
    <row r="25" spans="1:23" ht="14.4" customHeight="1" x14ac:dyDescent="0.3">
      <c r="A25" s="881" t="s">
        <v>5402</v>
      </c>
      <c r="B25" s="829">
        <v>23</v>
      </c>
      <c r="C25" s="830">
        <v>11.45</v>
      </c>
      <c r="D25" s="831">
        <v>3.7</v>
      </c>
      <c r="E25" s="832">
        <v>37</v>
      </c>
      <c r="F25" s="810">
        <v>18.52</v>
      </c>
      <c r="G25" s="811">
        <v>3.1</v>
      </c>
      <c r="H25" s="812">
        <v>49</v>
      </c>
      <c r="I25" s="813">
        <v>25.04</v>
      </c>
      <c r="J25" s="814">
        <v>3.2</v>
      </c>
      <c r="K25" s="815">
        <v>0.5</v>
      </c>
      <c r="L25" s="816">
        <v>1</v>
      </c>
      <c r="M25" s="816">
        <v>10</v>
      </c>
      <c r="N25" s="817">
        <v>3.48</v>
      </c>
      <c r="O25" s="816" t="s">
        <v>5362</v>
      </c>
      <c r="P25" s="833" t="s">
        <v>5403</v>
      </c>
      <c r="Q25" s="818">
        <f t="shared" si="0"/>
        <v>26</v>
      </c>
      <c r="R25" s="818">
        <f t="shared" si="0"/>
        <v>13.59</v>
      </c>
      <c r="S25" s="829">
        <f t="shared" si="1"/>
        <v>170.52</v>
      </c>
      <c r="T25" s="829">
        <f t="shared" si="2"/>
        <v>156.80000000000001</v>
      </c>
      <c r="U25" s="829">
        <f t="shared" si="3"/>
        <v>-13.719999999999999</v>
      </c>
      <c r="V25" s="834">
        <f t="shared" si="4"/>
        <v>0.91954022988505746</v>
      </c>
      <c r="W25" s="819">
        <v>19</v>
      </c>
    </row>
    <row r="26" spans="1:23" ht="14.4" customHeight="1" x14ac:dyDescent="0.3">
      <c r="A26" s="881" t="s">
        <v>5404</v>
      </c>
      <c r="B26" s="820">
        <v>12</v>
      </c>
      <c r="C26" s="821">
        <v>15.08</v>
      </c>
      <c r="D26" s="822">
        <v>4.4000000000000004</v>
      </c>
      <c r="E26" s="832">
        <v>8</v>
      </c>
      <c r="F26" s="810">
        <v>11.21</v>
      </c>
      <c r="G26" s="811">
        <v>7.3</v>
      </c>
      <c r="H26" s="816">
        <v>11</v>
      </c>
      <c r="I26" s="810">
        <v>13.83</v>
      </c>
      <c r="J26" s="811">
        <v>4.4000000000000004</v>
      </c>
      <c r="K26" s="815">
        <v>1.26</v>
      </c>
      <c r="L26" s="816">
        <v>2</v>
      </c>
      <c r="M26" s="816">
        <v>21</v>
      </c>
      <c r="N26" s="817">
        <v>6.93</v>
      </c>
      <c r="O26" s="816" t="s">
        <v>5362</v>
      </c>
      <c r="P26" s="833" t="s">
        <v>5405</v>
      </c>
      <c r="Q26" s="818">
        <f t="shared" si="0"/>
        <v>-1</v>
      </c>
      <c r="R26" s="818">
        <f t="shared" si="0"/>
        <v>-1.25</v>
      </c>
      <c r="S26" s="829">
        <f t="shared" si="1"/>
        <v>76.22999999999999</v>
      </c>
      <c r="T26" s="829">
        <f t="shared" si="2"/>
        <v>48.400000000000006</v>
      </c>
      <c r="U26" s="829">
        <f t="shared" si="3"/>
        <v>-27.829999999999984</v>
      </c>
      <c r="V26" s="834">
        <f t="shared" si="4"/>
        <v>0.63492063492063511</v>
      </c>
      <c r="W26" s="819">
        <v>5</v>
      </c>
    </row>
    <row r="27" spans="1:23" ht="14.4" customHeight="1" x14ac:dyDescent="0.3">
      <c r="A27" s="881" t="s">
        <v>5406</v>
      </c>
      <c r="B27" s="829"/>
      <c r="C27" s="830"/>
      <c r="D27" s="831"/>
      <c r="E27" s="832"/>
      <c r="F27" s="810"/>
      <c r="G27" s="811"/>
      <c r="H27" s="812">
        <v>1</v>
      </c>
      <c r="I27" s="813">
        <v>0.57999999999999996</v>
      </c>
      <c r="J27" s="814">
        <v>3</v>
      </c>
      <c r="K27" s="815">
        <v>0.57999999999999996</v>
      </c>
      <c r="L27" s="816">
        <v>2</v>
      </c>
      <c r="M27" s="816">
        <v>19</v>
      </c>
      <c r="N27" s="817">
        <v>6.41</v>
      </c>
      <c r="O27" s="816" t="s">
        <v>5362</v>
      </c>
      <c r="P27" s="833" t="s">
        <v>5407</v>
      </c>
      <c r="Q27" s="818">
        <f t="shared" si="0"/>
        <v>1</v>
      </c>
      <c r="R27" s="818">
        <f t="shared" si="0"/>
        <v>0.57999999999999996</v>
      </c>
      <c r="S27" s="829">
        <f t="shared" si="1"/>
        <v>6.41</v>
      </c>
      <c r="T27" s="829">
        <f t="shared" si="2"/>
        <v>3</v>
      </c>
      <c r="U27" s="829">
        <f t="shared" si="3"/>
        <v>-3.41</v>
      </c>
      <c r="V27" s="834">
        <f t="shared" si="4"/>
        <v>0.46801872074882994</v>
      </c>
      <c r="W27" s="819"/>
    </row>
    <row r="28" spans="1:23" ht="14.4" customHeight="1" x14ac:dyDescent="0.3">
      <c r="A28" s="881" t="s">
        <v>5408</v>
      </c>
      <c r="B28" s="829">
        <v>4</v>
      </c>
      <c r="C28" s="830">
        <v>2.4300000000000002</v>
      </c>
      <c r="D28" s="831">
        <v>4.8</v>
      </c>
      <c r="E28" s="832">
        <v>2</v>
      </c>
      <c r="F28" s="810">
        <v>1.21</v>
      </c>
      <c r="G28" s="811">
        <v>2</v>
      </c>
      <c r="H28" s="812">
        <v>5</v>
      </c>
      <c r="I28" s="813">
        <v>3.03</v>
      </c>
      <c r="J28" s="814">
        <v>6.6</v>
      </c>
      <c r="K28" s="815">
        <v>0.61</v>
      </c>
      <c r="L28" s="816">
        <v>2</v>
      </c>
      <c r="M28" s="816">
        <v>22</v>
      </c>
      <c r="N28" s="817">
        <v>7.44</v>
      </c>
      <c r="O28" s="816" t="s">
        <v>5362</v>
      </c>
      <c r="P28" s="833" t="s">
        <v>5409</v>
      </c>
      <c r="Q28" s="818">
        <f t="shared" si="0"/>
        <v>1</v>
      </c>
      <c r="R28" s="818">
        <f t="shared" si="0"/>
        <v>0.59999999999999964</v>
      </c>
      <c r="S28" s="829">
        <f t="shared" si="1"/>
        <v>37.200000000000003</v>
      </c>
      <c r="T28" s="829">
        <f t="shared" si="2"/>
        <v>33</v>
      </c>
      <c r="U28" s="829">
        <f t="shared" si="3"/>
        <v>-4.2000000000000028</v>
      </c>
      <c r="V28" s="834">
        <f t="shared" si="4"/>
        <v>0.88709677419354827</v>
      </c>
      <c r="W28" s="819">
        <v>4</v>
      </c>
    </row>
    <row r="29" spans="1:23" ht="14.4" customHeight="1" x14ac:dyDescent="0.3">
      <c r="A29" s="882" t="s">
        <v>5410</v>
      </c>
      <c r="B29" s="875">
        <v>1</v>
      </c>
      <c r="C29" s="877">
        <v>0.97</v>
      </c>
      <c r="D29" s="835">
        <v>5</v>
      </c>
      <c r="E29" s="868"/>
      <c r="F29" s="869"/>
      <c r="G29" s="824"/>
      <c r="H29" s="878"/>
      <c r="I29" s="879"/>
      <c r="J29" s="826"/>
      <c r="K29" s="871">
        <v>0.97</v>
      </c>
      <c r="L29" s="870">
        <v>4</v>
      </c>
      <c r="M29" s="870">
        <v>35</v>
      </c>
      <c r="N29" s="872">
        <v>11.68</v>
      </c>
      <c r="O29" s="870" t="s">
        <v>5362</v>
      </c>
      <c r="P29" s="873" t="s">
        <v>5411</v>
      </c>
      <c r="Q29" s="874">
        <f t="shared" si="0"/>
        <v>-1</v>
      </c>
      <c r="R29" s="874">
        <f t="shared" si="0"/>
        <v>-0.97</v>
      </c>
      <c r="S29" s="875" t="str">
        <f t="shared" si="1"/>
        <v/>
      </c>
      <c r="T29" s="875" t="str">
        <f t="shared" si="2"/>
        <v/>
      </c>
      <c r="U29" s="875" t="str">
        <f t="shared" si="3"/>
        <v/>
      </c>
      <c r="V29" s="876" t="str">
        <f t="shared" si="4"/>
        <v/>
      </c>
      <c r="W29" s="825"/>
    </row>
    <row r="30" spans="1:23" ht="14.4" customHeight="1" x14ac:dyDescent="0.3">
      <c r="A30" s="881" t="s">
        <v>5412</v>
      </c>
      <c r="B30" s="829">
        <v>2</v>
      </c>
      <c r="C30" s="830">
        <v>1.52</v>
      </c>
      <c r="D30" s="831">
        <v>2</v>
      </c>
      <c r="E30" s="812">
        <v>4</v>
      </c>
      <c r="F30" s="813">
        <v>4.0999999999999996</v>
      </c>
      <c r="G30" s="814">
        <v>5.8</v>
      </c>
      <c r="H30" s="816">
        <v>2</v>
      </c>
      <c r="I30" s="810">
        <v>2.4700000000000002</v>
      </c>
      <c r="J30" s="811">
        <v>6</v>
      </c>
      <c r="K30" s="815">
        <v>1.1200000000000001</v>
      </c>
      <c r="L30" s="816">
        <v>3</v>
      </c>
      <c r="M30" s="816">
        <v>28</v>
      </c>
      <c r="N30" s="817">
        <v>9.43</v>
      </c>
      <c r="O30" s="816" t="s">
        <v>5362</v>
      </c>
      <c r="P30" s="833" t="s">
        <v>5413</v>
      </c>
      <c r="Q30" s="818">
        <f t="shared" si="0"/>
        <v>0</v>
      </c>
      <c r="R30" s="818">
        <f t="shared" si="0"/>
        <v>0.95000000000000018</v>
      </c>
      <c r="S30" s="829">
        <f t="shared" si="1"/>
        <v>18.86</v>
      </c>
      <c r="T30" s="829">
        <f t="shared" si="2"/>
        <v>12</v>
      </c>
      <c r="U30" s="829">
        <f t="shared" si="3"/>
        <v>-6.8599999999999994</v>
      </c>
      <c r="V30" s="834">
        <f t="shared" si="4"/>
        <v>0.63626723223753978</v>
      </c>
      <c r="W30" s="819"/>
    </row>
    <row r="31" spans="1:23" ht="14.4" customHeight="1" x14ac:dyDescent="0.3">
      <c r="A31" s="882" t="s">
        <v>5414</v>
      </c>
      <c r="B31" s="875"/>
      <c r="C31" s="877"/>
      <c r="D31" s="835"/>
      <c r="E31" s="878"/>
      <c r="F31" s="879"/>
      <c r="G31" s="826"/>
      <c r="H31" s="870">
        <v>1</v>
      </c>
      <c r="I31" s="869">
        <v>1.51</v>
      </c>
      <c r="J31" s="824">
        <v>4</v>
      </c>
      <c r="K31" s="871">
        <v>1.51</v>
      </c>
      <c r="L31" s="870">
        <v>4</v>
      </c>
      <c r="M31" s="870">
        <v>37</v>
      </c>
      <c r="N31" s="872">
        <v>12.32</v>
      </c>
      <c r="O31" s="870" t="s">
        <v>5362</v>
      </c>
      <c r="P31" s="873" t="s">
        <v>5415</v>
      </c>
      <c r="Q31" s="874">
        <f t="shared" si="0"/>
        <v>1</v>
      </c>
      <c r="R31" s="874">
        <f t="shared" si="0"/>
        <v>1.51</v>
      </c>
      <c r="S31" s="875">
        <f t="shared" si="1"/>
        <v>12.32</v>
      </c>
      <c r="T31" s="875">
        <f t="shared" si="2"/>
        <v>4</v>
      </c>
      <c r="U31" s="875">
        <f t="shared" si="3"/>
        <v>-8.32</v>
      </c>
      <c r="V31" s="876">
        <f t="shared" si="4"/>
        <v>0.32467532467532467</v>
      </c>
      <c r="W31" s="825"/>
    </row>
    <row r="32" spans="1:23" ht="14.4" customHeight="1" x14ac:dyDescent="0.3">
      <c r="A32" s="882" t="s">
        <v>5416</v>
      </c>
      <c r="B32" s="875">
        <v>1</v>
      </c>
      <c r="C32" s="877">
        <v>1.63</v>
      </c>
      <c r="D32" s="835">
        <v>3</v>
      </c>
      <c r="E32" s="878"/>
      <c r="F32" s="879"/>
      <c r="G32" s="826"/>
      <c r="H32" s="870"/>
      <c r="I32" s="869"/>
      <c r="J32" s="824"/>
      <c r="K32" s="871">
        <v>2.15</v>
      </c>
      <c r="L32" s="870">
        <v>4</v>
      </c>
      <c r="M32" s="870">
        <v>39</v>
      </c>
      <c r="N32" s="872">
        <v>13.16</v>
      </c>
      <c r="O32" s="870" t="s">
        <v>5362</v>
      </c>
      <c r="P32" s="873" t="s">
        <v>5417</v>
      </c>
      <c r="Q32" s="874">
        <f t="shared" si="0"/>
        <v>-1</v>
      </c>
      <c r="R32" s="874">
        <f t="shared" si="0"/>
        <v>-1.63</v>
      </c>
      <c r="S32" s="875" t="str">
        <f t="shared" si="1"/>
        <v/>
      </c>
      <c r="T32" s="875" t="str">
        <f t="shared" si="2"/>
        <v/>
      </c>
      <c r="U32" s="875" t="str">
        <f t="shared" si="3"/>
        <v/>
      </c>
      <c r="V32" s="876" t="str">
        <f t="shared" si="4"/>
        <v/>
      </c>
      <c r="W32" s="825"/>
    </row>
    <row r="33" spans="1:23" ht="14.4" customHeight="1" x14ac:dyDescent="0.3">
      <c r="A33" s="881" t="s">
        <v>5418</v>
      </c>
      <c r="B33" s="820">
        <v>2</v>
      </c>
      <c r="C33" s="821">
        <v>1.54</v>
      </c>
      <c r="D33" s="822">
        <v>4</v>
      </c>
      <c r="E33" s="832">
        <v>1</v>
      </c>
      <c r="F33" s="810">
        <v>0.77</v>
      </c>
      <c r="G33" s="811">
        <v>3</v>
      </c>
      <c r="H33" s="816"/>
      <c r="I33" s="810"/>
      <c r="J33" s="811"/>
      <c r="K33" s="815">
        <v>0.77</v>
      </c>
      <c r="L33" s="816">
        <v>3</v>
      </c>
      <c r="M33" s="816">
        <v>28</v>
      </c>
      <c r="N33" s="817">
        <v>9.17</v>
      </c>
      <c r="O33" s="816" t="s">
        <v>5362</v>
      </c>
      <c r="P33" s="833" t="s">
        <v>5419</v>
      </c>
      <c r="Q33" s="818">
        <f t="shared" si="0"/>
        <v>-2</v>
      </c>
      <c r="R33" s="818">
        <f t="shared" si="0"/>
        <v>-1.54</v>
      </c>
      <c r="S33" s="829" t="str">
        <f t="shared" si="1"/>
        <v/>
      </c>
      <c r="T33" s="829" t="str">
        <f t="shared" si="2"/>
        <v/>
      </c>
      <c r="U33" s="829" t="str">
        <f t="shared" si="3"/>
        <v/>
      </c>
      <c r="V33" s="834" t="str">
        <f t="shared" si="4"/>
        <v/>
      </c>
      <c r="W33" s="819"/>
    </row>
    <row r="34" spans="1:23" ht="14.4" customHeight="1" x14ac:dyDescent="0.3">
      <c r="A34" s="881" t="s">
        <v>5420</v>
      </c>
      <c r="B34" s="820">
        <v>1</v>
      </c>
      <c r="C34" s="821">
        <v>0.57999999999999996</v>
      </c>
      <c r="D34" s="822">
        <v>4</v>
      </c>
      <c r="E34" s="832"/>
      <c r="F34" s="810"/>
      <c r="G34" s="811"/>
      <c r="H34" s="816">
        <v>1</v>
      </c>
      <c r="I34" s="810">
        <v>0.57999999999999996</v>
      </c>
      <c r="J34" s="811">
        <v>4</v>
      </c>
      <c r="K34" s="815">
        <v>0.57999999999999996</v>
      </c>
      <c r="L34" s="816">
        <v>3</v>
      </c>
      <c r="M34" s="816">
        <v>23</v>
      </c>
      <c r="N34" s="817">
        <v>7.73</v>
      </c>
      <c r="O34" s="816" t="s">
        <v>5362</v>
      </c>
      <c r="P34" s="833" t="s">
        <v>5421</v>
      </c>
      <c r="Q34" s="818">
        <f t="shared" si="0"/>
        <v>0</v>
      </c>
      <c r="R34" s="818">
        <f t="shared" si="0"/>
        <v>0</v>
      </c>
      <c r="S34" s="829">
        <f t="shared" si="1"/>
        <v>7.73</v>
      </c>
      <c r="T34" s="829">
        <f t="shared" si="2"/>
        <v>4</v>
      </c>
      <c r="U34" s="829">
        <f t="shared" si="3"/>
        <v>-3.7300000000000004</v>
      </c>
      <c r="V34" s="834">
        <f t="shared" si="4"/>
        <v>0.51746442432082795</v>
      </c>
      <c r="W34" s="819"/>
    </row>
    <row r="35" spans="1:23" ht="14.4" customHeight="1" x14ac:dyDescent="0.3">
      <c r="A35" s="882" t="s">
        <v>5422</v>
      </c>
      <c r="B35" s="866">
        <v>1</v>
      </c>
      <c r="C35" s="867">
        <v>0.68</v>
      </c>
      <c r="D35" s="823">
        <v>3</v>
      </c>
      <c r="E35" s="868"/>
      <c r="F35" s="869"/>
      <c r="G35" s="824"/>
      <c r="H35" s="870"/>
      <c r="I35" s="869"/>
      <c r="J35" s="824"/>
      <c r="K35" s="871">
        <v>0.68</v>
      </c>
      <c r="L35" s="870">
        <v>3</v>
      </c>
      <c r="M35" s="870">
        <v>28</v>
      </c>
      <c r="N35" s="872">
        <v>9.24</v>
      </c>
      <c r="O35" s="870" t="s">
        <v>5362</v>
      </c>
      <c r="P35" s="873" t="s">
        <v>5423</v>
      </c>
      <c r="Q35" s="874">
        <f t="shared" si="0"/>
        <v>-1</v>
      </c>
      <c r="R35" s="874">
        <f t="shared" si="0"/>
        <v>-0.68</v>
      </c>
      <c r="S35" s="875" t="str">
        <f t="shared" si="1"/>
        <v/>
      </c>
      <c r="T35" s="875" t="str">
        <f t="shared" si="2"/>
        <v/>
      </c>
      <c r="U35" s="875" t="str">
        <f t="shared" si="3"/>
        <v/>
      </c>
      <c r="V35" s="876" t="str">
        <f t="shared" si="4"/>
        <v/>
      </c>
      <c r="W35" s="825"/>
    </row>
    <row r="36" spans="1:23" ht="14.4" customHeight="1" x14ac:dyDescent="0.3">
      <c r="A36" s="881" t="s">
        <v>5424</v>
      </c>
      <c r="B36" s="829">
        <v>2</v>
      </c>
      <c r="C36" s="830">
        <v>0.98</v>
      </c>
      <c r="D36" s="831">
        <v>2.5</v>
      </c>
      <c r="E36" s="812">
        <v>3</v>
      </c>
      <c r="F36" s="813">
        <v>1.47</v>
      </c>
      <c r="G36" s="814">
        <v>2</v>
      </c>
      <c r="H36" s="816"/>
      <c r="I36" s="810"/>
      <c r="J36" s="811"/>
      <c r="K36" s="815">
        <v>0.49</v>
      </c>
      <c r="L36" s="816">
        <v>2</v>
      </c>
      <c r="M36" s="816">
        <v>22</v>
      </c>
      <c r="N36" s="817">
        <v>7.22</v>
      </c>
      <c r="O36" s="816" t="s">
        <v>5362</v>
      </c>
      <c r="P36" s="833" t="s">
        <v>5425</v>
      </c>
      <c r="Q36" s="818">
        <f t="shared" si="0"/>
        <v>-2</v>
      </c>
      <c r="R36" s="818">
        <f t="shared" si="0"/>
        <v>-0.98</v>
      </c>
      <c r="S36" s="829" t="str">
        <f t="shared" si="1"/>
        <v/>
      </c>
      <c r="T36" s="829" t="str">
        <f t="shared" si="2"/>
        <v/>
      </c>
      <c r="U36" s="829" t="str">
        <f t="shared" si="3"/>
        <v/>
      </c>
      <c r="V36" s="834" t="str">
        <f t="shared" si="4"/>
        <v/>
      </c>
      <c r="W36" s="819"/>
    </row>
    <row r="37" spans="1:23" ht="14.4" customHeight="1" x14ac:dyDescent="0.3">
      <c r="A37" s="882" t="s">
        <v>5426</v>
      </c>
      <c r="B37" s="875">
        <v>1</v>
      </c>
      <c r="C37" s="877">
        <v>0.55000000000000004</v>
      </c>
      <c r="D37" s="835">
        <v>11</v>
      </c>
      <c r="E37" s="878"/>
      <c r="F37" s="879"/>
      <c r="G37" s="826"/>
      <c r="H37" s="870"/>
      <c r="I37" s="869"/>
      <c r="J37" s="824"/>
      <c r="K37" s="871">
        <v>0.55000000000000004</v>
      </c>
      <c r="L37" s="870">
        <v>3</v>
      </c>
      <c r="M37" s="870">
        <v>25</v>
      </c>
      <c r="N37" s="872">
        <v>8.48</v>
      </c>
      <c r="O37" s="870" t="s">
        <v>5362</v>
      </c>
      <c r="P37" s="873" t="s">
        <v>5427</v>
      </c>
      <c r="Q37" s="874">
        <f t="shared" si="0"/>
        <v>-1</v>
      </c>
      <c r="R37" s="874">
        <f t="shared" si="0"/>
        <v>-0.55000000000000004</v>
      </c>
      <c r="S37" s="875" t="str">
        <f t="shared" si="1"/>
        <v/>
      </c>
      <c r="T37" s="875" t="str">
        <f t="shared" si="2"/>
        <v/>
      </c>
      <c r="U37" s="875" t="str">
        <f t="shared" si="3"/>
        <v/>
      </c>
      <c r="V37" s="876" t="str">
        <f t="shared" si="4"/>
        <v/>
      </c>
      <c r="W37" s="825"/>
    </row>
    <row r="38" spans="1:23" ht="14.4" customHeight="1" x14ac:dyDescent="0.3">
      <c r="A38" s="881" t="s">
        <v>5428</v>
      </c>
      <c r="B38" s="820">
        <v>1</v>
      </c>
      <c r="C38" s="821">
        <v>2.0499999999999998</v>
      </c>
      <c r="D38" s="822">
        <v>9</v>
      </c>
      <c r="E38" s="832"/>
      <c r="F38" s="810"/>
      <c r="G38" s="811"/>
      <c r="H38" s="816"/>
      <c r="I38" s="810"/>
      <c r="J38" s="811"/>
      <c r="K38" s="815">
        <v>2.0499999999999998</v>
      </c>
      <c r="L38" s="816">
        <v>6</v>
      </c>
      <c r="M38" s="816">
        <v>51</v>
      </c>
      <c r="N38" s="817">
        <v>16.89</v>
      </c>
      <c r="O38" s="816" t="s">
        <v>5362</v>
      </c>
      <c r="P38" s="833" t="s">
        <v>5429</v>
      </c>
      <c r="Q38" s="818">
        <f t="shared" si="0"/>
        <v>-1</v>
      </c>
      <c r="R38" s="818">
        <f t="shared" si="0"/>
        <v>-2.0499999999999998</v>
      </c>
      <c r="S38" s="829" t="str">
        <f t="shared" si="1"/>
        <v/>
      </c>
      <c r="T38" s="829" t="str">
        <f t="shared" si="2"/>
        <v/>
      </c>
      <c r="U38" s="829" t="str">
        <f t="shared" si="3"/>
        <v/>
      </c>
      <c r="V38" s="834" t="str">
        <f t="shared" si="4"/>
        <v/>
      </c>
      <c r="W38" s="819"/>
    </row>
    <row r="39" spans="1:23" ht="14.4" customHeight="1" x14ac:dyDescent="0.3">
      <c r="A39" s="881" t="s">
        <v>5430</v>
      </c>
      <c r="B39" s="829">
        <v>33</v>
      </c>
      <c r="C39" s="830">
        <v>25.88</v>
      </c>
      <c r="D39" s="831">
        <v>6.8</v>
      </c>
      <c r="E39" s="812">
        <v>39</v>
      </c>
      <c r="F39" s="813">
        <v>31.27</v>
      </c>
      <c r="G39" s="814">
        <v>6.5</v>
      </c>
      <c r="H39" s="816">
        <v>37</v>
      </c>
      <c r="I39" s="810">
        <v>29.04</v>
      </c>
      <c r="J39" s="811">
        <v>4.3</v>
      </c>
      <c r="K39" s="815">
        <v>0.77</v>
      </c>
      <c r="L39" s="816">
        <v>2</v>
      </c>
      <c r="M39" s="816">
        <v>21</v>
      </c>
      <c r="N39" s="817">
        <v>7.06</v>
      </c>
      <c r="O39" s="816" t="s">
        <v>5362</v>
      </c>
      <c r="P39" s="833" t="s">
        <v>5431</v>
      </c>
      <c r="Q39" s="818">
        <f t="shared" si="0"/>
        <v>4</v>
      </c>
      <c r="R39" s="818">
        <f t="shared" si="0"/>
        <v>3.16</v>
      </c>
      <c r="S39" s="829">
        <f t="shared" si="1"/>
        <v>261.21999999999997</v>
      </c>
      <c r="T39" s="829">
        <f t="shared" si="2"/>
        <v>159.1</v>
      </c>
      <c r="U39" s="829">
        <f t="shared" si="3"/>
        <v>-102.11999999999998</v>
      </c>
      <c r="V39" s="834">
        <f t="shared" si="4"/>
        <v>0.60906515580736553</v>
      </c>
      <c r="W39" s="819">
        <v>5</v>
      </c>
    </row>
    <row r="40" spans="1:23" ht="14.4" customHeight="1" x14ac:dyDescent="0.3">
      <c r="A40" s="882" t="s">
        <v>5432</v>
      </c>
      <c r="B40" s="875">
        <v>6</v>
      </c>
      <c r="C40" s="877">
        <v>7.69</v>
      </c>
      <c r="D40" s="835">
        <v>7.7</v>
      </c>
      <c r="E40" s="878">
        <v>13</v>
      </c>
      <c r="F40" s="879">
        <v>15.99</v>
      </c>
      <c r="G40" s="826">
        <v>7.1</v>
      </c>
      <c r="H40" s="870">
        <v>6</v>
      </c>
      <c r="I40" s="869">
        <v>7.59</v>
      </c>
      <c r="J40" s="824">
        <v>6.2</v>
      </c>
      <c r="K40" s="871">
        <v>1.26</v>
      </c>
      <c r="L40" s="870">
        <v>3</v>
      </c>
      <c r="M40" s="870">
        <v>31</v>
      </c>
      <c r="N40" s="872">
        <v>10.3</v>
      </c>
      <c r="O40" s="870" t="s">
        <v>5362</v>
      </c>
      <c r="P40" s="873" t="s">
        <v>5433</v>
      </c>
      <c r="Q40" s="874">
        <f t="shared" si="0"/>
        <v>0</v>
      </c>
      <c r="R40" s="874">
        <f t="shared" si="0"/>
        <v>-0.10000000000000053</v>
      </c>
      <c r="S40" s="875">
        <f t="shared" si="1"/>
        <v>61.800000000000004</v>
      </c>
      <c r="T40" s="875">
        <f t="shared" si="2"/>
        <v>37.200000000000003</v>
      </c>
      <c r="U40" s="875">
        <f t="shared" si="3"/>
        <v>-24.6</v>
      </c>
      <c r="V40" s="876">
        <f t="shared" si="4"/>
        <v>0.60194174757281549</v>
      </c>
      <c r="W40" s="825"/>
    </row>
    <row r="41" spans="1:23" ht="14.4" customHeight="1" x14ac:dyDescent="0.3">
      <c r="A41" s="882" t="s">
        <v>5434</v>
      </c>
      <c r="B41" s="875">
        <v>2</v>
      </c>
      <c r="C41" s="877">
        <v>3.94</v>
      </c>
      <c r="D41" s="835">
        <v>4</v>
      </c>
      <c r="E41" s="878">
        <v>2</v>
      </c>
      <c r="F41" s="879">
        <v>3.94</v>
      </c>
      <c r="G41" s="826">
        <v>3.5</v>
      </c>
      <c r="H41" s="870">
        <v>1</v>
      </c>
      <c r="I41" s="869">
        <v>1.7</v>
      </c>
      <c r="J41" s="824">
        <v>3</v>
      </c>
      <c r="K41" s="871">
        <v>2.2400000000000002</v>
      </c>
      <c r="L41" s="870">
        <v>4</v>
      </c>
      <c r="M41" s="870">
        <v>36</v>
      </c>
      <c r="N41" s="872">
        <v>11.91</v>
      </c>
      <c r="O41" s="870" t="s">
        <v>5362</v>
      </c>
      <c r="P41" s="873" t="s">
        <v>5435</v>
      </c>
      <c r="Q41" s="874">
        <f t="shared" si="0"/>
        <v>-1</v>
      </c>
      <c r="R41" s="874">
        <f t="shared" si="0"/>
        <v>-2.2400000000000002</v>
      </c>
      <c r="S41" s="875">
        <f t="shared" si="1"/>
        <v>11.91</v>
      </c>
      <c r="T41" s="875">
        <f t="shared" si="2"/>
        <v>3</v>
      </c>
      <c r="U41" s="875">
        <f t="shared" si="3"/>
        <v>-8.91</v>
      </c>
      <c r="V41" s="876">
        <f t="shared" si="4"/>
        <v>0.25188916876574308</v>
      </c>
      <c r="W41" s="825"/>
    </row>
    <row r="42" spans="1:23" ht="14.4" customHeight="1" x14ac:dyDescent="0.3">
      <c r="A42" s="881" t="s">
        <v>5436</v>
      </c>
      <c r="B42" s="820">
        <v>1</v>
      </c>
      <c r="C42" s="821">
        <v>0.24</v>
      </c>
      <c r="D42" s="822">
        <v>2</v>
      </c>
      <c r="E42" s="832"/>
      <c r="F42" s="810"/>
      <c r="G42" s="811"/>
      <c r="H42" s="816"/>
      <c r="I42" s="810"/>
      <c r="J42" s="811"/>
      <c r="K42" s="815">
        <v>0.24</v>
      </c>
      <c r="L42" s="816">
        <v>1</v>
      </c>
      <c r="M42" s="816">
        <v>9</v>
      </c>
      <c r="N42" s="817">
        <v>3.06</v>
      </c>
      <c r="O42" s="816" t="s">
        <v>5362</v>
      </c>
      <c r="P42" s="833" t="s">
        <v>5437</v>
      </c>
      <c r="Q42" s="818">
        <f t="shared" si="0"/>
        <v>-1</v>
      </c>
      <c r="R42" s="818">
        <f t="shared" si="0"/>
        <v>-0.24</v>
      </c>
      <c r="S42" s="829" t="str">
        <f t="shared" si="1"/>
        <v/>
      </c>
      <c r="T42" s="829" t="str">
        <f t="shared" si="2"/>
        <v/>
      </c>
      <c r="U42" s="829" t="str">
        <f t="shared" si="3"/>
        <v/>
      </c>
      <c r="V42" s="834" t="str">
        <f t="shared" si="4"/>
        <v/>
      </c>
      <c r="W42" s="819"/>
    </row>
    <row r="43" spans="1:23" ht="14.4" customHeight="1" x14ac:dyDescent="0.3">
      <c r="A43" s="881" t="s">
        <v>5438</v>
      </c>
      <c r="B43" s="829">
        <v>7</v>
      </c>
      <c r="C43" s="830">
        <v>2.66</v>
      </c>
      <c r="D43" s="831">
        <v>3.3</v>
      </c>
      <c r="E43" s="812">
        <v>18</v>
      </c>
      <c r="F43" s="813">
        <v>6.86</v>
      </c>
      <c r="G43" s="814">
        <v>3.4</v>
      </c>
      <c r="H43" s="816">
        <v>7</v>
      </c>
      <c r="I43" s="810">
        <v>2.73</v>
      </c>
      <c r="J43" s="811">
        <v>2.9</v>
      </c>
      <c r="K43" s="815">
        <v>0.37</v>
      </c>
      <c r="L43" s="816">
        <v>1</v>
      </c>
      <c r="M43" s="816">
        <v>12</v>
      </c>
      <c r="N43" s="817">
        <v>4.16</v>
      </c>
      <c r="O43" s="816" t="s">
        <v>5362</v>
      </c>
      <c r="P43" s="833" t="s">
        <v>5439</v>
      </c>
      <c r="Q43" s="818">
        <f t="shared" si="0"/>
        <v>0</v>
      </c>
      <c r="R43" s="818">
        <f t="shared" si="0"/>
        <v>6.999999999999984E-2</v>
      </c>
      <c r="S43" s="829">
        <f t="shared" si="1"/>
        <v>29.12</v>
      </c>
      <c r="T43" s="829">
        <f t="shared" si="2"/>
        <v>20.3</v>
      </c>
      <c r="U43" s="829">
        <f t="shared" si="3"/>
        <v>-8.82</v>
      </c>
      <c r="V43" s="834">
        <f t="shared" si="4"/>
        <v>0.69711538461538458</v>
      </c>
      <c r="W43" s="819"/>
    </row>
    <row r="44" spans="1:23" ht="14.4" customHeight="1" x14ac:dyDescent="0.3">
      <c r="A44" s="881" t="s">
        <v>5440</v>
      </c>
      <c r="B44" s="829"/>
      <c r="C44" s="830"/>
      <c r="D44" s="831"/>
      <c r="E44" s="812">
        <v>1</v>
      </c>
      <c r="F44" s="813">
        <v>1.28</v>
      </c>
      <c r="G44" s="814">
        <v>6</v>
      </c>
      <c r="H44" s="816"/>
      <c r="I44" s="810"/>
      <c r="J44" s="811"/>
      <c r="K44" s="815">
        <v>1.1000000000000001</v>
      </c>
      <c r="L44" s="816">
        <v>2</v>
      </c>
      <c r="M44" s="816">
        <v>21</v>
      </c>
      <c r="N44" s="817">
        <v>7.13</v>
      </c>
      <c r="O44" s="816" t="s">
        <v>5362</v>
      </c>
      <c r="P44" s="833" t="s">
        <v>5441</v>
      </c>
      <c r="Q44" s="818">
        <f t="shared" si="0"/>
        <v>0</v>
      </c>
      <c r="R44" s="818">
        <f t="shared" si="0"/>
        <v>0</v>
      </c>
      <c r="S44" s="829" t="str">
        <f t="shared" si="1"/>
        <v/>
      </c>
      <c r="T44" s="829" t="str">
        <f t="shared" si="2"/>
        <v/>
      </c>
      <c r="U44" s="829" t="str">
        <f t="shared" si="3"/>
        <v/>
      </c>
      <c r="V44" s="834" t="str">
        <f t="shared" si="4"/>
        <v/>
      </c>
      <c r="W44" s="819"/>
    </row>
    <row r="45" spans="1:23" ht="14.4" customHeight="1" x14ac:dyDescent="0.3">
      <c r="A45" s="881" t="s">
        <v>5442</v>
      </c>
      <c r="B45" s="829"/>
      <c r="C45" s="830"/>
      <c r="D45" s="831"/>
      <c r="E45" s="812">
        <v>1</v>
      </c>
      <c r="F45" s="813">
        <v>1.51</v>
      </c>
      <c r="G45" s="814">
        <v>20</v>
      </c>
      <c r="H45" s="816"/>
      <c r="I45" s="810"/>
      <c r="J45" s="811"/>
      <c r="K45" s="815">
        <v>1.05</v>
      </c>
      <c r="L45" s="816">
        <v>4</v>
      </c>
      <c r="M45" s="816">
        <v>34</v>
      </c>
      <c r="N45" s="817">
        <v>11.31</v>
      </c>
      <c r="O45" s="816" t="s">
        <v>5362</v>
      </c>
      <c r="P45" s="833" t="s">
        <v>5443</v>
      </c>
      <c r="Q45" s="818">
        <f t="shared" si="0"/>
        <v>0</v>
      </c>
      <c r="R45" s="818">
        <f t="shared" si="0"/>
        <v>0</v>
      </c>
      <c r="S45" s="829" t="str">
        <f t="shared" si="1"/>
        <v/>
      </c>
      <c r="T45" s="829" t="str">
        <f t="shared" si="2"/>
        <v/>
      </c>
      <c r="U45" s="829" t="str">
        <f t="shared" si="3"/>
        <v/>
      </c>
      <c r="V45" s="834" t="str">
        <f t="shared" si="4"/>
        <v/>
      </c>
      <c r="W45" s="819"/>
    </row>
    <row r="46" spans="1:23" ht="14.4" customHeight="1" x14ac:dyDescent="0.3">
      <c r="A46" s="881" t="s">
        <v>5444</v>
      </c>
      <c r="B46" s="829">
        <v>1</v>
      </c>
      <c r="C46" s="830">
        <v>4.2</v>
      </c>
      <c r="D46" s="831">
        <v>4</v>
      </c>
      <c r="E46" s="832">
        <v>1</v>
      </c>
      <c r="F46" s="810">
        <v>5.61</v>
      </c>
      <c r="G46" s="811">
        <v>5</v>
      </c>
      <c r="H46" s="812">
        <v>4</v>
      </c>
      <c r="I46" s="813">
        <v>15.26</v>
      </c>
      <c r="J46" s="814">
        <v>5</v>
      </c>
      <c r="K46" s="815">
        <v>2.04</v>
      </c>
      <c r="L46" s="816">
        <v>3</v>
      </c>
      <c r="M46" s="816">
        <v>24</v>
      </c>
      <c r="N46" s="817">
        <v>8.15</v>
      </c>
      <c r="O46" s="816" t="s">
        <v>5362</v>
      </c>
      <c r="P46" s="833" t="s">
        <v>5445</v>
      </c>
      <c r="Q46" s="818">
        <f t="shared" si="0"/>
        <v>3</v>
      </c>
      <c r="R46" s="818">
        <f t="shared" si="0"/>
        <v>11.059999999999999</v>
      </c>
      <c r="S46" s="829">
        <f t="shared" si="1"/>
        <v>32.6</v>
      </c>
      <c r="T46" s="829">
        <f t="shared" si="2"/>
        <v>20</v>
      </c>
      <c r="U46" s="829">
        <f t="shared" si="3"/>
        <v>-12.600000000000001</v>
      </c>
      <c r="V46" s="834">
        <f t="shared" si="4"/>
        <v>0.61349693251533743</v>
      </c>
      <c r="W46" s="819"/>
    </row>
    <row r="47" spans="1:23" ht="14.4" customHeight="1" x14ac:dyDescent="0.3">
      <c r="A47" s="881" t="s">
        <v>5446</v>
      </c>
      <c r="B47" s="820">
        <v>2</v>
      </c>
      <c r="C47" s="821">
        <v>0.93</v>
      </c>
      <c r="D47" s="822">
        <v>3</v>
      </c>
      <c r="E47" s="832"/>
      <c r="F47" s="810"/>
      <c r="G47" s="811"/>
      <c r="H47" s="816"/>
      <c r="I47" s="810"/>
      <c r="J47" s="811"/>
      <c r="K47" s="815">
        <v>0.46</v>
      </c>
      <c r="L47" s="816">
        <v>2</v>
      </c>
      <c r="M47" s="816">
        <v>20</v>
      </c>
      <c r="N47" s="817">
        <v>6.7</v>
      </c>
      <c r="O47" s="816" t="s">
        <v>5362</v>
      </c>
      <c r="P47" s="833" t="s">
        <v>5447</v>
      </c>
      <c r="Q47" s="818">
        <f t="shared" si="0"/>
        <v>-2</v>
      </c>
      <c r="R47" s="818">
        <f t="shared" si="0"/>
        <v>-0.93</v>
      </c>
      <c r="S47" s="829" t="str">
        <f t="shared" si="1"/>
        <v/>
      </c>
      <c r="T47" s="829" t="str">
        <f t="shared" si="2"/>
        <v/>
      </c>
      <c r="U47" s="829" t="str">
        <f t="shared" si="3"/>
        <v/>
      </c>
      <c r="V47" s="834" t="str">
        <f t="shared" si="4"/>
        <v/>
      </c>
      <c r="W47" s="819"/>
    </row>
    <row r="48" spans="1:23" ht="14.4" customHeight="1" x14ac:dyDescent="0.3">
      <c r="A48" s="881" t="s">
        <v>5448</v>
      </c>
      <c r="B48" s="829">
        <v>280</v>
      </c>
      <c r="C48" s="830">
        <v>1279.78</v>
      </c>
      <c r="D48" s="831">
        <v>6.9</v>
      </c>
      <c r="E48" s="832">
        <v>282</v>
      </c>
      <c r="F48" s="810">
        <v>1280.5</v>
      </c>
      <c r="G48" s="811">
        <v>7</v>
      </c>
      <c r="H48" s="812">
        <v>313</v>
      </c>
      <c r="I48" s="813">
        <v>1456.26</v>
      </c>
      <c r="J48" s="814">
        <v>6.5</v>
      </c>
      <c r="K48" s="815">
        <v>4.79</v>
      </c>
      <c r="L48" s="816">
        <v>3</v>
      </c>
      <c r="M48" s="816">
        <v>28</v>
      </c>
      <c r="N48" s="817">
        <v>9.4</v>
      </c>
      <c r="O48" s="816" t="s">
        <v>5362</v>
      </c>
      <c r="P48" s="833" t="s">
        <v>5449</v>
      </c>
      <c r="Q48" s="818">
        <f t="shared" si="0"/>
        <v>33</v>
      </c>
      <c r="R48" s="818">
        <f t="shared" si="0"/>
        <v>176.48000000000002</v>
      </c>
      <c r="S48" s="829">
        <f t="shared" si="1"/>
        <v>2942.2000000000003</v>
      </c>
      <c r="T48" s="829">
        <f t="shared" si="2"/>
        <v>2034.5</v>
      </c>
      <c r="U48" s="829">
        <f t="shared" si="3"/>
        <v>-907.70000000000027</v>
      </c>
      <c r="V48" s="834">
        <f t="shared" si="4"/>
        <v>0.6914893617021276</v>
      </c>
      <c r="W48" s="819">
        <v>107</v>
      </c>
    </row>
    <row r="49" spans="1:23" ht="14.4" customHeight="1" x14ac:dyDescent="0.3">
      <c r="A49" s="882" t="s">
        <v>5450</v>
      </c>
      <c r="B49" s="875">
        <v>24</v>
      </c>
      <c r="C49" s="877">
        <v>121.43</v>
      </c>
      <c r="D49" s="835">
        <v>9.5</v>
      </c>
      <c r="E49" s="868">
        <v>15</v>
      </c>
      <c r="F49" s="869">
        <v>74.63</v>
      </c>
      <c r="G49" s="824">
        <v>6.3</v>
      </c>
      <c r="H49" s="878">
        <v>25</v>
      </c>
      <c r="I49" s="879">
        <v>126.05</v>
      </c>
      <c r="J49" s="826">
        <v>5.9</v>
      </c>
      <c r="K49" s="871">
        <v>5.25</v>
      </c>
      <c r="L49" s="870">
        <v>3</v>
      </c>
      <c r="M49" s="870">
        <v>31</v>
      </c>
      <c r="N49" s="872">
        <v>10.27</v>
      </c>
      <c r="O49" s="870" t="s">
        <v>5362</v>
      </c>
      <c r="P49" s="873" t="s">
        <v>5451</v>
      </c>
      <c r="Q49" s="874">
        <f t="shared" si="0"/>
        <v>1</v>
      </c>
      <c r="R49" s="874">
        <f t="shared" si="0"/>
        <v>4.6199999999999903</v>
      </c>
      <c r="S49" s="875">
        <f t="shared" si="1"/>
        <v>256.75</v>
      </c>
      <c r="T49" s="875">
        <f t="shared" si="2"/>
        <v>147.5</v>
      </c>
      <c r="U49" s="875">
        <f t="shared" si="3"/>
        <v>-109.25</v>
      </c>
      <c r="V49" s="876">
        <f t="shared" si="4"/>
        <v>0.57448880233690358</v>
      </c>
      <c r="W49" s="825">
        <v>3</v>
      </c>
    </row>
    <row r="50" spans="1:23" ht="14.4" customHeight="1" x14ac:dyDescent="0.3">
      <c r="A50" s="882" t="s">
        <v>5452</v>
      </c>
      <c r="B50" s="875">
        <v>1</v>
      </c>
      <c r="C50" s="877">
        <v>5.93</v>
      </c>
      <c r="D50" s="835">
        <v>5</v>
      </c>
      <c r="E50" s="868">
        <v>1</v>
      </c>
      <c r="F50" s="869">
        <v>5.93</v>
      </c>
      <c r="G50" s="824">
        <v>5</v>
      </c>
      <c r="H50" s="878">
        <v>1</v>
      </c>
      <c r="I50" s="879">
        <v>5.93</v>
      </c>
      <c r="J50" s="828">
        <v>12</v>
      </c>
      <c r="K50" s="871">
        <v>5.93</v>
      </c>
      <c r="L50" s="870">
        <v>4</v>
      </c>
      <c r="M50" s="870">
        <v>34</v>
      </c>
      <c r="N50" s="872">
        <v>11.48</v>
      </c>
      <c r="O50" s="870" t="s">
        <v>5362</v>
      </c>
      <c r="P50" s="873" t="s">
        <v>5453</v>
      </c>
      <c r="Q50" s="874">
        <f t="shared" si="0"/>
        <v>0</v>
      </c>
      <c r="R50" s="874">
        <f t="shared" si="0"/>
        <v>0</v>
      </c>
      <c r="S50" s="875">
        <f t="shared" si="1"/>
        <v>11.48</v>
      </c>
      <c r="T50" s="875">
        <f t="shared" si="2"/>
        <v>12</v>
      </c>
      <c r="U50" s="875">
        <f t="shared" si="3"/>
        <v>0.51999999999999957</v>
      </c>
      <c r="V50" s="876">
        <f t="shared" si="4"/>
        <v>1.0452961672473868</v>
      </c>
      <c r="W50" s="825">
        <v>1</v>
      </c>
    </row>
    <row r="51" spans="1:23" ht="14.4" customHeight="1" x14ac:dyDescent="0.3">
      <c r="A51" s="881" t="s">
        <v>5454</v>
      </c>
      <c r="B51" s="829">
        <v>2</v>
      </c>
      <c r="C51" s="830">
        <v>5.36</v>
      </c>
      <c r="D51" s="831">
        <v>8.5</v>
      </c>
      <c r="E51" s="812">
        <v>4</v>
      </c>
      <c r="F51" s="813">
        <v>8.5399999999999991</v>
      </c>
      <c r="G51" s="814">
        <v>5.5</v>
      </c>
      <c r="H51" s="816">
        <v>3</v>
      </c>
      <c r="I51" s="810">
        <v>9.9600000000000009</v>
      </c>
      <c r="J51" s="811">
        <v>10.7</v>
      </c>
      <c r="K51" s="815">
        <v>2.68</v>
      </c>
      <c r="L51" s="816">
        <v>4</v>
      </c>
      <c r="M51" s="816">
        <v>33</v>
      </c>
      <c r="N51" s="817">
        <v>11.16</v>
      </c>
      <c r="O51" s="816" t="s">
        <v>5362</v>
      </c>
      <c r="P51" s="833" t="s">
        <v>5455</v>
      </c>
      <c r="Q51" s="818">
        <f t="shared" si="0"/>
        <v>1</v>
      </c>
      <c r="R51" s="818">
        <f t="shared" si="0"/>
        <v>4.6000000000000005</v>
      </c>
      <c r="S51" s="829">
        <f t="shared" si="1"/>
        <v>33.480000000000004</v>
      </c>
      <c r="T51" s="829">
        <f t="shared" si="2"/>
        <v>32.099999999999994</v>
      </c>
      <c r="U51" s="829">
        <f t="shared" si="3"/>
        <v>-1.3800000000000097</v>
      </c>
      <c r="V51" s="834">
        <f t="shared" si="4"/>
        <v>0.95878136200716813</v>
      </c>
      <c r="W51" s="819">
        <v>5</v>
      </c>
    </row>
    <row r="52" spans="1:23" ht="14.4" customHeight="1" x14ac:dyDescent="0.3">
      <c r="A52" s="882" t="s">
        <v>5456</v>
      </c>
      <c r="B52" s="875">
        <v>1</v>
      </c>
      <c r="C52" s="877">
        <v>4.72</v>
      </c>
      <c r="D52" s="835">
        <v>4</v>
      </c>
      <c r="E52" s="878"/>
      <c r="F52" s="879"/>
      <c r="G52" s="826"/>
      <c r="H52" s="870"/>
      <c r="I52" s="869"/>
      <c r="J52" s="824"/>
      <c r="K52" s="871">
        <v>5.77</v>
      </c>
      <c r="L52" s="870">
        <v>5</v>
      </c>
      <c r="M52" s="870">
        <v>43</v>
      </c>
      <c r="N52" s="872">
        <v>14.42</v>
      </c>
      <c r="O52" s="870" t="s">
        <v>5362</v>
      </c>
      <c r="P52" s="873" t="s">
        <v>5457</v>
      </c>
      <c r="Q52" s="874">
        <f t="shared" si="0"/>
        <v>-1</v>
      </c>
      <c r="R52" s="874">
        <f t="shared" si="0"/>
        <v>-4.72</v>
      </c>
      <c r="S52" s="875" t="str">
        <f t="shared" si="1"/>
        <v/>
      </c>
      <c r="T52" s="875" t="str">
        <f t="shared" si="2"/>
        <v/>
      </c>
      <c r="U52" s="875" t="str">
        <f t="shared" si="3"/>
        <v/>
      </c>
      <c r="V52" s="876" t="str">
        <f t="shared" si="4"/>
        <v/>
      </c>
      <c r="W52" s="825"/>
    </row>
    <row r="53" spans="1:23" ht="14.4" customHeight="1" x14ac:dyDescent="0.3">
      <c r="A53" s="881" t="s">
        <v>5458</v>
      </c>
      <c r="B53" s="829">
        <v>207</v>
      </c>
      <c r="C53" s="830">
        <v>319.61</v>
      </c>
      <c r="D53" s="831">
        <v>6.3</v>
      </c>
      <c r="E53" s="812">
        <v>271</v>
      </c>
      <c r="F53" s="813">
        <v>420.13</v>
      </c>
      <c r="G53" s="814">
        <v>6.2</v>
      </c>
      <c r="H53" s="816">
        <v>237</v>
      </c>
      <c r="I53" s="810">
        <v>365.47</v>
      </c>
      <c r="J53" s="811">
        <v>5.9</v>
      </c>
      <c r="K53" s="815">
        <v>1.54</v>
      </c>
      <c r="L53" s="816">
        <v>3</v>
      </c>
      <c r="M53" s="816">
        <v>25</v>
      </c>
      <c r="N53" s="817">
        <v>8.41</v>
      </c>
      <c r="O53" s="816" t="s">
        <v>5362</v>
      </c>
      <c r="P53" s="833" t="s">
        <v>5459</v>
      </c>
      <c r="Q53" s="818">
        <f t="shared" si="0"/>
        <v>30</v>
      </c>
      <c r="R53" s="818">
        <f t="shared" si="0"/>
        <v>45.860000000000014</v>
      </c>
      <c r="S53" s="829">
        <f t="shared" si="1"/>
        <v>1993.17</v>
      </c>
      <c r="T53" s="829">
        <f t="shared" si="2"/>
        <v>1398.3000000000002</v>
      </c>
      <c r="U53" s="829">
        <f t="shared" si="3"/>
        <v>-594.86999999999989</v>
      </c>
      <c r="V53" s="834">
        <f t="shared" si="4"/>
        <v>0.70154577883472069</v>
      </c>
      <c r="W53" s="819">
        <v>55</v>
      </c>
    </row>
    <row r="54" spans="1:23" ht="14.4" customHeight="1" x14ac:dyDescent="0.3">
      <c r="A54" s="882" t="s">
        <v>5460</v>
      </c>
      <c r="B54" s="875">
        <v>5</v>
      </c>
      <c r="C54" s="877">
        <v>13.41</v>
      </c>
      <c r="D54" s="835">
        <v>17.399999999999999</v>
      </c>
      <c r="E54" s="878"/>
      <c r="F54" s="879"/>
      <c r="G54" s="826"/>
      <c r="H54" s="870">
        <v>1</v>
      </c>
      <c r="I54" s="869">
        <v>2.14</v>
      </c>
      <c r="J54" s="824">
        <v>7</v>
      </c>
      <c r="K54" s="871">
        <v>2.14</v>
      </c>
      <c r="L54" s="870">
        <v>3</v>
      </c>
      <c r="M54" s="870">
        <v>29</v>
      </c>
      <c r="N54" s="872">
        <v>9.76</v>
      </c>
      <c r="O54" s="870" t="s">
        <v>5362</v>
      </c>
      <c r="P54" s="873" t="s">
        <v>5461</v>
      </c>
      <c r="Q54" s="874">
        <f t="shared" si="0"/>
        <v>-4</v>
      </c>
      <c r="R54" s="874">
        <f t="shared" si="0"/>
        <v>-11.27</v>
      </c>
      <c r="S54" s="875">
        <f t="shared" si="1"/>
        <v>9.76</v>
      </c>
      <c r="T54" s="875">
        <f t="shared" si="2"/>
        <v>7</v>
      </c>
      <c r="U54" s="875">
        <f t="shared" si="3"/>
        <v>-2.76</v>
      </c>
      <c r="V54" s="876">
        <f t="shared" si="4"/>
        <v>0.71721311475409832</v>
      </c>
      <c r="W54" s="825"/>
    </row>
    <row r="55" spans="1:23" ht="14.4" customHeight="1" x14ac:dyDescent="0.3">
      <c r="A55" s="881" t="s">
        <v>5462</v>
      </c>
      <c r="B55" s="820">
        <v>1</v>
      </c>
      <c r="C55" s="821">
        <v>0.5</v>
      </c>
      <c r="D55" s="822">
        <v>10</v>
      </c>
      <c r="E55" s="832"/>
      <c r="F55" s="810"/>
      <c r="G55" s="811"/>
      <c r="H55" s="816"/>
      <c r="I55" s="810"/>
      <c r="J55" s="811"/>
      <c r="K55" s="815">
        <v>0.5</v>
      </c>
      <c r="L55" s="816">
        <v>1</v>
      </c>
      <c r="M55" s="816">
        <v>13</v>
      </c>
      <c r="N55" s="817">
        <v>4.3</v>
      </c>
      <c r="O55" s="816" t="s">
        <v>5362</v>
      </c>
      <c r="P55" s="833" t="s">
        <v>5463</v>
      </c>
      <c r="Q55" s="818">
        <f t="shared" si="0"/>
        <v>-1</v>
      </c>
      <c r="R55" s="818">
        <f t="shared" si="0"/>
        <v>-0.5</v>
      </c>
      <c r="S55" s="829" t="str">
        <f t="shared" si="1"/>
        <v/>
      </c>
      <c r="T55" s="829" t="str">
        <f t="shared" si="2"/>
        <v/>
      </c>
      <c r="U55" s="829" t="str">
        <f t="shared" si="3"/>
        <v/>
      </c>
      <c r="V55" s="834" t="str">
        <f t="shared" si="4"/>
        <v/>
      </c>
      <c r="W55" s="819"/>
    </row>
    <row r="56" spans="1:23" ht="14.4" customHeight="1" x14ac:dyDescent="0.3">
      <c r="A56" s="881" t="s">
        <v>5464</v>
      </c>
      <c r="B56" s="820">
        <v>6</v>
      </c>
      <c r="C56" s="821">
        <v>3.31</v>
      </c>
      <c r="D56" s="822">
        <v>4.7</v>
      </c>
      <c r="E56" s="832">
        <v>1</v>
      </c>
      <c r="F56" s="810">
        <v>0.55000000000000004</v>
      </c>
      <c r="G56" s="811">
        <v>3</v>
      </c>
      <c r="H56" s="816"/>
      <c r="I56" s="810"/>
      <c r="J56" s="811"/>
      <c r="K56" s="815">
        <v>0.55000000000000004</v>
      </c>
      <c r="L56" s="816">
        <v>1</v>
      </c>
      <c r="M56" s="816">
        <v>13</v>
      </c>
      <c r="N56" s="817">
        <v>4.3099999999999996</v>
      </c>
      <c r="O56" s="816" t="s">
        <v>5362</v>
      </c>
      <c r="P56" s="833" t="s">
        <v>5465</v>
      </c>
      <c r="Q56" s="818">
        <f t="shared" si="0"/>
        <v>-6</v>
      </c>
      <c r="R56" s="818">
        <f t="shared" si="0"/>
        <v>-3.31</v>
      </c>
      <c r="S56" s="829" t="str">
        <f t="shared" si="1"/>
        <v/>
      </c>
      <c r="T56" s="829" t="str">
        <f t="shared" si="2"/>
        <v/>
      </c>
      <c r="U56" s="829" t="str">
        <f t="shared" si="3"/>
        <v/>
      </c>
      <c r="V56" s="834" t="str">
        <f t="shared" si="4"/>
        <v/>
      </c>
      <c r="W56" s="819"/>
    </row>
    <row r="57" spans="1:23" ht="14.4" customHeight="1" x14ac:dyDescent="0.3">
      <c r="A57" s="881" t="s">
        <v>5466</v>
      </c>
      <c r="B57" s="829"/>
      <c r="C57" s="830"/>
      <c r="D57" s="831"/>
      <c r="E57" s="812">
        <v>1</v>
      </c>
      <c r="F57" s="813">
        <v>0.39</v>
      </c>
      <c r="G57" s="814">
        <v>2</v>
      </c>
      <c r="H57" s="816"/>
      <c r="I57" s="810"/>
      <c r="J57" s="811"/>
      <c r="K57" s="815">
        <v>0.57999999999999996</v>
      </c>
      <c r="L57" s="816">
        <v>3</v>
      </c>
      <c r="M57" s="816">
        <v>26</v>
      </c>
      <c r="N57" s="817">
        <v>8.74</v>
      </c>
      <c r="O57" s="816" t="s">
        <v>5362</v>
      </c>
      <c r="P57" s="833" t="s">
        <v>5467</v>
      </c>
      <c r="Q57" s="818">
        <f t="shared" si="0"/>
        <v>0</v>
      </c>
      <c r="R57" s="818">
        <f t="shared" si="0"/>
        <v>0</v>
      </c>
      <c r="S57" s="829" t="str">
        <f t="shared" si="1"/>
        <v/>
      </c>
      <c r="T57" s="829" t="str">
        <f t="shared" si="2"/>
        <v/>
      </c>
      <c r="U57" s="829" t="str">
        <f t="shared" si="3"/>
        <v/>
      </c>
      <c r="V57" s="834" t="str">
        <f t="shared" si="4"/>
        <v/>
      </c>
      <c r="W57" s="819"/>
    </row>
    <row r="58" spans="1:23" ht="14.4" customHeight="1" x14ac:dyDescent="0.3">
      <c r="A58" s="881" t="s">
        <v>5468</v>
      </c>
      <c r="B58" s="820">
        <v>1</v>
      </c>
      <c r="C58" s="821">
        <v>0.92</v>
      </c>
      <c r="D58" s="822">
        <v>7</v>
      </c>
      <c r="E58" s="832"/>
      <c r="F58" s="810"/>
      <c r="G58" s="811"/>
      <c r="H58" s="816"/>
      <c r="I58" s="810"/>
      <c r="J58" s="811"/>
      <c r="K58" s="815">
        <v>0.92</v>
      </c>
      <c r="L58" s="816">
        <v>3</v>
      </c>
      <c r="M58" s="816">
        <v>25</v>
      </c>
      <c r="N58" s="817">
        <v>8.48</v>
      </c>
      <c r="O58" s="816" t="s">
        <v>5362</v>
      </c>
      <c r="P58" s="833" t="s">
        <v>5469</v>
      </c>
      <c r="Q58" s="818">
        <f t="shared" si="0"/>
        <v>-1</v>
      </c>
      <c r="R58" s="818">
        <f t="shared" si="0"/>
        <v>-0.92</v>
      </c>
      <c r="S58" s="829" t="str">
        <f t="shared" si="1"/>
        <v/>
      </c>
      <c r="T58" s="829" t="str">
        <f t="shared" si="2"/>
        <v/>
      </c>
      <c r="U58" s="829" t="str">
        <f t="shared" si="3"/>
        <v/>
      </c>
      <c r="V58" s="834" t="str">
        <f t="shared" si="4"/>
        <v/>
      </c>
      <c r="W58" s="819"/>
    </row>
    <row r="59" spans="1:23" ht="14.4" customHeight="1" x14ac:dyDescent="0.3">
      <c r="A59" s="881" t="s">
        <v>5470</v>
      </c>
      <c r="B59" s="829">
        <v>29</v>
      </c>
      <c r="C59" s="830">
        <v>12.85</v>
      </c>
      <c r="D59" s="831">
        <v>4.0999999999999996</v>
      </c>
      <c r="E59" s="812">
        <v>52</v>
      </c>
      <c r="F59" s="813">
        <v>23.35</v>
      </c>
      <c r="G59" s="814">
        <v>3.7</v>
      </c>
      <c r="H59" s="816">
        <v>34</v>
      </c>
      <c r="I59" s="810">
        <v>15.49</v>
      </c>
      <c r="J59" s="811">
        <v>3.7</v>
      </c>
      <c r="K59" s="815">
        <v>0.45</v>
      </c>
      <c r="L59" s="816">
        <v>2</v>
      </c>
      <c r="M59" s="816">
        <v>21</v>
      </c>
      <c r="N59" s="817">
        <v>7.12</v>
      </c>
      <c r="O59" s="816" t="s">
        <v>5362</v>
      </c>
      <c r="P59" s="833" t="s">
        <v>5471</v>
      </c>
      <c r="Q59" s="818">
        <f t="shared" si="0"/>
        <v>5</v>
      </c>
      <c r="R59" s="818">
        <f t="shared" si="0"/>
        <v>2.6400000000000006</v>
      </c>
      <c r="S59" s="829">
        <f t="shared" si="1"/>
        <v>242.08</v>
      </c>
      <c r="T59" s="829">
        <f t="shared" si="2"/>
        <v>125.80000000000001</v>
      </c>
      <c r="U59" s="829">
        <f t="shared" si="3"/>
        <v>-116.28</v>
      </c>
      <c r="V59" s="834">
        <f t="shared" si="4"/>
        <v>0.5196629213483146</v>
      </c>
      <c r="W59" s="819">
        <v>4</v>
      </c>
    </row>
    <row r="60" spans="1:23" ht="14.4" customHeight="1" x14ac:dyDescent="0.3">
      <c r="A60" s="882" t="s">
        <v>5472</v>
      </c>
      <c r="B60" s="875">
        <v>1</v>
      </c>
      <c r="C60" s="877">
        <v>0.52</v>
      </c>
      <c r="D60" s="835">
        <v>8</v>
      </c>
      <c r="E60" s="878"/>
      <c r="F60" s="879"/>
      <c r="G60" s="826"/>
      <c r="H60" s="870">
        <v>3</v>
      </c>
      <c r="I60" s="869">
        <v>1.58</v>
      </c>
      <c r="J60" s="824">
        <v>3.3</v>
      </c>
      <c r="K60" s="871">
        <v>0.52</v>
      </c>
      <c r="L60" s="870">
        <v>3</v>
      </c>
      <c r="M60" s="870">
        <v>25</v>
      </c>
      <c r="N60" s="872">
        <v>8.18</v>
      </c>
      <c r="O60" s="870" t="s">
        <v>5362</v>
      </c>
      <c r="P60" s="873" t="s">
        <v>5473</v>
      </c>
      <c r="Q60" s="874">
        <f t="shared" si="0"/>
        <v>2</v>
      </c>
      <c r="R60" s="874">
        <f t="shared" si="0"/>
        <v>1.06</v>
      </c>
      <c r="S60" s="875">
        <f t="shared" si="1"/>
        <v>24.54</v>
      </c>
      <c r="T60" s="875">
        <f t="shared" si="2"/>
        <v>9.8999999999999986</v>
      </c>
      <c r="U60" s="875">
        <f t="shared" si="3"/>
        <v>-14.64</v>
      </c>
      <c r="V60" s="876">
        <f t="shared" si="4"/>
        <v>0.40342298288508555</v>
      </c>
      <c r="W60" s="825"/>
    </row>
    <row r="61" spans="1:23" ht="14.4" customHeight="1" x14ac:dyDescent="0.3">
      <c r="A61" s="881" t="s">
        <v>5474</v>
      </c>
      <c r="B61" s="829"/>
      <c r="C61" s="830"/>
      <c r="D61" s="831"/>
      <c r="E61" s="832">
        <v>1</v>
      </c>
      <c r="F61" s="810">
        <v>0.34</v>
      </c>
      <c r="G61" s="811">
        <v>2</v>
      </c>
      <c r="H61" s="812">
        <v>1</v>
      </c>
      <c r="I61" s="813">
        <v>0.37</v>
      </c>
      <c r="J61" s="814">
        <v>2</v>
      </c>
      <c r="K61" s="815">
        <v>0.34</v>
      </c>
      <c r="L61" s="816">
        <v>1</v>
      </c>
      <c r="M61" s="816">
        <v>13</v>
      </c>
      <c r="N61" s="817">
        <v>4.3600000000000003</v>
      </c>
      <c r="O61" s="816" t="s">
        <v>5362</v>
      </c>
      <c r="P61" s="833" t="s">
        <v>5475</v>
      </c>
      <c r="Q61" s="818">
        <f t="shared" si="0"/>
        <v>1</v>
      </c>
      <c r="R61" s="818">
        <f t="shared" si="0"/>
        <v>0.37</v>
      </c>
      <c r="S61" s="829">
        <f t="shared" si="1"/>
        <v>4.3600000000000003</v>
      </c>
      <c r="T61" s="829">
        <f t="shared" si="2"/>
        <v>2</v>
      </c>
      <c r="U61" s="829">
        <f t="shared" si="3"/>
        <v>-2.3600000000000003</v>
      </c>
      <c r="V61" s="834">
        <f t="shared" si="4"/>
        <v>0.4587155963302752</v>
      </c>
      <c r="W61" s="819"/>
    </row>
    <row r="62" spans="1:23" ht="14.4" customHeight="1" x14ac:dyDescent="0.3">
      <c r="A62" s="881" t="s">
        <v>5476</v>
      </c>
      <c r="B62" s="829">
        <v>2</v>
      </c>
      <c r="C62" s="830">
        <v>2.94</v>
      </c>
      <c r="D62" s="831">
        <v>7</v>
      </c>
      <c r="E62" s="812">
        <v>7</v>
      </c>
      <c r="F62" s="813">
        <v>5.16</v>
      </c>
      <c r="G62" s="814">
        <v>9.1</v>
      </c>
      <c r="H62" s="816">
        <v>2</v>
      </c>
      <c r="I62" s="810">
        <v>0.93</v>
      </c>
      <c r="J62" s="811">
        <v>2.5</v>
      </c>
      <c r="K62" s="815">
        <v>0.46</v>
      </c>
      <c r="L62" s="816">
        <v>2</v>
      </c>
      <c r="M62" s="816">
        <v>15</v>
      </c>
      <c r="N62" s="817">
        <v>4.87</v>
      </c>
      <c r="O62" s="816" t="s">
        <v>5362</v>
      </c>
      <c r="P62" s="833" t="s">
        <v>5477</v>
      </c>
      <c r="Q62" s="818">
        <f t="shared" si="0"/>
        <v>0</v>
      </c>
      <c r="R62" s="818">
        <f t="shared" si="0"/>
        <v>-2.0099999999999998</v>
      </c>
      <c r="S62" s="829">
        <f t="shared" si="1"/>
        <v>9.74</v>
      </c>
      <c r="T62" s="829">
        <f t="shared" si="2"/>
        <v>5</v>
      </c>
      <c r="U62" s="829">
        <f t="shared" si="3"/>
        <v>-4.74</v>
      </c>
      <c r="V62" s="834">
        <f t="shared" si="4"/>
        <v>0.51334702258726894</v>
      </c>
      <c r="W62" s="819"/>
    </row>
    <row r="63" spans="1:23" ht="14.4" customHeight="1" x14ac:dyDescent="0.3">
      <c r="A63" s="882" t="s">
        <v>5478</v>
      </c>
      <c r="B63" s="875">
        <v>1</v>
      </c>
      <c r="C63" s="877">
        <v>0.78</v>
      </c>
      <c r="D63" s="835">
        <v>14</v>
      </c>
      <c r="E63" s="878"/>
      <c r="F63" s="879"/>
      <c r="G63" s="826"/>
      <c r="H63" s="870"/>
      <c r="I63" s="869"/>
      <c r="J63" s="824"/>
      <c r="K63" s="871">
        <v>0.78</v>
      </c>
      <c r="L63" s="870">
        <v>3</v>
      </c>
      <c r="M63" s="870">
        <v>27</v>
      </c>
      <c r="N63" s="872">
        <v>9.1300000000000008</v>
      </c>
      <c r="O63" s="870" t="s">
        <v>5362</v>
      </c>
      <c r="P63" s="873" t="s">
        <v>5479</v>
      </c>
      <c r="Q63" s="874">
        <f t="shared" si="0"/>
        <v>-1</v>
      </c>
      <c r="R63" s="874">
        <f t="shared" si="0"/>
        <v>-0.78</v>
      </c>
      <c r="S63" s="875" t="str">
        <f t="shared" si="1"/>
        <v/>
      </c>
      <c r="T63" s="875" t="str">
        <f t="shared" si="2"/>
        <v/>
      </c>
      <c r="U63" s="875" t="str">
        <f t="shared" si="3"/>
        <v/>
      </c>
      <c r="V63" s="876" t="str">
        <f t="shared" si="4"/>
        <v/>
      </c>
      <c r="W63" s="825"/>
    </row>
    <row r="64" spans="1:23" ht="14.4" customHeight="1" x14ac:dyDescent="0.3">
      <c r="A64" s="881" t="s">
        <v>5480</v>
      </c>
      <c r="B64" s="820">
        <v>3</v>
      </c>
      <c r="C64" s="821">
        <v>1.27</v>
      </c>
      <c r="D64" s="822">
        <v>2.2999999999999998</v>
      </c>
      <c r="E64" s="832"/>
      <c r="F64" s="810"/>
      <c r="G64" s="811"/>
      <c r="H64" s="816">
        <v>2</v>
      </c>
      <c r="I64" s="810">
        <v>0.86</v>
      </c>
      <c r="J64" s="811">
        <v>2.5</v>
      </c>
      <c r="K64" s="815">
        <v>0.42</v>
      </c>
      <c r="L64" s="816">
        <v>2</v>
      </c>
      <c r="M64" s="816">
        <v>19</v>
      </c>
      <c r="N64" s="817">
        <v>6.19</v>
      </c>
      <c r="O64" s="816" t="s">
        <v>5362</v>
      </c>
      <c r="P64" s="833" t="s">
        <v>5481</v>
      </c>
      <c r="Q64" s="818">
        <f t="shared" si="0"/>
        <v>-1</v>
      </c>
      <c r="R64" s="818">
        <f t="shared" si="0"/>
        <v>-0.41000000000000003</v>
      </c>
      <c r="S64" s="829">
        <f t="shared" si="1"/>
        <v>12.38</v>
      </c>
      <c r="T64" s="829">
        <f t="shared" si="2"/>
        <v>5</v>
      </c>
      <c r="U64" s="829">
        <f t="shared" si="3"/>
        <v>-7.3800000000000008</v>
      </c>
      <c r="V64" s="834">
        <f t="shared" si="4"/>
        <v>0.40387722132471726</v>
      </c>
      <c r="W64" s="819"/>
    </row>
    <row r="65" spans="1:23" ht="14.4" customHeight="1" x14ac:dyDescent="0.3">
      <c r="A65" s="881" t="s">
        <v>5482</v>
      </c>
      <c r="B65" s="820">
        <v>13</v>
      </c>
      <c r="C65" s="821">
        <v>37.04</v>
      </c>
      <c r="D65" s="822">
        <v>13.9</v>
      </c>
      <c r="E65" s="832">
        <v>6</v>
      </c>
      <c r="F65" s="810">
        <v>17.21</v>
      </c>
      <c r="G65" s="811">
        <v>12</v>
      </c>
      <c r="H65" s="816">
        <v>4</v>
      </c>
      <c r="I65" s="810">
        <v>11.34</v>
      </c>
      <c r="J65" s="827">
        <v>15</v>
      </c>
      <c r="K65" s="815">
        <v>2.84</v>
      </c>
      <c r="L65" s="816">
        <v>3</v>
      </c>
      <c r="M65" s="816">
        <v>30</v>
      </c>
      <c r="N65" s="817">
        <v>10.07</v>
      </c>
      <c r="O65" s="816" t="s">
        <v>5362</v>
      </c>
      <c r="P65" s="833" t="s">
        <v>5483</v>
      </c>
      <c r="Q65" s="818">
        <f t="shared" si="0"/>
        <v>-9</v>
      </c>
      <c r="R65" s="818">
        <f t="shared" si="0"/>
        <v>-25.7</v>
      </c>
      <c r="S65" s="829">
        <f t="shared" si="1"/>
        <v>40.28</v>
      </c>
      <c r="T65" s="829">
        <f t="shared" si="2"/>
        <v>60</v>
      </c>
      <c r="U65" s="829">
        <f t="shared" si="3"/>
        <v>19.72</v>
      </c>
      <c r="V65" s="834">
        <f t="shared" si="4"/>
        <v>1.4895729890764646</v>
      </c>
      <c r="W65" s="819">
        <v>22</v>
      </c>
    </row>
    <row r="66" spans="1:23" ht="14.4" customHeight="1" x14ac:dyDescent="0.3">
      <c r="A66" s="881" t="s">
        <v>5484</v>
      </c>
      <c r="B66" s="820">
        <v>3</v>
      </c>
      <c r="C66" s="821">
        <v>1.77</v>
      </c>
      <c r="D66" s="822">
        <v>4.7</v>
      </c>
      <c r="E66" s="832"/>
      <c r="F66" s="810"/>
      <c r="G66" s="811"/>
      <c r="H66" s="816">
        <v>1</v>
      </c>
      <c r="I66" s="810">
        <v>0.62</v>
      </c>
      <c r="J66" s="811">
        <v>3</v>
      </c>
      <c r="K66" s="815">
        <v>0.59</v>
      </c>
      <c r="L66" s="816">
        <v>2</v>
      </c>
      <c r="M66" s="816">
        <v>20</v>
      </c>
      <c r="N66" s="817">
        <v>6.66</v>
      </c>
      <c r="O66" s="816" t="s">
        <v>5362</v>
      </c>
      <c r="P66" s="833" t="s">
        <v>5485</v>
      </c>
      <c r="Q66" s="818">
        <f t="shared" si="0"/>
        <v>-2</v>
      </c>
      <c r="R66" s="818">
        <f t="shared" si="0"/>
        <v>-1.1499999999999999</v>
      </c>
      <c r="S66" s="829">
        <f t="shared" si="1"/>
        <v>6.66</v>
      </c>
      <c r="T66" s="829">
        <f t="shared" si="2"/>
        <v>3</v>
      </c>
      <c r="U66" s="829">
        <f t="shared" si="3"/>
        <v>-3.66</v>
      </c>
      <c r="V66" s="834">
        <f t="shared" si="4"/>
        <v>0.45045045045045046</v>
      </c>
      <c r="W66" s="819"/>
    </row>
    <row r="67" spans="1:23" ht="14.4" customHeight="1" x14ac:dyDescent="0.3">
      <c r="A67" s="881" t="s">
        <v>5486</v>
      </c>
      <c r="B67" s="829"/>
      <c r="C67" s="830"/>
      <c r="D67" s="831"/>
      <c r="E67" s="832"/>
      <c r="F67" s="810"/>
      <c r="G67" s="811"/>
      <c r="H67" s="812">
        <v>1</v>
      </c>
      <c r="I67" s="813">
        <v>1.34</v>
      </c>
      <c r="J67" s="827">
        <v>7</v>
      </c>
      <c r="K67" s="815">
        <v>1.34</v>
      </c>
      <c r="L67" s="816">
        <v>2</v>
      </c>
      <c r="M67" s="816">
        <v>20</v>
      </c>
      <c r="N67" s="817">
        <v>6.79</v>
      </c>
      <c r="O67" s="816" t="s">
        <v>5362</v>
      </c>
      <c r="P67" s="833" t="s">
        <v>5487</v>
      </c>
      <c r="Q67" s="818">
        <f t="shared" si="0"/>
        <v>1</v>
      </c>
      <c r="R67" s="818">
        <f t="shared" si="0"/>
        <v>1.34</v>
      </c>
      <c r="S67" s="829">
        <f t="shared" si="1"/>
        <v>6.79</v>
      </c>
      <c r="T67" s="829">
        <f t="shared" si="2"/>
        <v>7</v>
      </c>
      <c r="U67" s="829">
        <f t="shared" si="3"/>
        <v>0.20999999999999996</v>
      </c>
      <c r="V67" s="834">
        <f t="shared" si="4"/>
        <v>1.0309278350515463</v>
      </c>
      <c r="W67" s="819"/>
    </row>
    <row r="68" spans="1:23" ht="14.4" customHeight="1" x14ac:dyDescent="0.3">
      <c r="A68" s="881" t="s">
        <v>5488</v>
      </c>
      <c r="B68" s="829"/>
      <c r="C68" s="830"/>
      <c r="D68" s="831"/>
      <c r="E68" s="832"/>
      <c r="F68" s="810"/>
      <c r="G68" s="811"/>
      <c r="H68" s="812">
        <v>1</v>
      </c>
      <c r="I68" s="813">
        <v>0.74</v>
      </c>
      <c r="J68" s="814">
        <v>5</v>
      </c>
      <c r="K68" s="815">
        <v>0.71</v>
      </c>
      <c r="L68" s="816">
        <v>3</v>
      </c>
      <c r="M68" s="816">
        <v>29</v>
      </c>
      <c r="N68" s="817">
        <v>9.64</v>
      </c>
      <c r="O68" s="816" t="s">
        <v>5362</v>
      </c>
      <c r="P68" s="833" t="s">
        <v>5489</v>
      </c>
      <c r="Q68" s="818">
        <f t="shared" si="0"/>
        <v>1</v>
      </c>
      <c r="R68" s="818">
        <f t="shared" si="0"/>
        <v>0.74</v>
      </c>
      <c r="S68" s="829">
        <f t="shared" si="1"/>
        <v>9.64</v>
      </c>
      <c r="T68" s="829">
        <f t="shared" si="2"/>
        <v>5</v>
      </c>
      <c r="U68" s="829">
        <f t="shared" si="3"/>
        <v>-4.6400000000000006</v>
      </c>
      <c r="V68" s="834">
        <f t="shared" si="4"/>
        <v>0.51867219917012441</v>
      </c>
      <c r="W68" s="819"/>
    </row>
    <row r="69" spans="1:23" ht="14.4" customHeight="1" x14ac:dyDescent="0.3">
      <c r="A69" s="881" t="s">
        <v>5490</v>
      </c>
      <c r="B69" s="829">
        <v>1</v>
      </c>
      <c r="C69" s="830">
        <v>1.19</v>
      </c>
      <c r="D69" s="831">
        <v>12</v>
      </c>
      <c r="E69" s="812">
        <v>1</v>
      </c>
      <c r="F69" s="813">
        <v>1.19</v>
      </c>
      <c r="G69" s="814">
        <v>11</v>
      </c>
      <c r="H69" s="816"/>
      <c r="I69" s="810"/>
      <c r="J69" s="811"/>
      <c r="K69" s="815">
        <v>1.19</v>
      </c>
      <c r="L69" s="816">
        <v>3</v>
      </c>
      <c r="M69" s="816">
        <v>28</v>
      </c>
      <c r="N69" s="817">
        <v>9.4499999999999993</v>
      </c>
      <c r="O69" s="816" t="s">
        <v>5362</v>
      </c>
      <c r="P69" s="833" t="s">
        <v>5491</v>
      </c>
      <c r="Q69" s="818">
        <f t="shared" si="0"/>
        <v>-1</v>
      </c>
      <c r="R69" s="818">
        <f t="shared" si="0"/>
        <v>-1.19</v>
      </c>
      <c r="S69" s="829" t="str">
        <f t="shared" si="1"/>
        <v/>
      </c>
      <c r="T69" s="829" t="str">
        <f t="shared" si="2"/>
        <v/>
      </c>
      <c r="U69" s="829" t="str">
        <f t="shared" si="3"/>
        <v/>
      </c>
      <c r="V69" s="834" t="str">
        <f t="shared" si="4"/>
        <v/>
      </c>
      <c r="W69" s="819"/>
    </row>
    <row r="70" spans="1:23" ht="14.4" customHeight="1" x14ac:dyDescent="0.3">
      <c r="A70" s="881" t="s">
        <v>5492</v>
      </c>
      <c r="B70" s="829"/>
      <c r="C70" s="830"/>
      <c r="D70" s="831"/>
      <c r="E70" s="832"/>
      <c r="F70" s="810"/>
      <c r="G70" s="811"/>
      <c r="H70" s="812">
        <v>1</v>
      </c>
      <c r="I70" s="813">
        <v>0.65</v>
      </c>
      <c r="J70" s="827">
        <v>8</v>
      </c>
      <c r="K70" s="815">
        <v>0.65</v>
      </c>
      <c r="L70" s="816">
        <v>2</v>
      </c>
      <c r="M70" s="816">
        <v>17</v>
      </c>
      <c r="N70" s="817">
        <v>5.7</v>
      </c>
      <c r="O70" s="816" t="s">
        <v>5362</v>
      </c>
      <c r="P70" s="833" t="s">
        <v>5493</v>
      </c>
      <c r="Q70" s="818">
        <f t="shared" ref="Q70:R90" si="5">H70-B70</f>
        <v>1</v>
      </c>
      <c r="R70" s="818">
        <f t="shared" si="5"/>
        <v>0.65</v>
      </c>
      <c r="S70" s="829">
        <f t="shared" ref="S70:S90" si="6">IF(H70=0,"",H70*N70)</f>
        <v>5.7</v>
      </c>
      <c r="T70" s="829">
        <f t="shared" ref="T70:T90" si="7">IF(H70=0,"",H70*J70)</f>
        <v>8</v>
      </c>
      <c r="U70" s="829">
        <f t="shared" ref="U70:U90" si="8">IF(H70=0,"",T70-S70)</f>
        <v>2.2999999999999998</v>
      </c>
      <c r="V70" s="834">
        <f t="shared" ref="V70:V90" si="9">IF(H70=0,"",T70/S70)</f>
        <v>1.4035087719298245</v>
      </c>
      <c r="W70" s="819">
        <v>2</v>
      </c>
    </row>
    <row r="71" spans="1:23" ht="14.4" customHeight="1" x14ac:dyDescent="0.3">
      <c r="A71" s="881" t="s">
        <v>5494</v>
      </c>
      <c r="B71" s="820">
        <v>1</v>
      </c>
      <c r="C71" s="821">
        <v>0.3</v>
      </c>
      <c r="D71" s="822">
        <v>6</v>
      </c>
      <c r="E71" s="832"/>
      <c r="F71" s="810"/>
      <c r="G71" s="811"/>
      <c r="H71" s="816"/>
      <c r="I71" s="810"/>
      <c r="J71" s="811"/>
      <c r="K71" s="815">
        <v>0.26</v>
      </c>
      <c r="L71" s="816">
        <v>1</v>
      </c>
      <c r="M71" s="816">
        <v>11</v>
      </c>
      <c r="N71" s="817">
        <v>3.82</v>
      </c>
      <c r="O71" s="816" t="s">
        <v>5362</v>
      </c>
      <c r="P71" s="833" t="s">
        <v>5495</v>
      </c>
      <c r="Q71" s="818">
        <f t="shared" si="5"/>
        <v>-1</v>
      </c>
      <c r="R71" s="818">
        <f t="shared" si="5"/>
        <v>-0.3</v>
      </c>
      <c r="S71" s="829" t="str">
        <f t="shared" si="6"/>
        <v/>
      </c>
      <c r="T71" s="829" t="str">
        <f t="shared" si="7"/>
        <v/>
      </c>
      <c r="U71" s="829" t="str">
        <f t="shared" si="8"/>
        <v/>
      </c>
      <c r="V71" s="834" t="str">
        <f t="shared" si="9"/>
        <v/>
      </c>
      <c r="W71" s="819"/>
    </row>
    <row r="72" spans="1:23" ht="14.4" customHeight="1" x14ac:dyDescent="0.3">
      <c r="A72" s="881" t="s">
        <v>5496</v>
      </c>
      <c r="B72" s="829">
        <v>1</v>
      </c>
      <c r="C72" s="830">
        <v>0.66</v>
      </c>
      <c r="D72" s="831">
        <v>5</v>
      </c>
      <c r="E72" s="832">
        <v>11</v>
      </c>
      <c r="F72" s="810">
        <v>7.28</v>
      </c>
      <c r="G72" s="811">
        <v>7.4</v>
      </c>
      <c r="H72" s="812">
        <v>15</v>
      </c>
      <c r="I72" s="813">
        <v>9.94</v>
      </c>
      <c r="J72" s="827">
        <v>5.9</v>
      </c>
      <c r="K72" s="815">
        <v>0.66</v>
      </c>
      <c r="L72" s="816">
        <v>2</v>
      </c>
      <c r="M72" s="816">
        <v>15</v>
      </c>
      <c r="N72" s="817">
        <v>5.13</v>
      </c>
      <c r="O72" s="816" t="s">
        <v>5362</v>
      </c>
      <c r="P72" s="833" t="s">
        <v>5497</v>
      </c>
      <c r="Q72" s="818">
        <f t="shared" si="5"/>
        <v>14</v>
      </c>
      <c r="R72" s="818">
        <f t="shared" si="5"/>
        <v>9.2799999999999994</v>
      </c>
      <c r="S72" s="829">
        <f t="shared" si="6"/>
        <v>76.95</v>
      </c>
      <c r="T72" s="829">
        <f t="shared" si="7"/>
        <v>88.5</v>
      </c>
      <c r="U72" s="829">
        <f t="shared" si="8"/>
        <v>11.549999999999997</v>
      </c>
      <c r="V72" s="834">
        <f t="shared" si="9"/>
        <v>1.1500974658869396</v>
      </c>
      <c r="W72" s="819">
        <v>19</v>
      </c>
    </row>
    <row r="73" spans="1:23" ht="14.4" customHeight="1" x14ac:dyDescent="0.3">
      <c r="A73" s="882" t="s">
        <v>5498</v>
      </c>
      <c r="B73" s="875">
        <v>1</v>
      </c>
      <c r="C73" s="877">
        <v>1.32</v>
      </c>
      <c r="D73" s="835">
        <v>19</v>
      </c>
      <c r="E73" s="868"/>
      <c r="F73" s="869"/>
      <c r="G73" s="824"/>
      <c r="H73" s="878">
        <v>1</v>
      </c>
      <c r="I73" s="879">
        <v>1.32</v>
      </c>
      <c r="J73" s="826">
        <v>6</v>
      </c>
      <c r="K73" s="871">
        <v>1.32</v>
      </c>
      <c r="L73" s="870">
        <v>3</v>
      </c>
      <c r="M73" s="870">
        <v>29</v>
      </c>
      <c r="N73" s="872">
        <v>9.66</v>
      </c>
      <c r="O73" s="870" t="s">
        <v>5362</v>
      </c>
      <c r="P73" s="873" t="s">
        <v>5499</v>
      </c>
      <c r="Q73" s="874">
        <f t="shared" si="5"/>
        <v>0</v>
      </c>
      <c r="R73" s="874">
        <f t="shared" si="5"/>
        <v>0</v>
      </c>
      <c r="S73" s="875">
        <f t="shared" si="6"/>
        <v>9.66</v>
      </c>
      <c r="T73" s="875">
        <f t="shared" si="7"/>
        <v>6</v>
      </c>
      <c r="U73" s="875">
        <f t="shared" si="8"/>
        <v>-3.66</v>
      </c>
      <c r="V73" s="876">
        <f t="shared" si="9"/>
        <v>0.6211180124223602</v>
      </c>
      <c r="W73" s="825"/>
    </row>
    <row r="74" spans="1:23" ht="14.4" customHeight="1" x14ac:dyDescent="0.3">
      <c r="A74" s="881" t="s">
        <v>5500</v>
      </c>
      <c r="B74" s="829"/>
      <c r="C74" s="830"/>
      <c r="D74" s="831"/>
      <c r="E74" s="832"/>
      <c r="F74" s="810"/>
      <c r="G74" s="811"/>
      <c r="H74" s="812">
        <v>1</v>
      </c>
      <c r="I74" s="813">
        <v>0.24</v>
      </c>
      <c r="J74" s="814">
        <v>2</v>
      </c>
      <c r="K74" s="815">
        <v>0.24</v>
      </c>
      <c r="L74" s="816">
        <v>1</v>
      </c>
      <c r="M74" s="816">
        <v>10</v>
      </c>
      <c r="N74" s="817">
        <v>3.44</v>
      </c>
      <c r="O74" s="816" t="s">
        <v>5362</v>
      </c>
      <c r="P74" s="833" t="s">
        <v>5501</v>
      </c>
      <c r="Q74" s="818">
        <f t="shared" si="5"/>
        <v>1</v>
      </c>
      <c r="R74" s="818">
        <f t="shared" si="5"/>
        <v>0.24</v>
      </c>
      <c r="S74" s="829">
        <f t="shared" si="6"/>
        <v>3.44</v>
      </c>
      <c r="T74" s="829">
        <f t="shared" si="7"/>
        <v>2</v>
      </c>
      <c r="U74" s="829">
        <f t="shared" si="8"/>
        <v>-1.44</v>
      </c>
      <c r="V74" s="834">
        <f t="shared" si="9"/>
        <v>0.58139534883720934</v>
      </c>
      <c r="W74" s="819"/>
    </row>
    <row r="75" spans="1:23" ht="14.4" customHeight="1" x14ac:dyDescent="0.3">
      <c r="A75" s="881" t="s">
        <v>5502</v>
      </c>
      <c r="B75" s="829">
        <v>3</v>
      </c>
      <c r="C75" s="830">
        <v>13.58</v>
      </c>
      <c r="D75" s="831">
        <v>6.7</v>
      </c>
      <c r="E75" s="812">
        <v>4</v>
      </c>
      <c r="F75" s="813">
        <v>15.79</v>
      </c>
      <c r="G75" s="814">
        <v>6.3</v>
      </c>
      <c r="H75" s="816">
        <v>2</v>
      </c>
      <c r="I75" s="810">
        <v>8.52</v>
      </c>
      <c r="J75" s="811">
        <v>8.5</v>
      </c>
      <c r="K75" s="815">
        <v>4.26</v>
      </c>
      <c r="L75" s="816">
        <v>5</v>
      </c>
      <c r="M75" s="816">
        <v>46</v>
      </c>
      <c r="N75" s="817">
        <v>15.47</v>
      </c>
      <c r="O75" s="816" t="s">
        <v>5362</v>
      </c>
      <c r="P75" s="833" t="s">
        <v>5503</v>
      </c>
      <c r="Q75" s="818">
        <f t="shared" si="5"/>
        <v>-1</v>
      </c>
      <c r="R75" s="818">
        <f t="shared" si="5"/>
        <v>-5.0600000000000005</v>
      </c>
      <c r="S75" s="829">
        <f t="shared" si="6"/>
        <v>30.94</v>
      </c>
      <c r="T75" s="829">
        <f t="shared" si="7"/>
        <v>17</v>
      </c>
      <c r="U75" s="829">
        <f t="shared" si="8"/>
        <v>-13.940000000000001</v>
      </c>
      <c r="V75" s="834">
        <f t="shared" si="9"/>
        <v>0.54945054945054939</v>
      </c>
      <c r="W75" s="819"/>
    </row>
    <row r="76" spans="1:23" ht="14.4" customHeight="1" x14ac:dyDescent="0.3">
      <c r="A76" s="882" t="s">
        <v>5504</v>
      </c>
      <c r="B76" s="875">
        <v>1</v>
      </c>
      <c r="C76" s="877">
        <v>8.18</v>
      </c>
      <c r="D76" s="835">
        <v>60</v>
      </c>
      <c r="E76" s="878">
        <v>2</v>
      </c>
      <c r="F76" s="879">
        <v>14.88</v>
      </c>
      <c r="G76" s="826">
        <v>9</v>
      </c>
      <c r="H76" s="870">
        <v>2</v>
      </c>
      <c r="I76" s="869">
        <v>14.88</v>
      </c>
      <c r="J76" s="824">
        <v>12</v>
      </c>
      <c r="K76" s="871">
        <v>7.44</v>
      </c>
      <c r="L76" s="870">
        <v>6</v>
      </c>
      <c r="M76" s="870">
        <v>56</v>
      </c>
      <c r="N76" s="872">
        <v>18.7</v>
      </c>
      <c r="O76" s="870" t="s">
        <v>5362</v>
      </c>
      <c r="P76" s="873" t="s">
        <v>5505</v>
      </c>
      <c r="Q76" s="874">
        <f t="shared" si="5"/>
        <v>1</v>
      </c>
      <c r="R76" s="874">
        <f t="shared" si="5"/>
        <v>6.7000000000000011</v>
      </c>
      <c r="S76" s="875">
        <f t="shared" si="6"/>
        <v>37.4</v>
      </c>
      <c r="T76" s="875">
        <f t="shared" si="7"/>
        <v>24</v>
      </c>
      <c r="U76" s="875">
        <f t="shared" si="8"/>
        <v>-13.399999999999999</v>
      </c>
      <c r="V76" s="876">
        <f t="shared" si="9"/>
        <v>0.64171122994652408</v>
      </c>
      <c r="W76" s="825"/>
    </row>
    <row r="77" spans="1:23" ht="14.4" customHeight="1" x14ac:dyDescent="0.3">
      <c r="A77" s="881" t="s">
        <v>5506</v>
      </c>
      <c r="B77" s="829"/>
      <c r="C77" s="830"/>
      <c r="D77" s="831"/>
      <c r="E77" s="832"/>
      <c r="F77" s="810"/>
      <c r="G77" s="811"/>
      <c r="H77" s="812">
        <v>1</v>
      </c>
      <c r="I77" s="813">
        <v>3.44</v>
      </c>
      <c r="J77" s="814">
        <v>9</v>
      </c>
      <c r="K77" s="815">
        <v>3.44</v>
      </c>
      <c r="L77" s="816">
        <v>5</v>
      </c>
      <c r="M77" s="816">
        <v>49</v>
      </c>
      <c r="N77" s="817">
        <v>16.28</v>
      </c>
      <c r="O77" s="816" t="s">
        <v>5362</v>
      </c>
      <c r="P77" s="833" t="s">
        <v>5507</v>
      </c>
      <c r="Q77" s="818">
        <f t="shared" si="5"/>
        <v>1</v>
      </c>
      <c r="R77" s="818">
        <f t="shared" si="5"/>
        <v>3.44</v>
      </c>
      <c r="S77" s="829">
        <f t="shared" si="6"/>
        <v>16.28</v>
      </c>
      <c r="T77" s="829">
        <f t="shared" si="7"/>
        <v>9</v>
      </c>
      <c r="U77" s="829">
        <f t="shared" si="8"/>
        <v>-7.2800000000000011</v>
      </c>
      <c r="V77" s="834">
        <f t="shared" si="9"/>
        <v>0.55282555282555279</v>
      </c>
      <c r="W77" s="819"/>
    </row>
    <row r="78" spans="1:23" ht="14.4" customHeight="1" x14ac:dyDescent="0.3">
      <c r="A78" s="882" t="s">
        <v>5508</v>
      </c>
      <c r="B78" s="875">
        <v>1</v>
      </c>
      <c r="C78" s="877">
        <v>5.76</v>
      </c>
      <c r="D78" s="835">
        <v>14</v>
      </c>
      <c r="E78" s="868"/>
      <c r="F78" s="869"/>
      <c r="G78" s="824"/>
      <c r="H78" s="878"/>
      <c r="I78" s="879"/>
      <c r="J78" s="826"/>
      <c r="K78" s="871">
        <v>5.76</v>
      </c>
      <c r="L78" s="870">
        <v>7</v>
      </c>
      <c r="M78" s="870">
        <v>62</v>
      </c>
      <c r="N78" s="872">
        <v>20.82</v>
      </c>
      <c r="O78" s="870" t="s">
        <v>5362</v>
      </c>
      <c r="P78" s="873" t="s">
        <v>5509</v>
      </c>
      <c r="Q78" s="874">
        <f t="shared" si="5"/>
        <v>-1</v>
      </c>
      <c r="R78" s="874">
        <f t="shared" si="5"/>
        <v>-5.76</v>
      </c>
      <c r="S78" s="875" t="str">
        <f t="shared" si="6"/>
        <v/>
      </c>
      <c r="T78" s="875" t="str">
        <f t="shared" si="7"/>
        <v/>
      </c>
      <c r="U78" s="875" t="str">
        <f t="shared" si="8"/>
        <v/>
      </c>
      <c r="V78" s="876" t="str">
        <f t="shared" si="9"/>
        <v/>
      </c>
      <c r="W78" s="825"/>
    </row>
    <row r="79" spans="1:23" ht="14.4" customHeight="1" x14ac:dyDescent="0.3">
      <c r="A79" s="881" t="s">
        <v>5510</v>
      </c>
      <c r="B79" s="829">
        <v>1</v>
      </c>
      <c r="C79" s="830">
        <v>23</v>
      </c>
      <c r="D79" s="831">
        <v>21</v>
      </c>
      <c r="E79" s="832">
        <v>1</v>
      </c>
      <c r="F79" s="810">
        <v>23</v>
      </c>
      <c r="G79" s="811">
        <v>18</v>
      </c>
      <c r="H79" s="812">
        <v>1</v>
      </c>
      <c r="I79" s="813">
        <v>23</v>
      </c>
      <c r="J79" s="814">
        <v>29</v>
      </c>
      <c r="K79" s="815">
        <v>23</v>
      </c>
      <c r="L79" s="816">
        <v>12</v>
      </c>
      <c r="M79" s="816">
        <v>107</v>
      </c>
      <c r="N79" s="817">
        <v>35.67</v>
      </c>
      <c r="O79" s="816" t="s">
        <v>5362</v>
      </c>
      <c r="P79" s="833" t="s">
        <v>5511</v>
      </c>
      <c r="Q79" s="818">
        <f t="shared" si="5"/>
        <v>0</v>
      </c>
      <c r="R79" s="818">
        <f t="shared" si="5"/>
        <v>0</v>
      </c>
      <c r="S79" s="829">
        <f t="shared" si="6"/>
        <v>35.67</v>
      </c>
      <c r="T79" s="829">
        <f t="shared" si="7"/>
        <v>29</v>
      </c>
      <c r="U79" s="829">
        <f t="shared" si="8"/>
        <v>-6.6700000000000017</v>
      </c>
      <c r="V79" s="834">
        <f t="shared" si="9"/>
        <v>0.81300813008130079</v>
      </c>
      <c r="W79" s="819"/>
    </row>
    <row r="80" spans="1:23" ht="14.4" customHeight="1" x14ac:dyDescent="0.3">
      <c r="A80" s="881" t="s">
        <v>5512</v>
      </c>
      <c r="B80" s="829"/>
      <c r="C80" s="830"/>
      <c r="D80" s="831"/>
      <c r="E80" s="812">
        <v>1</v>
      </c>
      <c r="F80" s="813">
        <v>14</v>
      </c>
      <c r="G80" s="814">
        <v>13</v>
      </c>
      <c r="H80" s="816">
        <v>2</v>
      </c>
      <c r="I80" s="810">
        <v>25.27</v>
      </c>
      <c r="J80" s="811">
        <v>12</v>
      </c>
      <c r="K80" s="815">
        <v>14</v>
      </c>
      <c r="L80" s="816">
        <v>7</v>
      </c>
      <c r="M80" s="816">
        <v>60</v>
      </c>
      <c r="N80" s="817">
        <v>20.05</v>
      </c>
      <c r="O80" s="816" t="s">
        <v>5362</v>
      </c>
      <c r="P80" s="833" t="s">
        <v>5513</v>
      </c>
      <c r="Q80" s="818">
        <f t="shared" si="5"/>
        <v>2</v>
      </c>
      <c r="R80" s="818">
        <f t="shared" si="5"/>
        <v>25.27</v>
      </c>
      <c r="S80" s="829">
        <f t="shared" si="6"/>
        <v>40.1</v>
      </c>
      <c r="T80" s="829">
        <f t="shared" si="7"/>
        <v>24</v>
      </c>
      <c r="U80" s="829">
        <f t="shared" si="8"/>
        <v>-16.100000000000001</v>
      </c>
      <c r="V80" s="834">
        <f t="shared" si="9"/>
        <v>0.59850374064837908</v>
      </c>
      <c r="W80" s="819"/>
    </row>
    <row r="81" spans="1:23" ht="14.4" customHeight="1" x14ac:dyDescent="0.3">
      <c r="A81" s="882" t="s">
        <v>5514</v>
      </c>
      <c r="B81" s="875">
        <v>1</v>
      </c>
      <c r="C81" s="877">
        <v>14</v>
      </c>
      <c r="D81" s="835">
        <v>16</v>
      </c>
      <c r="E81" s="878">
        <v>2</v>
      </c>
      <c r="F81" s="879">
        <v>28</v>
      </c>
      <c r="G81" s="826">
        <v>21.5</v>
      </c>
      <c r="H81" s="870"/>
      <c r="I81" s="869"/>
      <c r="J81" s="824"/>
      <c r="K81" s="871">
        <v>14</v>
      </c>
      <c r="L81" s="870">
        <v>7</v>
      </c>
      <c r="M81" s="870">
        <v>60</v>
      </c>
      <c r="N81" s="872">
        <v>20.05</v>
      </c>
      <c r="O81" s="870" t="s">
        <v>5362</v>
      </c>
      <c r="P81" s="873" t="s">
        <v>5515</v>
      </c>
      <c r="Q81" s="874">
        <f t="shared" si="5"/>
        <v>-1</v>
      </c>
      <c r="R81" s="874">
        <f t="shared" si="5"/>
        <v>-14</v>
      </c>
      <c r="S81" s="875" t="str">
        <f t="shared" si="6"/>
        <v/>
      </c>
      <c r="T81" s="875" t="str">
        <f t="shared" si="7"/>
        <v/>
      </c>
      <c r="U81" s="875" t="str">
        <f t="shared" si="8"/>
        <v/>
      </c>
      <c r="V81" s="876" t="str">
        <f t="shared" si="9"/>
        <v/>
      </c>
      <c r="W81" s="825"/>
    </row>
    <row r="82" spans="1:23" ht="14.4" customHeight="1" x14ac:dyDescent="0.3">
      <c r="A82" s="881" t="s">
        <v>5516</v>
      </c>
      <c r="B82" s="829"/>
      <c r="C82" s="830"/>
      <c r="D82" s="831"/>
      <c r="E82" s="812">
        <v>2</v>
      </c>
      <c r="F82" s="813">
        <v>22.71</v>
      </c>
      <c r="G82" s="814">
        <v>18</v>
      </c>
      <c r="H82" s="816"/>
      <c r="I82" s="810"/>
      <c r="J82" s="811"/>
      <c r="K82" s="815">
        <v>11.91</v>
      </c>
      <c r="L82" s="816">
        <v>7</v>
      </c>
      <c r="M82" s="816">
        <v>60</v>
      </c>
      <c r="N82" s="817">
        <v>19.850000000000001</v>
      </c>
      <c r="O82" s="816" t="s">
        <v>5362</v>
      </c>
      <c r="P82" s="833" t="s">
        <v>5517</v>
      </c>
      <c r="Q82" s="818">
        <f t="shared" si="5"/>
        <v>0</v>
      </c>
      <c r="R82" s="818">
        <f t="shared" si="5"/>
        <v>0</v>
      </c>
      <c r="S82" s="829" t="str">
        <f t="shared" si="6"/>
        <v/>
      </c>
      <c r="T82" s="829" t="str">
        <f t="shared" si="7"/>
        <v/>
      </c>
      <c r="U82" s="829" t="str">
        <f t="shared" si="8"/>
        <v/>
      </c>
      <c r="V82" s="834" t="str">
        <f t="shared" si="9"/>
        <v/>
      </c>
      <c r="W82" s="819"/>
    </row>
    <row r="83" spans="1:23" ht="14.4" customHeight="1" x14ac:dyDescent="0.3">
      <c r="A83" s="882" t="s">
        <v>5518</v>
      </c>
      <c r="B83" s="875"/>
      <c r="C83" s="877"/>
      <c r="D83" s="835"/>
      <c r="E83" s="878"/>
      <c r="F83" s="879"/>
      <c r="G83" s="826"/>
      <c r="H83" s="870">
        <v>1</v>
      </c>
      <c r="I83" s="869">
        <v>16.23</v>
      </c>
      <c r="J83" s="824">
        <v>21</v>
      </c>
      <c r="K83" s="871">
        <v>16.23</v>
      </c>
      <c r="L83" s="870">
        <v>10</v>
      </c>
      <c r="M83" s="870">
        <v>86</v>
      </c>
      <c r="N83" s="872">
        <v>28.81</v>
      </c>
      <c r="O83" s="870" t="s">
        <v>5362</v>
      </c>
      <c r="P83" s="873" t="s">
        <v>5517</v>
      </c>
      <c r="Q83" s="874">
        <f t="shared" si="5"/>
        <v>1</v>
      </c>
      <c r="R83" s="874">
        <f t="shared" si="5"/>
        <v>16.23</v>
      </c>
      <c r="S83" s="875">
        <f t="shared" si="6"/>
        <v>28.81</v>
      </c>
      <c r="T83" s="875">
        <f t="shared" si="7"/>
        <v>21</v>
      </c>
      <c r="U83" s="875">
        <f t="shared" si="8"/>
        <v>-7.8099999999999987</v>
      </c>
      <c r="V83" s="876">
        <f t="shared" si="9"/>
        <v>0.72891357167650128</v>
      </c>
      <c r="W83" s="825"/>
    </row>
    <row r="84" spans="1:23" ht="14.4" customHeight="1" x14ac:dyDescent="0.3">
      <c r="A84" s="881" t="s">
        <v>5519</v>
      </c>
      <c r="B84" s="829">
        <v>1</v>
      </c>
      <c r="C84" s="830">
        <v>0.97</v>
      </c>
      <c r="D84" s="831">
        <v>6</v>
      </c>
      <c r="E84" s="812">
        <v>3</v>
      </c>
      <c r="F84" s="813">
        <v>2.92</v>
      </c>
      <c r="G84" s="814">
        <v>5.3</v>
      </c>
      <c r="H84" s="816">
        <v>2</v>
      </c>
      <c r="I84" s="810">
        <v>2.2400000000000002</v>
      </c>
      <c r="J84" s="827">
        <v>16</v>
      </c>
      <c r="K84" s="815">
        <v>0.97</v>
      </c>
      <c r="L84" s="816">
        <v>3</v>
      </c>
      <c r="M84" s="816">
        <v>29</v>
      </c>
      <c r="N84" s="817">
        <v>9.5299999999999994</v>
      </c>
      <c r="O84" s="816" t="s">
        <v>5362</v>
      </c>
      <c r="P84" s="833" t="s">
        <v>5520</v>
      </c>
      <c r="Q84" s="818">
        <f t="shared" si="5"/>
        <v>1</v>
      </c>
      <c r="R84" s="818">
        <f t="shared" si="5"/>
        <v>1.2700000000000002</v>
      </c>
      <c r="S84" s="829">
        <f t="shared" si="6"/>
        <v>19.059999999999999</v>
      </c>
      <c r="T84" s="829">
        <f t="shared" si="7"/>
        <v>32</v>
      </c>
      <c r="U84" s="829">
        <f t="shared" si="8"/>
        <v>12.940000000000001</v>
      </c>
      <c r="V84" s="834">
        <f t="shared" si="9"/>
        <v>1.6789087093389299</v>
      </c>
      <c r="W84" s="819">
        <v>19</v>
      </c>
    </row>
    <row r="85" spans="1:23" ht="14.4" customHeight="1" x14ac:dyDescent="0.3">
      <c r="A85" s="882" t="s">
        <v>5521</v>
      </c>
      <c r="B85" s="875">
        <v>1</v>
      </c>
      <c r="C85" s="877">
        <v>1.76</v>
      </c>
      <c r="D85" s="835">
        <v>5</v>
      </c>
      <c r="E85" s="878">
        <v>1</v>
      </c>
      <c r="F85" s="879">
        <v>1.76</v>
      </c>
      <c r="G85" s="826">
        <v>8</v>
      </c>
      <c r="H85" s="870"/>
      <c r="I85" s="869"/>
      <c r="J85" s="824"/>
      <c r="K85" s="871">
        <v>1.76</v>
      </c>
      <c r="L85" s="870">
        <v>5</v>
      </c>
      <c r="M85" s="870">
        <v>42</v>
      </c>
      <c r="N85" s="872">
        <v>14.05</v>
      </c>
      <c r="O85" s="870" t="s">
        <v>5362</v>
      </c>
      <c r="P85" s="873" t="s">
        <v>5522</v>
      </c>
      <c r="Q85" s="874">
        <f t="shared" si="5"/>
        <v>-1</v>
      </c>
      <c r="R85" s="874">
        <f t="shared" si="5"/>
        <v>-1.76</v>
      </c>
      <c r="S85" s="875" t="str">
        <f t="shared" si="6"/>
        <v/>
      </c>
      <c r="T85" s="875" t="str">
        <f t="shared" si="7"/>
        <v/>
      </c>
      <c r="U85" s="875" t="str">
        <f t="shared" si="8"/>
        <v/>
      </c>
      <c r="V85" s="876" t="str">
        <f t="shared" si="9"/>
        <v/>
      </c>
      <c r="W85" s="825"/>
    </row>
    <row r="86" spans="1:23" ht="14.4" customHeight="1" x14ac:dyDescent="0.3">
      <c r="A86" s="881" t="s">
        <v>5523</v>
      </c>
      <c r="B86" s="829"/>
      <c r="C86" s="830"/>
      <c r="D86" s="831"/>
      <c r="E86" s="812">
        <v>1</v>
      </c>
      <c r="F86" s="813">
        <v>7.65</v>
      </c>
      <c r="G86" s="814">
        <v>10</v>
      </c>
      <c r="H86" s="816"/>
      <c r="I86" s="810"/>
      <c r="J86" s="811"/>
      <c r="K86" s="815">
        <v>7.65</v>
      </c>
      <c r="L86" s="816">
        <v>6</v>
      </c>
      <c r="M86" s="816">
        <v>53</v>
      </c>
      <c r="N86" s="817">
        <v>17.829999999999998</v>
      </c>
      <c r="O86" s="816" t="s">
        <v>5362</v>
      </c>
      <c r="P86" s="833" t="s">
        <v>5524</v>
      </c>
      <c r="Q86" s="818">
        <f t="shared" si="5"/>
        <v>0</v>
      </c>
      <c r="R86" s="818">
        <f t="shared" si="5"/>
        <v>0</v>
      </c>
      <c r="S86" s="829" t="str">
        <f t="shared" si="6"/>
        <v/>
      </c>
      <c r="T86" s="829" t="str">
        <f t="shared" si="7"/>
        <v/>
      </c>
      <c r="U86" s="829" t="str">
        <f t="shared" si="8"/>
        <v/>
      </c>
      <c r="V86" s="834" t="str">
        <f t="shared" si="9"/>
        <v/>
      </c>
      <c r="W86" s="819"/>
    </row>
    <row r="87" spans="1:23" ht="14.4" customHeight="1" x14ac:dyDescent="0.3">
      <c r="A87" s="881" t="s">
        <v>5525</v>
      </c>
      <c r="B87" s="820">
        <v>1</v>
      </c>
      <c r="C87" s="821">
        <v>2.23</v>
      </c>
      <c r="D87" s="822">
        <v>3</v>
      </c>
      <c r="E87" s="832"/>
      <c r="F87" s="810"/>
      <c r="G87" s="811"/>
      <c r="H87" s="816"/>
      <c r="I87" s="810"/>
      <c r="J87" s="811"/>
      <c r="K87" s="815">
        <v>2.23</v>
      </c>
      <c r="L87" s="816">
        <v>1</v>
      </c>
      <c r="M87" s="816">
        <v>6</v>
      </c>
      <c r="N87" s="817">
        <v>1.98</v>
      </c>
      <c r="O87" s="816" t="s">
        <v>5362</v>
      </c>
      <c r="P87" s="833" t="s">
        <v>5526</v>
      </c>
      <c r="Q87" s="818">
        <f t="shared" si="5"/>
        <v>-1</v>
      </c>
      <c r="R87" s="818">
        <f t="shared" si="5"/>
        <v>-2.23</v>
      </c>
      <c r="S87" s="829" t="str">
        <f t="shared" si="6"/>
        <v/>
      </c>
      <c r="T87" s="829" t="str">
        <f t="shared" si="7"/>
        <v/>
      </c>
      <c r="U87" s="829" t="str">
        <f t="shared" si="8"/>
        <v/>
      </c>
      <c r="V87" s="834" t="str">
        <f t="shared" si="9"/>
        <v/>
      </c>
      <c r="W87" s="819"/>
    </row>
    <row r="88" spans="1:23" ht="14.4" customHeight="1" x14ac:dyDescent="0.3">
      <c r="A88" s="881" t="s">
        <v>5527</v>
      </c>
      <c r="B88" s="820">
        <v>4</v>
      </c>
      <c r="C88" s="821">
        <v>5.27</v>
      </c>
      <c r="D88" s="822">
        <v>9.5</v>
      </c>
      <c r="E88" s="832">
        <v>1</v>
      </c>
      <c r="F88" s="810">
        <v>0.99</v>
      </c>
      <c r="G88" s="811">
        <v>10</v>
      </c>
      <c r="H88" s="816">
        <v>3</v>
      </c>
      <c r="I88" s="810">
        <v>2.97</v>
      </c>
      <c r="J88" s="811">
        <v>5.3</v>
      </c>
      <c r="K88" s="815">
        <v>0.99</v>
      </c>
      <c r="L88" s="816">
        <v>2</v>
      </c>
      <c r="M88" s="816">
        <v>19</v>
      </c>
      <c r="N88" s="817">
        <v>6.35</v>
      </c>
      <c r="O88" s="816" t="s">
        <v>5362</v>
      </c>
      <c r="P88" s="833" t="s">
        <v>5528</v>
      </c>
      <c r="Q88" s="818">
        <f t="shared" si="5"/>
        <v>-1</v>
      </c>
      <c r="R88" s="818">
        <f t="shared" si="5"/>
        <v>-2.2999999999999994</v>
      </c>
      <c r="S88" s="829">
        <f t="shared" si="6"/>
        <v>19.049999999999997</v>
      </c>
      <c r="T88" s="829">
        <f t="shared" si="7"/>
        <v>15.899999999999999</v>
      </c>
      <c r="U88" s="829">
        <f t="shared" si="8"/>
        <v>-3.1499999999999986</v>
      </c>
      <c r="V88" s="834">
        <f t="shared" si="9"/>
        <v>0.83464566929133865</v>
      </c>
      <c r="W88" s="819">
        <v>2</v>
      </c>
    </row>
    <row r="89" spans="1:23" ht="14.4" customHeight="1" x14ac:dyDescent="0.3">
      <c r="A89" s="881" t="s">
        <v>5529</v>
      </c>
      <c r="B89" s="829"/>
      <c r="C89" s="830"/>
      <c r="D89" s="831"/>
      <c r="E89" s="812">
        <v>2</v>
      </c>
      <c r="F89" s="813">
        <v>1.23</v>
      </c>
      <c r="G89" s="814">
        <v>3</v>
      </c>
      <c r="H89" s="816">
        <v>1</v>
      </c>
      <c r="I89" s="810">
        <v>0.62</v>
      </c>
      <c r="J89" s="811">
        <v>2</v>
      </c>
      <c r="K89" s="815">
        <v>0.62</v>
      </c>
      <c r="L89" s="816">
        <v>2</v>
      </c>
      <c r="M89" s="816">
        <v>17</v>
      </c>
      <c r="N89" s="817">
        <v>5.56</v>
      </c>
      <c r="O89" s="816" t="s">
        <v>5362</v>
      </c>
      <c r="P89" s="833" t="s">
        <v>5530</v>
      </c>
      <c r="Q89" s="818">
        <f t="shared" si="5"/>
        <v>1</v>
      </c>
      <c r="R89" s="818">
        <f t="shared" si="5"/>
        <v>0.62</v>
      </c>
      <c r="S89" s="829">
        <f t="shared" si="6"/>
        <v>5.56</v>
      </c>
      <c r="T89" s="829">
        <f t="shared" si="7"/>
        <v>2</v>
      </c>
      <c r="U89" s="829">
        <f t="shared" si="8"/>
        <v>-3.5599999999999996</v>
      </c>
      <c r="V89" s="834">
        <f t="shared" si="9"/>
        <v>0.35971223021582738</v>
      </c>
      <c r="W89" s="819"/>
    </row>
    <row r="90" spans="1:23" ht="14.4" customHeight="1" thickBot="1" x14ac:dyDescent="0.35">
      <c r="A90" s="883" t="s">
        <v>5531</v>
      </c>
      <c r="B90" s="884"/>
      <c r="C90" s="885"/>
      <c r="D90" s="886"/>
      <c r="E90" s="887"/>
      <c r="F90" s="888"/>
      <c r="G90" s="889"/>
      <c r="H90" s="890">
        <v>1</v>
      </c>
      <c r="I90" s="891">
        <v>0.1</v>
      </c>
      <c r="J90" s="892">
        <v>9</v>
      </c>
      <c r="K90" s="893">
        <v>0.1</v>
      </c>
      <c r="L90" s="894">
        <v>2</v>
      </c>
      <c r="M90" s="894">
        <v>15</v>
      </c>
      <c r="N90" s="895">
        <v>5.16</v>
      </c>
      <c r="O90" s="894" t="s">
        <v>5362</v>
      </c>
      <c r="P90" s="896" t="s">
        <v>5532</v>
      </c>
      <c r="Q90" s="897">
        <f t="shared" si="5"/>
        <v>1</v>
      </c>
      <c r="R90" s="897">
        <f t="shared" si="5"/>
        <v>0.1</v>
      </c>
      <c r="S90" s="884">
        <f t="shared" si="6"/>
        <v>5.16</v>
      </c>
      <c r="T90" s="884">
        <f t="shared" si="7"/>
        <v>9</v>
      </c>
      <c r="U90" s="884">
        <f t="shared" si="8"/>
        <v>3.84</v>
      </c>
      <c r="V90" s="898">
        <f t="shared" si="9"/>
        <v>1.7441860465116279</v>
      </c>
      <c r="W90" s="899">
        <v>4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91:Q1048576">
    <cfRule type="cellIs" dxfId="12" priority="9" stopIfTrue="1" operator="lessThan">
      <formula>0</formula>
    </cfRule>
  </conditionalFormatting>
  <conditionalFormatting sqref="U91:U1048576">
    <cfRule type="cellIs" dxfId="11" priority="8" stopIfTrue="1" operator="greaterThan">
      <formula>0</formula>
    </cfRule>
  </conditionalFormatting>
  <conditionalFormatting sqref="V91:V1048576">
    <cfRule type="cellIs" dxfId="10" priority="7" stopIfTrue="1" operator="greaterThan">
      <formula>1</formula>
    </cfRule>
  </conditionalFormatting>
  <conditionalFormatting sqref="V91:V1048576">
    <cfRule type="cellIs" dxfId="9" priority="4" stopIfTrue="1" operator="greaterThan">
      <formula>1</formula>
    </cfRule>
  </conditionalFormatting>
  <conditionalFormatting sqref="U91:U1048576">
    <cfRule type="cellIs" dxfId="8" priority="5" stopIfTrue="1" operator="greaterThan">
      <formula>0</formula>
    </cfRule>
  </conditionalFormatting>
  <conditionalFormatting sqref="Q91:Q1048576">
    <cfRule type="cellIs" dxfId="7" priority="6" stopIfTrue="1" operator="lessThan">
      <formula>0</formula>
    </cfRule>
  </conditionalFormatting>
  <conditionalFormatting sqref="V5:V90">
    <cfRule type="cellIs" dxfId="6" priority="1" stopIfTrue="1" operator="greaterThan">
      <formula>1</formula>
    </cfRule>
  </conditionalFormatting>
  <conditionalFormatting sqref="U5:U90">
    <cfRule type="cellIs" dxfId="5" priority="2" stopIfTrue="1" operator="greaterThan">
      <formula>0</formula>
    </cfRule>
  </conditionalFormatting>
  <conditionalFormatting sqref="Q5:Q90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10527424</v>
      </c>
      <c r="C3" s="352">
        <f t="shared" ref="C3:L3" si="0">SUBTOTAL(9,C6:C1048576)</f>
        <v>10</v>
      </c>
      <c r="D3" s="352">
        <f t="shared" si="0"/>
        <v>10429744</v>
      </c>
      <c r="E3" s="352">
        <f t="shared" si="0"/>
        <v>8.4793834457042632</v>
      </c>
      <c r="F3" s="352">
        <f t="shared" si="0"/>
        <v>11824024</v>
      </c>
      <c r="G3" s="355">
        <f>IF(B3&lt;&gt;0,F3/B3,"")</f>
        <v>1.1231640332905752</v>
      </c>
      <c r="H3" s="351">
        <f t="shared" si="0"/>
        <v>2832226.8200000012</v>
      </c>
      <c r="I3" s="352">
        <f t="shared" si="0"/>
        <v>2</v>
      </c>
      <c r="J3" s="352">
        <f t="shared" si="0"/>
        <v>4251300.59</v>
      </c>
      <c r="K3" s="352">
        <f t="shared" si="0"/>
        <v>2.4267278008450428</v>
      </c>
      <c r="L3" s="352">
        <f t="shared" si="0"/>
        <v>5049114.0299999984</v>
      </c>
      <c r="M3" s="353">
        <f>IF(H3&lt;&gt;0,L3/H3,"")</f>
        <v>1.7827364652948228</v>
      </c>
    </row>
    <row r="4" spans="1:13" ht="14.4" customHeight="1" x14ac:dyDescent="0.3">
      <c r="A4" s="606" t="s">
        <v>118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900"/>
      <c r="B5" s="901">
        <v>2012</v>
      </c>
      <c r="C5" s="902"/>
      <c r="D5" s="902">
        <v>2013</v>
      </c>
      <c r="E5" s="902"/>
      <c r="F5" s="902">
        <v>2014</v>
      </c>
      <c r="G5" s="785" t="s">
        <v>2</v>
      </c>
      <c r="H5" s="901">
        <v>2012</v>
      </c>
      <c r="I5" s="902"/>
      <c r="J5" s="902">
        <v>2013</v>
      </c>
      <c r="K5" s="902"/>
      <c r="L5" s="902">
        <v>2014</v>
      </c>
      <c r="M5" s="785" t="s">
        <v>2</v>
      </c>
    </row>
    <row r="6" spans="1:13" ht="14.4" customHeight="1" x14ac:dyDescent="0.3">
      <c r="A6" s="747" t="s">
        <v>2822</v>
      </c>
      <c r="B6" s="786">
        <v>354224</v>
      </c>
      <c r="C6" s="733">
        <v>1</v>
      </c>
      <c r="D6" s="786">
        <v>414032</v>
      </c>
      <c r="E6" s="733">
        <v>1.1688423144676814</v>
      </c>
      <c r="F6" s="786">
        <v>419797</v>
      </c>
      <c r="G6" s="738">
        <v>1.1851173268892001</v>
      </c>
      <c r="H6" s="786"/>
      <c r="I6" s="733"/>
      <c r="J6" s="786"/>
      <c r="K6" s="733"/>
      <c r="L6" s="786"/>
      <c r="M6" s="235"/>
    </row>
    <row r="7" spans="1:13" ht="14.4" customHeight="1" x14ac:dyDescent="0.3">
      <c r="A7" s="686" t="s">
        <v>4562</v>
      </c>
      <c r="B7" s="787"/>
      <c r="C7" s="660"/>
      <c r="D7" s="787">
        <v>126</v>
      </c>
      <c r="E7" s="660"/>
      <c r="F7" s="787"/>
      <c r="G7" s="676"/>
      <c r="H7" s="787"/>
      <c r="I7" s="660"/>
      <c r="J7" s="787"/>
      <c r="K7" s="660"/>
      <c r="L7" s="787"/>
      <c r="M7" s="699"/>
    </row>
    <row r="8" spans="1:13" ht="14.4" customHeight="1" x14ac:dyDescent="0.3">
      <c r="A8" s="686" t="s">
        <v>4569</v>
      </c>
      <c r="B8" s="787">
        <v>2221</v>
      </c>
      <c r="C8" s="660">
        <v>1</v>
      </c>
      <c r="D8" s="787"/>
      <c r="E8" s="660"/>
      <c r="F8" s="787"/>
      <c r="G8" s="676"/>
      <c r="H8" s="787"/>
      <c r="I8" s="660"/>
      <c r="J8" s="787"/>
      <c r="K8" s="660"/>
      <c r="L8" s="787"/>
      <c r="M8" s="699"/>
    </row>
    <row r="9" spans="1:13" ht="14.4" customHeight="1" x14ac:dyDescent="0.3">
      <c r="A9" s="686" t="s">
        <v>4574</v>
      </c>
      <c r="B9" s="787"/>
      <c r="C9" s="660"/>
      <c r="D9" s="787">
        <v>2164</v>
      </c>
      <c r="E9" s="660"/>
      <c r="F9" s="787">
        <v>44831</v>
      </c>
      <c r="G9" s="676"/>
      <c r="H9" s="787">
        <v>30870.97</v>
      </c>
      <c r="I9" s="660">
        <v>1</v>
      </c>
      <c r="J9" s="787">
        <v>28378.799999999999</v>
      </c>
      <c r="K9" s="660">
        <v>0.91927140611389924</v>
      </c>
      <c r="L9" s="787">
        <v>61708.22</v>
      </c>
      <c r="M9" s="699">
        <v>1.9989077116786418</v>
      </c>
    </row>
    <row r="10" spans="1:13" ht="14.4" customHeight="1" x14ac:dyDescent="0.3">
      <c r="A10" s="686" t="s">
        <v>4579</v>
      </c>
      <c r="B10" s="787">
        <v>131310</v>
      </c>
      <c r="C10" s="660">
        <v>1</v>
      </c>
      <c r="D10" s="787">
        <v>172462</v>
      </c>
      <c r="E10" s="660">
        <v>1.3133957809763155</v>
      </c>
      <c r="F10" s="787">
        <v>125535</v>
      </c>
      <c r="G10" s="676">
        <v>0.95602010509481383</v>
      </c>
      <c r="H10" s="787"/>
      <c r="I10" s="660"/>
      <c r="J10" s="787"/>
      <c r="K10" s="660"/>
      <c r="L10" s="787"/>
      <c r="M10" s="699"/>
    </row>
    <row r="11" spans="1:13" ht="14.4" customHeight="1" x14ac:dyDescent="0.3">
      <c r="A11" s="686" t="s">
        <v>5534</v>
      </c>
      <c r="B11" s="787">
        <v>672151</v>
      </c>
      <c r="C11" s="660">
        <v>1</v>
      </c>
      <c r="D11" s="787">
        <v>665102</v>
      </c>
      <c r="E11" s="660">
        <v>0.98951277317150466</v>
      </c>
      <c r="F11" s="787">
        <v>655034</v>
      </c>
      <c r="G11" s="676">
        <v>0.9745339960812377</v>
      </c>
      <c r="H11" s="787"/>
      <c r="I11" s="660"/>
      <c r="J11" s="787"/>
      <c r="K11" s="660"/>
      <c r="L11" s="787"/>
      <c r="M11" s="699"/>
    </row>
    <row r="12" spans="1:13" ht="14.4" customHeight="1" x14ac:dyDescent="0.3">
      <c r="A12" s="686" t="s">
        <v>5535</v>
      </c>
      <c r="B12" s="787">
        <v>4196322</v>
      </c>
      <c r="C12" s="660">
        <v>1</v>
      </c>
      <c r="D12" s="787">
        <v>4728215</v>
      </c>
      <c r="E12" s="660">
        <v>1.126752189179</v>
      </c>
      <c r="F12" s="787">
        <v>5056023</v>
      </c>
      <c r="G12" s="676">
        <v>1.2048701219782467</v>
      </c>
      <c r="H12" s="787">
        <v>2801355.850000001</v>
      </c>
      <c r="I12" s="660">
        <v>1</v>
      </c>
      <c r="J12" s="787">
        <v>4222921.79</v>
      </c>
      <c r="K12" s="660">
        <v>1.5074563947311437</v>
      </c>
      <c r="L12" s="787">
        <v>4987405.8099999987</v>
      </c>
      <c r="M12" s="699">
        <v>1.7803542559578773</v>
      </c>
    </row>
    <row r="13" spans="1:13" ht="14.4" customHeight="1" x14ac:dyDescent="0.3">
      <c r="A13" s="686" t="s">
        <v>5536</v>
      </c>
      <c r="B13" s="787">
        <v>518961</v>
      </c>
      <c r="C13" s="660">
        <v>1</v>
      </c>
      <c r="D13" s="787">
        <v>603783</v>
      </c>
      <c r="E13" s="660">
        <v>1.163445808066502</v>
      </c>
      <c r="F13" s="787">
        <v>639100</v>
      </c>
      <c r="G13" s="676">
        <v>1.2314990914538857</v>
      </c>
      <c r="H13" s="787"/>
      <c r="I13" s="660"/>
      <c r="J13" s="787"/>
      <c r="K13" s="660"/>
      <c r="L13" s="787"/>
      <c r="M13" s="699"/>
    </row>
    <row r="14" spans="1:13" ht="14.4" customHeight="1" x14ac:dyDescent="0.3">
      <c r="A14" s="686" t="s">
        <v>5537</v>
      </c>
      <c r="B14" s="787">
        <v>830834</v>
      </c>
      <c r="C14" s="660">
        <v>1</v>
      </c>
      <c r="D14" s="787">
        <v>681618</v>
      </c>
      <c r="E14" s="660">
        <v>0.82040215012866591</v>
      </c>
      <c r="F14" s="787">
        <v>844816</v>
      </c>
      <c r="G14" s="676">
        <v>1.0168288731563706</v>
      </c>
      <c r="H14" s="787"/>
      <c r="I14" s="660"/>
      <c r="J14" s="787"/>
      <c r="K14" s="660"/>
      <c r="L14" s="787"/>
      <c r="M14" s="699"/>
    </row>
    <row r="15" spans="1:13" ht="14.4" customHeight="1" x14ac:dyDescent="0.3">
      <c r="A15" s="686" t="s">
        <v>5538</v>
      </c>
      <c r="B15" s="787">
        <v>319689</v>
      </c>
      <c r="C15" s="660">
        <v>1</v>
      </c>
      <c r="D15" s="787">
        <v>349282</v>
      </c>
      <c r="E15" s="660">
        <v>1.0925680896120917</v>
      </c>
      <c r="F15" s="787">
        <v>359471</v>
      </c>
      <c r="G15" s="676">
        <v>1.1244396898235474</v>
      </c>
      <c r="H15" s="787"/>
      <c r="I15" s="660"/>
      <c r="J15" s="787"/>
      <c r="K15" s="660"/>
      <c r="L15" s="787"/>
      <c r="M15" s="699"/>
    </row>
    <row r="16" spans="1:13" ht="14.4" customHeight="1" x14ac:dyDescent="0.3">
      <c r="A16" s="686" t="s">
        <v>5539</v>
      </c>
      <c r="B16" s="787">
        <v>5025</v>
      </c>
      <c r="C16" s="660">
        <v>1</v>
      </c>
      <c r="D16" s="787"/>
      <c r="E16" s="660"/>
      <c r="F16" s="787">
        <v>2864</v>
      </c>
      <c r="G16" s="676">
        <v>0.56995024875621891</v>
      </c>
      <c r="H16" s="787"/>
      <c r="I16" s="660"/>
      <c r="J16" s="787"/>
      <c r="K16" s="660"/>
      <c r="L16" s="787"/>
      <c r="M16" s="699"/>
    </row>
    <row r="17" spans="1:13" ht="14.4" customHeight="1" thickBot="1" x14ac:dyDescent="0.35">
      <c r="A17" s="789" t="s">
        <v>5540</v>
      </c>
      <c r="B17" s="788">
        <v>3496687</v>
      </c>
      <c r="C17" s="666">
        <v>1</v>
      </c>
      <c r="D17" s="788">
        <v>2812960</v>
      </c>
      <c r="E17" s="666">
        <v>0.80446434010250278</v>
      </c>
      <c r="F17" s="788">
        <v>3676553</v>
      </c>
      <c r="G17" s="677">
        <v>1.0514389763796417</v>
      </c>
      <c r="H17" s="788"/>
      <c r="I17" s="666"/>
      <c r="J17" s="788"/>
      <c r="K17" s="666"/>
      <c r="L17" s="788"/>
      <c r="M17" s="70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176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334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2012</v>
      </c>
      <c r="C3" s="44">
        <v>2013</v>
      </c>
      <c r="D3" s="11"/>
      <c r="E3" s="484">
        <v>2014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5177.6344100000006</v>
      </c>
      <c r="C5" s="33">
        <v>4686.1070699999991</v>
      </c>
      <c r="D5" s="12"/>
      <c r="E5" s="230">
        <v>4572.8728400000018</v>
      </c>
      <c r="F5" s="32">
        <v>4439.2809254463218</v>
      </c>
      <c r="G5" s="229">
        <f>E5-F5</f>
        <v>133.59191455368</v>
      </c>
      <c r="H5" s="235">
        <f>IF(F5&lt;0.00000001,"",E5/F5)</f>
        <v>1.0300931427402849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35938.428119999997</v>
      </c>
      <c r="C6" s="35">
        <v>34578.680099999998</v>
      </c>
      <c r="D6" s="12"/>
      <c r="E6" s="231">
        <v>48962.847300000023</v>
      </c>
      <c r="F6" s="34">
        <v>43781.493432688272</v>
      </c>
      <c r="G6" s="232">
        <f>E6-F6</f>
        <v>5181.3538673117509</v>
      </c>
      <c r="H6" s="236">
        <f>IF(F6&lt;0.00000001,"",E6/F6)</f>
        <v>1.1183457543602939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36595.99944</v>
      </c>
      <c r="C7" s="35">
        <v>35669.7503</v>
      </c>
      <c r="D7" s="12"/>
      <c r="E7" s="231">
        <v>38649.801280000022</v>
      </c>
      <c r="F7" s="34">
        <v>37317.934641129832</v>
      </c>
      <c r="G7" s="232">
        <f>E7-F7</f>
        <v>1331.8666388701895</v>
      </c>
      <c r="H7" s="236">
        <f>IF(F7&lt;0.00000001,"",E7/F7)</f>
        <v>1.0356897200147372</v>
      </c>
    </row>
    <row r="8" spans="1:8" ht="14.4" customHeight="1" thickBot="1" x14ac:dyDescent="0.35">
      <c r="A8" s="1" t="s">
        <v>97</v>
      </c>
      <c r="B8" s="15">
        <v>12796.803480000017</v>
      </c>
      <c r="C8" s="37">
        <v>11197.810329999993</v>
      </c>
      <c r="D8" s="12"/>
      <c r="E8" s="233">
        <v>12784.113700000009</v>
      </c>
      <c r="F8" s="36">
        <v>12598.865224746718</v>
      </c>
      <c r="G8" s="234">
        <f>E8-F8</f>
        <v>185.24847525329096</v>
      </c>
      <c r="H8" s="237">
        <f>IF(F8&lt;0.00000001,"",E8/F8)</f>
        <v>1.0147035841679952</v>
      </c>
    </row>
    <row r="9" spans="1:8" ht="14.4" customHeight="1" thickBot="1" x14ac:dyDescent="0.35">
      <c r="A9" s="2" t="s">
        <v>98</v>
      </c>
      <c r="B9" s="3">
        <v>90508.865450000012</v>
      </c>
      <c r="C9" s="39">
        <v>86132.347799999989</v>
      </c>
      <c r="D9" s="12"/>
      <c r="E9" s="3">
        <v>104969.63512000005</v>
      </c>
      <c r="F9" s="38">
        <v>98137.574224011158</v>
      </c>
      <c r="G9" s="38">
        <f>E9-F9</f>
        <v>6832.0608959888923</v>
      </c>
      <c r="H9" s="238">
        <f>IF(F9&lt;0.00000001,"",E9/F9)</f>
        <v>1.0696171772128162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1595.35222</v>
      </c>
      <c r="C11" s="33">
        <f>IF(ISERROR(VLOOKUP("Celkem:",'ZV Vykáz.-A'!A:F,4,0)),0,VLOOKUP("Celkem:",'ZV Vykáz.-A'!A:F,4,0)/1000)</f>
        <v>1254.1956599999999</v>
      </c>
      <c r="D11" s="12"/>
      <c r="E11" s="230">
        <f>IF(ISERROR(VLOOKUP("Celkem:",'ZV Vykáz.-A'!A:F,6,0)),0,VLOOKUP("Celkem:",'ZV Vykáz.-A'!A:F,6,0)/1000)</f>
        <v>1441.42733</v>
      </c>
      <c r="F11" s="32">
        <f>B11</f>
        <v>1595.35222</v>
      </c>
      <c r="G11" s="229">
        <f>E11-F11</f>
        <v>-153.92489</v>
      </c>
      <c r="H11" s="235">
        <f>IF(F11&lt;0.00000001,"",E11/F11)</f>
        <v>0.90351667295138127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110131.73999999999</v>
      </c>
      <c r="C12" s="37">
        <f>IF(ISERROR(VLOOKUP("Celkem",CaseMix!A:D,3,0)),0,VLOOKUP("Celkem",CaseMix!A:D,3,0)*30)</f>
        <v>108382.02</v>
      </c>
      <c r="D12" s="12"/>
      <c r="E12" s="233">
        <f>IF(ISERROR(VLOOKUP("Celkem",CaseMix!A:D,4,0)),0,VLOOKUP("Celkem",CaseMix!A:D,4,0)*30)</f>
        <v>122733.15</v>
      </c>
      <c r="F12" s="36">
        <f>B12</f>
        <v>110131.73999999999</v>
      </c>
      <c r="G12" s="234">
        <f>E12-F12</f>
        <v>12601.410000000003</v>
      </c>
      <c r="H12" s="237">
        <f>IF(F12&lt;0.00000001,"",E12/F12)</f>
        <v>1.1144212376922402</v>
      </c>
    </row>
    <row r="13" spans="1:8" ht="14.4" customHeight="1" thickBot="1" x14ac:dyDescent="0.35">
      <c r="A13" s="4" t="s">
        <v>101</v>
      </c>
      <c r="B13" s="9">
        <f>SUM(B11:B12)</f>
        <v>111727.09221999999</v>
      </c>
      <c r="C13" s="41">
        <f>SUM(C11:C12)</f>
        <v>109636.21566</v>
      </c>
      <c r="D13" s="12"/>
      <c r="E13" s="9">
        <f>SUM(E11:E12)</f>
        <v>124174.57733</v>
      </c>
      <c r="F13" s="40">
        <f>SUM(F11:F12)</f>
        <v>111727.09221999999</v>
      </c>
      <c r="G13" s="40">
        <f>E13-F13</f>
        <v>12447.485110000009</v>
      </c>
      <c r="H13" s="239">
        <f>IF(F13&lt;0.00000001,"",E13/F13)</f>
        <v>1.1114097293921323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1.2344325792230995</v>
      </c>
      <c r="C15" s="43">
        <f>IF(C9=0,"",C13/C9)</f>
        <v>1.27288084512193</v>
      </c>
      <c r="D15" s="12"/>
      <c r="E15" s="10">
        <f>IF(E9=0,"",E13/E9)</f>
        <v>1.1829571207715934</v>
      </c>
      <c r="F15" s="42">
        <f>IF(F9=0,"",F13/F9)</f>
        <v>1.1384741583786153</v>
      </c>
      <c r="G15" s="42">
        <f>IF(ISERROR(F15-E15),"",E15-F15)</f>
        <v>4.4482962392978109E-2</v>
      </c>
      <c r="H15" s="240">
        <f>IF(ISERROR(F15-E15),"",IF(F15&lt;0.00000001,"",E15/F15))</f>
        <v>1.0390724392517874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270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269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331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5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6194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33532.009999999995</v>
      </c>
      <c r="G3" s="215">
        <f t="shared" si="0"/>
        <v>13359650.82</v>
      </c>
      <c r="H3" s="216"/>
      <c r="I3" s="216"/>
      <c r="J3" s="211">
        <f t="shared" si="0"/>
        <v>32231.870000000006</v>
      </c>
      <c r="K3" s="215">
        <f t="shared" si="0"/>
        <v>14681044.59</v>
      </c>
      <c r="L3" s="216"/>
      <c r="M3" s="216"/>
      <c r="N3" s="211">
        <f t="shared" si="0"/>
        <v>36792.71</v>
      </c>
      <c r="O3" s="215">
        <f t="shared" si="0"/>
        <v>16873138.030000001</v>
      </c>
      <c r="P3" s="181">
        <f>IF(G3=0,"",O3/G3)</f>
        <v>1.2629924432411177</v>
      </c>
      <c r="Q3" s="213">
        <f>IF(N3=0,"",O3/N3)</f>
        <v>458.60003326745982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2" t="s">
        <v>90</v>
      </c>
      <c r="E4" s="563" t="s">
        <v>11</v>
      </c>
      <c r="F4" s="568">
        <v>2012</v>
      </c>
      <c r="G4" s="569"/>
      <c r="H4" s="214"/>
      <c r="I4" s="214"/>
      <c r="J4" s="568">
        <v>2013</v>
      </c>
      <c r="K4" s="569"/>
      <c r="L4" s="214"/>
      <c r="M4" s="214"/>
      <c r="N4" s="568">
        <v>2014</v>
      </c>
      <c r="O4" s="569"/>
      <c r="P4" s="570" t="s">
        <v>2</v>
      </c>
      <c r="Q4" s="559" t="s">
        <v>122</v>
      </c>
    </row>
    <row r="5" spans="1:17" ht="14.4" customHeight="1" thickBot="1" x14ac:dyDescent="0.35">
      <c r="A5" s="797"/>
      <c r="B5" s="796"/>
      <c r="C5" s="797"/>
      <c r="D5" s="798"/>
      <c r="E5" s="800"/>
      <c r="F5" s="806" t="s">
        <v>91</v>
      </c>
      <c r="G5" s="807" t="s">
        <v>14</v>
      </c>
      <c r="H5" s="808"/>
      <c r="I5" s="808"/>
      <c r="J5" s="806" t="s">
        <v>91</v>
      </c>
      <c r="K5" s="807" t="s">
        <v>14</v>
      </c>
      <c r="L5" s="808"/>
      <c r="M5" s="808"/>
      <c r="N5" s="806" t="s">
        <v>91</v>
      </c>
      <c r="O5" s="807" t="s">
        <v>14</v>
      </c>
      <c r="P5" s="809"/>
      <c r="Q5" s="805"/>
    </row>
    <row r="6" spans="1:17" ht="14.4" customHeight="1" x14ac:dyDescent="0.3">
      <c r="A6" s="732" t="s">
        <v>561</v>
      </c>
      <c r="B6" s="733" t="s">
        <v>4547</v>
      </c>
      <c r="C6" s="733" t="s">
        <v>4495</v>
      </c>
      <c r="D6" s="733" t="s">
        <v>5045</v>
      </c>
      <c r="E6" s="733" t="s">
        <v>5046</v>
      </c>
      <c r="F6" s="229">
        <v>480</v>
      </c>
      <c r="G6" s="229">
        <v>354224</v>
      </c>
      <c r="H6" s="229">
        <v>1</v>
      </c>
      <c r="I6" s="229">
        <v>737.9666666666667</v>
      </c>
      <c r="J6" s="229">
        <v>128</v>
      </c>
      <c r="K6" s="229">
        <v>94972</v>
      </c>
      <c r="L6" s="229">
        <v>0.26811283255792945</v>
      </c>
      <c r="M6" s="229">
        <v>741.96875</v>
      </c>
      <c r="N6" s="229"/>
      <c r="O6" s="229"/>
      <c r="P6" s="738"/>
      <c r="Q6" s="746"/>
    </row>
    <row r="7" spans="1:17" ht="14.4" customHeight="1" x14ac:dyDescent="0.3">
      <c r="A7" s="659" t="s">
        <v>561</v>
      </c>
      <c r="B7" s="660" t="s">
        <v>5335</v>
      </c>
      <c r="C7" s="660" t="s">
        <v>4495</v>
      </c>
      <c r="D7" s="660" t="s">
        <v>5045</v>
      </c>
      <c r="E7" s="660" t="s">
        <v>5046</v>
      </c>
      <c r="F7" s="663"/>
      <c r="G7" s="663"/>
      <c r="H7" s="663"/>
      <c r="I7" s="663"/>
      <c r="J7" s="663">
        <v>430</v>
      </c>
      <c r="K7" s="663">
        <v>319060</v>
      </c>
      <c r="L7" s="663"/>
      <c r="M7" s="663">
        <v>742</v>
      </c>
      <c r="N7" s="663">
        <v>562</v>
      </c>
      <c r="O7" s="663">
        <v>419797</v>
      </c>
      <c r="P7" s="676"/>
      <c r="Q7" s="664">
        <v>746.96975088967974</v>
      </c>
    </row>
    <row r="8" spans="1:17" ht="14.4" customHeight="1" x14ac:dyDescent="0.3">
      <c r="A8" s="659" t="s">
        <v>5337</v>
      </c>
      <c r="B8" s="660" t="s">
        <v>5541</v>
      </c>
      <c r="C8" s="660" t="s">
        <v>4495</v>
      </c>
      <c r="D8" s="660" t="s">
        <v>5542</v>
      </c>
      <c r="E8" s="660" t="s">
        <v>5543</v>
      </c>
      <c r="F8" s="663"/>
      <c r="G8" s="663"/>
      <c r="H8" s="663"/>
      <c r="I8" s="663"/>
      <c r="J8" s="663">
        <v>2</v>
      </c>
      <c r="K8" s="663">
        <v>126</v>
      </c>
      <c r="L8" s="663"/>
      <c r="M8" s="663">
        <v>63</v>
      </c>
      <c r="N8" s="663"/>
      <c r="O8" s="663"/>
      <c r="P8" s="676"/>
      <c r="Q8" s="664"/>
    </row>
    <row r="9" spans="1:17" ht="14.4" customHeight="1" x14ac:dyDescent="0.3">
      <c r="A9" s="659" t="s">
        <v>5347</v>
      </c>
      <c r="B9" s="660" t="s">
        <v>5544</v>
      </c>
      <c r="C9" s="660" t="s">
        <v>4495</v>
      </c>
      <c r="D9" s="660" t="s">
        <v>5545</v>
      </c>
      <c r="E9" s="660" t="s">
        <v>5546</v>
      </c>
      <c r="F9" s="663">
        <v>2</v>
      </c>
      <c r="G9" s="663">
        <v>908</v>
      </c>
      <c r="H9" s="663">
        <v>1</v>
      </c>
      <c r="I9" s="663">
        <v>454</v>
      </c>
      <c r="J9" s="663"/>
      <c r="K9" s="663"/>
      <c r="L9" s="663"/>
      <c r="M9" s="663"/>
      <c r="N9" s="663"/>
      <c r="O9" s="663"/>
      <c r="P9" s="676"/>
      <c r="Q9" s="664"/>
    </row>
    <row r="10" spans="1:17" ht="14.4" customHeight="1" x14ac:dyDescent="0.3">
      <c r="A10" s="659" t="s">
        <v>5347</v>
      </c>
      <c r="B10" s="660" t="s">
        <v>5544</v>
      </c>
      <c r="C10" s="660" t="s">
        <v>4495</v>
      </c>
      <c r="D10" s="660" t="s">
        <v>5547</v>
      </c>
      <c r="E10" s="660" t="s">
        <v>5548</v>
      </c>
      <c r="F10" s="663">
        <v>8</v>
      </c>
      <c r="G10" s="663">
        <v>624</v>
      </c>
      <c r="H10" s="663">
        <v>1</v>
      </c>
      <c r="I10" s="663">
        <v>78</v>
      </c>
      <c r="J10" s="663"/>
      <c r="K10" s="663"/>
      <c r="L10" s="663"/>
      <c r="M10" s="663"/>
      <c r="N10" s="663"/>
      <c r="O10" s="663"/>
      <c r="P10" s="676"/>
      <c r="Q10" s="664"/>
    </row>
    <row r="11" spans="1:17" ht="14.4" customHeight="1" x14ac:dyDescent="0.3">
      <c r="A11" s="659" t="s">
        <v>5347</v>
      </c>
      <c r="B11" s="660" t="s">
        <v>5544</v>
      </c>
      <c r="C11" s="660" t="s">
        <v>4495</v>
      </c>
      <c r="D11" s="660" t="s">
        <v>5549</v>
      </c>
      <c r="E11" s="660" t="s">
        <v>5550</v>
      </c>
      <c r="F11" s="663">
        <v>2</v>
      </c>
      <c r="G11" s="663">
        <v>326</v>
      </c>
      <c r="H11" s="663">
        <v>1</v>
      </c>
      <c r="I11" s="663">
        <v>163</v>
      </c>
      <c r="J11" s="663"/>
      <c r="K11" s="663"/>
      <c r="L11" s="663"/>
      <c r="M11" s="663"/>
      <c r="N11" s="663"/>
      <c r="O11" s="663"/>
      <c r="P11" s="676"/>
      <c r="Q11" s="664"/>
    </row>
    <row r="12" spans="1:17" ht="14.4" customHeight="1" x14ac:dyDescent="0.3">
      <c r="A12" s="659" t="s">
        <v>5347</v>
      </c>
      <c r="B12" s="660" t="s">
        <v>5544</v>
      </c>
      <c r="C12" s="660" t="s">
        <v>4495</v>
      </c>
      <c r="D12" s="660" t="s">
        <v>5551</v>
      </c>
      <c r="E12" s="660" t="s">
        <v>5552</v>
      </c>
      <c r="F12" s="663">
        <v>1</v>
      </c>
      <c r="G12" s="663">
        <v>197</v>
      </c>
      <c r="H12" s="663">
        <v>1</v>
      </c>
      <c r="I12" s="663">
        <v>197</v>
      </c>
      <c r="J12" s="663"/>
      <c r="K12" s="663"/>
      <c r="L12" s="663"/>
      <c r="M12" s="663"/>
      <c r="N12" s="663"/>
      <c r="O12" s="663"/>
      <c r="P12" s="676"/>
      <c r="Q12" s="664"/>
    </row>
    <row r="13" spans="1:17" ht="14.4" customHeight="1" x14ac:dyDescent="0.3">
      <c r="A13" s="659" t="s">
        <v>5347</v>
      </c>
      <c r="B13" s="660" t="s">
        <v>5544</v>
      </c>
      <c r="C13" s="660" t="s">
        <v>4495</v>
      </c>
      <c r="D13" s="660" t="s">
        <v>5553</v>
      </c>
      <c r="E13" s="660" t="s">
        <v>5554</v>
      </c>
      <c r="F13" s="663">
        <v>1</v>
      </c>
      <c r="G13" s="663">
        <v>166</v>
      </c>
      <c r="H13" s="663">
        <v>1</v>
      </c>
      <c r="I13" s="663">
        <v>166</v>
      </c>
      <c r="J13" s="663"/>
      <c r="K13" s="663"/>
      <c r="L13" s="663"/>
      <c r="M13" s="663"/>
      <c r="N13" s="663"/>
      <c r="O13" s="663"/>
      <c r="P13" s="676"/>
      <c r="Q13" s="664"/>
    </row>
    <row r="14" spans="1:17" ht="14.4" customHeight="1" x14ac:dyDescent="0.3">
      <c r="A14" s="659" t="s">
        <v>5352</v>
      </c>
      <c r="B14" s="660" t="s">
        <v>5555</v>
      </c>
      <c r="C14" s="660" t="s">
        <v>4492</v>
      </c>
      <c r="D14" s="660" t="s">
        <v>5556</v>
      </c>
      <c r="E14" s="660" t="s">
        <v>5557</v>
      </c>
      <c r="F14" s="663"/>
      <c r="G14" s="663"/>
      <c r="H14" s="663"/>
      <c r="I14" s="663"/>
      <c r="J14" s="663"/>
      <c r="K14" s="663"/>
      <c r="L14" s="663"/>
      <c r="M14" s="663"/>
      <c r="N14" s="663">
        <v>1</v>
      </c>
      <c r="O14" s="663">
        <v>1978.03</v>
      </c>
      <c r="P14" s="676"/>
      <c r="Q14" s="664">
        <v>1978.03</v>
      </c>
    </row>
    <row r="15" spans="1:17" ht="14.4" customHeight="1" x14ac:dyDescent="0.3">
      <c r="A15" s="659" t="s">
        <v>5352</v>
      </c>
      <c r="B15" s="660" t="s">
        <v>5555</v>
      </c>
      <c r="C15" s="660" t="s">
        <v>4492</v>
      </c>
      <c r="D15" s="660" t="s">
        <v>5558</v>
      </c>
      <c r="E15" s="660" t="s">
        <v>5559</v>
      </c>
      <c r="F15" s="663">
        <v>1</v>
      </c>
      <c r="G15" s="663">
        <v>2165.3200000000002</v>
      </c>
      <c r="H15" s="663">
        <v>1</v>
      </c>
      <c r="I15" s="663">
        <v>2165.3200000000002</v>
      </c>
      <c r="J15" s="663"/>
      <c r="K15" s="663"/>
      <c r="L15" s="663"/>
      <c r="M15" s="663"/>
      <c r="N15" s="663"/>
      <c r="O15" s="663"/>
      <c r="P15" s="676"/>
      <c r="Q15" s="664"/>
    </row>
    <row r="16" spans="1:17" ht="14.4" customHeight="1" x14ac:dyDescent="0.3">
      <c r="A16" s="659" t="s">
        <v>5352</v>
      </c>
      <c r="B16" s="660" t="s">
        <v>5555</v>
      </c>
      <c r="C16" s="660" t="s">
        <v>4492</v>
      </c>
      <c r="D16" s="660" t="s">
        <v>4823</v>
      </c>
      <c r="E16" s="660" t="s">
        <v>5560</v>
      </c>
      <c r="F16" s="663">
        <v>0.05</v>
      </c>
      <c r="G16" s="663">
        <v>46.83</v>
      </c>
      <c r="H16" s="663">
        <v>1</v>
      </c>
      <c r="I16" s="663">
        <v>936.59999999999991</v>
      </c>
      <c r="J16" s="663"/>
      <c r="K16" s="663"/>
      <c r="L16" s="663"/>
      <c r="M16" s="663"/>
      <c r="N16" s="663"/>
      <c r="O16" s="663"/>
      <c r="P16" s="676"/>
      <c r="Q16" s="664"/>
    </row>
    <row r="17" spans="1:17" ht="14.4" customHeight="1" x14ac:dyDescent="0.3">
      <c r="A17" s="659" t="s">
        <v>5352</v>
      </c>
      <c r="B17" s="660" t="s">
        <v>5555</v>
      </c>
      <c r="C17" s="660" t="s">
        <v>4675</v>
      </c>
      <c r="D17" s="660" t="s">
        <v>5561</v>
      </c>
      <c r="E17" s="660" t="s">
        <v>4481</v>
      </c>
      <c r="F17" s="663"/>
      <c r="G17" s="663"/>
      <c r="H17" s="663"/>
      <c r="I17" s="663"/>
      <c r="J17" s="663"/>
      <c r="K17" s="663"/>
      <c r="L17" s="663"/>
      <c r="M17" s="663"/>
      <c r="N17" s="663">
        <v>1807</v>
      </c>
      <c r="O17" s="663">
        <v>10028.85</v>
      </c>
      <c r="P17" s="676"/>
      <c r="Q17" s="664">
        <v>5.55</v>
      </c>
    </row>
    <row r="18" spans="1:17" ht="14.4" customHeight="1" x14ac:dyDescent="0.3">
      <c r="A18" s="659" t="s">
        <v>5352</v>
      </c>
      <c r="B18" s="660" t="s">
        <v>5555</v>
      </c>
      <c r="C18" s="660" t="s">
        <v>4675</v>
      </c>
      <c r="D18" s="660" t="s">
        <v>5562</v>
      </c>
      <c r="E18" s="660" t="s">
        <v>4481</v>
      </c>
      <c r="F18" s="663"/>
      <c r="G18" s="663"/>
      <c r="H18" s="663"/>
      <c r="I18" s="663"/>
      <c r="J18" s="663"/>
      <c r="K18" s="663"/>
      <c r="L18" s="663"/>
      <c r="M18" s="663"/>
      <c r="N18" s="663">
        <v>800</v>
      </c>
      <c r="O18" s="663">
        <v>14000</v>
      </c>
      <c r="P18" s="676"/>
      <c r="Q18" s="664">
        <v>17.5</v>
      </c>
    </row>
    <row r="19" spans="1:17" ht="14.4" customHeight="1" x14ac:dyDescent="0.3">
      <c r="A19" s="659" t="s">
        <v>5352</v>
      </c>
      <c r="B19" s="660" t="s">
        <v>5555</v>
      </c>
      <c r="C19" s="660" t="s">
        <v>4675</v>
      </c>
      <c r="D19" s="660" t="s">
        <v>5563</v>
      </c>
      <c r="E19" s="660" t="s">
        <v>4481</v>
      </c>
      <c r="F19" s="663">
        <v>903</v>
      </c>
      <c r="G19" s="663">
        <v>28658.82</v>
      </c>
      <c r="H19" s="663">
        <v>1</v>
      </c>
      <c r="I19" s="663">
        <v>31.737342192691031</v>
      </c>
      <c r="J19" s="663"/>
      <c r="K19" s="663"/>
      <c r="L19" s="663"/>
      <c r="M19" s="663"/>
      <c r="N19" s="663">
        <v>1019</v>
      </c>
      <c r="O19" s="663">
        <v>33932.699999999997</v>
      </c>
      <c r="P19" s="676">
        <v>1.1840229290668631</v>
      </c>
      <c r="Q19" s="664">
        <v>33.299999999999997</v>
      </c>
    </row>
    <row r="20" spans="1:17" ht="14.4" customHeight="1" x14ac:dyDescent="0.3">
      <c r="A20" s="659" t="s">
        <v>5352</v>
      </c>
      <c r="B20" s="660" t="s">
        <v>5555</v>
      </c>
      <c r="C20" s="660" t="s">
        <v>4675</v>
      </c>
      <c r="D20" s="660" t="s">
        <v>5564</v>
      </c>
      <c r="E20" s="660" t="s">
        <v>4481</v>
      </c>
      <c r="F20" s="663"/>
      <c r="G20" s="663"/>
      <c r="H20" s="663"/>
      <c r="I20" s="663"/>
      <c r="J20" s="663">
        <v>180</v>
      </c>
      <c r="K20" s="663">
        <v>28378.799999999999</v>
      </c>
      <c r="L20" s="663"/>
      <c r="M20" s="663">
        <v>157.66</v>
      </c>
      <c r="N20" s="663"/>
      <c r="O20" s="663"/>
      <c r="P20" s="676"/>
      <c r="Q20" s="664"/>
    </row>
    <row r="21" spans="1:17" ht="14.4" customHeight="1" x14ac:dyDescent="0.3">
      <c r="A21" s="659" t="s">
        <v>5352</v>
      </c>
      <c r="B21" s="660" t="s">
        <v>5555</v>
      </c>
      <c r="C21" s="660" t="s">
        <v>4683</v>
      </c>
      <c r="D21" s="660" t="s">
        <v>5565</v>
      </c>
      <c r="E21" s="660" t="s">
        <v>5566</v>
      </c>
      <c r="F21" s="663"/>
      <c r="G21" s="663"/>
      <c r="H21" s="663"/>
      <c r="I21" s="663"/>
      <c r="J21" s="663"/>
      <c r="K21" s="663"/>
      <c r="L21" s="663"/>
      <c r="M21" s="663"/>
      <c r="N21" s="663">
        <v>2</v>
      </c>
      <c r="O21" s="663">
        <v>1768.64</v>
      </c>
      <c r="P21" s="676"/>
      <c r="Q21" s="664">
        <v>884.32</v>
      </c>
    </row>
    <row r="22" spans="1:17" ht="14.4" customHeight="1" x14ac:dyDescent="0.3">
      <c r="A22" s="659" t="s">
        <v>5352</v>
      </c>
      <c r="B22" s="660" t="s">
        <v>5555</v>
      </c>
      <c r="C22" s="660" t="s">
        <v>4495</v>
      </c>
      <c r="D22" s="660" t="s">
        <v>5567</v>
      </c>
      <c r="E22" s="660" t="s">
        <v>5568</v>
      </c>
      <c r="F22" s="663"/>
      <c r="G22" s="663"/>
      <c r="H22" s="663"/>
      <c r="I22" s="663"/>
      <c r="J22" s="663">
        <v>1</v>
      </c>
      <c r="K22" s="663">
        <v>1754</v>
      </c>
      <c r="L22" s="663"/>
      <c r="M22" s="663">
        <v>1754</v>
      </c>
      <c r="N22" s="663">
        <v>6</v>
      </c>
      <c r="O22" s="663">
        <v>10548</v>
      </c>
      <c r="P22" s="676"/>
      <c r="Q22" s="664">
        <v>1758</v>
      </c>
    </row>
    <row r="23" spans="1:17" ht="14.4" customHeight="1" x14ac:dyDescent="0.3">
      <c r="A23" s="659" t="s">
        <v>5352</v>
      </c>
      <c r="B23" s="660" t="s">
        <v>5555</v>
      </c>
      <c r="C23" s="660" t="s">
        <v>4495</v>
      </c>
      <c r="D23" s="660" t="s">
        <v>5569</v>
      </c>
      <c r="E23" s="660" t="s">
        <v>5570</v>
      </c>
      <c r="F23" s="663"/>
      <c r="G23" s="663"/>
      <c r="H23" s="663"/>
      <c r="I23" s="663"/>
      <c r="J23" s="663">
        <v>1</v>
      </c>
      <c r="K23" s="663">
        <v>410</v>
      </c>
      <c r="L23" s="663"/>
      <c r="M23" s="663">
        <v>410</v>
      </c>
      <c r="N23" s="663">
        <v>2</v>
      </c>
      <c r="O23" s="663">
        <v>820</v>
      </c>
      <c r="P23" s="676"/>
      <c r="Q23" s="664">
        <v>410</v>
      </c>
    </row>
    <row r="24" spans="1:17" ht="14.4" customHeight="1" x14ac:dyDescent="0.3">
      <c r="A24" s="659" t="s">
        <v>5352</v>
      </c>
      <c r="B24" s="660" t="s">
        <v>5555</v>
      </c>
      <c r="C24" s="660" t="s">
        <v>4495</v>
      </c>
      <c r="D24" s="660" t="s">
        <v>5571</v>
      </c>
      <c r="E24" s="660" t="s">
        <v>5572</v>
      </c>
      <c r="F24" s="663"/>
      <c r="G24" s="663"/>
      <c r="H24" s="663"/>
      <c r="I24" s="663"/>
      <c r="J24" s="663"/>
      <c r="K24" s="663"/>
      <c r="L24" s="663"/>
      <c r="M24" s="663"/>
      <c r="N24" s="663">
        <v>2</v>
      </c>
      <c r="O24" s="663">
        <v>28664</v>
      </c>
      <c r="P24" s="676"/>
      <c r="Q24" s="664">
        <v>14332</v>
      </c>
    </row>
    <row r="25" spans="1:17" ht="14.4" customHeight="1" x14ac:dyDescent="0.3">
      <c r="A25" s="659" t="s">
        <v>5352</v>
      </c>
      <c r="B25" s="660" t="s">
        <v>5555</v>
      </c>
      <c r="C25" s="660" t="s">
        <v>4495</v>
      </c>
      <c r="D25" s="660" t="s">
        <v>5573</v>
      </c>
      <c r="E25" s="660" t="s">
        <v>5574</v>
      </c>
      <c r="F25" s="663"/>
      <c r="G25" s="663"/>
      <c r="H25" s="663"/>
      <c r="I25" s="663"/>
      <c r="J25" s="663"/>
      <c r="K25" s="663"/>
      <c r="L25" s="663"/>
      <c r="M25" s="663"/>
      <c r="N25" s="663">
        <v>1</v>
      </c>
      <c r="O25" s="663">
        <v>2253</v>
      </c>
      <c r="P25" s="676"/>
      <c r="Q25" s="664">
        <v>2253</v>
      </c>
    </row>
    <row r="26" spans="1:17" ht="14.4" customHeight="1" x14ac:dyDescent="0.3">
      <c r="A26" s="659" t="s">
        <v>5352</v>
      </c>
      <c r="B26" s="660" t="s">
        <v>5555</v>
      </c>
      <c r="C26" s="660" t="s">
        <v>4495</v>
      </c>
      <c r="D26" s="660" t="s">
        <v>5575</v>
      </c>
      <c r="E26" s="660" t="s">
        <v>5576</v>
      </c>
      <c r="F26" s="663"/>
      <c r="G26" s="663"/>
      <c r="H26" s="663"/>
      <c r="I26" s="663"/>
      <c r="J26" s="663"/>
      <c r="K26" s="663"/>
      <c r="L26" s="663"/>
      <c r="M26" s="663"/>
      <c r="N26" s="663">
        <v>1</v>
      </c>
      <c r="O26" s="663">
        <v>2546</v>
      </c>
      <c r="P26" s="676"/>
      <c r="Q26" s="664">
        <v>2546</v>
      </c>
    </row>
    <row r="27" spans="1:17" ht="14.4" customHeight="1" x14ac:dyDescent="0.3">
      <c r="A27" s="659" t="s">
        <v>5357</v>
      </c>
      <c r="B27" s="660" t="s">
        <v>5577</v>
      </c>
      <c r="C27" s="660" t="s">
        <v>4495</v>
      </c>
      <c r="D27" s="660" t="s">
        <v>5578</v>
      </c>
      <c r="E27" s="660" t="s">
        <v>5579</v>
      </c>
      <c r="F27" s="663"/>
      <c r="G27" s="663"/>
      <c r="H27" s="663"/>
      <c r="I27" s="663"/>
      <c r="J27" s="663">
        <v>4</v>
      </c>
      <c r="K27" s="663">
        <v>37348</v>
      </c>
      <c r="L27" s="663"/>
      <c r="M27" s="663">
        <v>9337</v>
      </c>
      <c r="N27" s="663"/>
      <c r="O27" s="663"/>
      <c r="P27" s="676"/>
      <c r="Q27" s="664"/>
    </row>
    <row r="28" spans="1:17" ht="14.4" customHeight="1" x14ac:dyDescent="0.3">
      <c r="A28" s="659" t="s">
        <v>5357</v>
      </c>
      <c r="B28" s="660" t="s">
        <v>5580</v>
      </c>
      <c r="C28" s="660" t="s">
        <v>4495</v>
      </c>
      <c r="D28" s="660" t="s">
        <v>5581</v>
      </c>
      <c r="E28" s="660" t="s">
        <v>5582</v>
      </c>
      <c r="F28" s="663"/>
      <c r="G28" s="663"/>
      <c r="H28" s="663"/>
      <c r="I28" s="663"/>
      <c r="J28" s="663">
        <v>8</v>
      </c>
      <c r="K28" s="663">
        <v>2800</v>
      </c>
      <c r="L28" s="663"/>
      <c r="M28" s="663">
        <v>350</v>
      </c>
      <c r="N28" s="663"/>
      <c r="O28" s="663"/>
      <c r="P28" s="676"/>
      <c r="Q28" s="664"/>
    </row>
    <row r="29" spans="1:17" ht="14.4" customHeight="1" x14ac:dyDescent="0.3">
      <c r="A29" s="659" t="s">
        <v>5357</v>
      </c>
      <c r="B29" s="660" t="s">
        <v>5580</v>
      </c>
      <c r="C29" s="660" t="s">
        <v>4495</v>
      </c>
      <c r="D29" s="660" t="s">
        <v>5583</v>
      </c>
      <c r="E29" s="660" t="s">
        <v>5584</v>
      </c>
      <c r="F29" s="663">
        <v>119</v>
      </c>
      <c r="G29" s="663">
        <v>7616</v>
      </c>
      <c r="H29" s="663">
        <v>1</v>
      </c>
      <c r="I29" s="663">
        <v>64</v>
      </c>
      <c r="J29" s="663">
        <v>139</v>
      </c>
      <c r="K29" s="663">
        <v>9035</v>
      </c>
      <c r="L29" s="663">
        <v>1.1863182773109244</v>
      </c>
      <c r="M29" s="663">
        <v>65</v>
      </c>
      <c r="N29" s="663">
        <v>167</v>
      </c>
      <c r="O29" s="663">
        <v>10855</v>
      </c>
      <c r="P29" s="676">
        <v>1.4252888655462186</v>
      </c>
      <c r="Q29" s="664">
        <v>65</v>
      </c>
    </row>
    <row r="30" spans="1:17" ht="14.4" customHeight="1" x14ac:dyDescent="0.3">
      <c r="A30" s="659" t="s">
        <v>5357</v>
      </c>
      <c r="B30" s="660" t="s">
        <v>5580</v>
      </c>
      <c r="C30" s="660" t="s">
        <v>4495</v>
      </c>
      <c r="D30" s="660" t="s">
        <v>5585</v>
      </c>
      <c r="E30" s="660" t="s">
        <v>5586</v>
      </c>
      <c r="F30" s="663">
        <v>3</v>
      </c>
      <c r="G30" s="663">
        <v>1767</v>
      </c>
      <c r="H30" s="663">
        <v>1</v>
      </c>
      <c r="I30" s="663">
        <v>589</v>
      </c>
      <c r="J30" s="663"/>
      <c r="K30" s="663"/>
      <c r="L30" s="663"/>
      <c r="M30" s="663"/>
      <c r="N30" s="663">
        <v>1</v>
      </c>
      <c r="O30" s="663">
        <v>591</v>
      </c>
      <c r="P30" s="676">
        <v>0.33446519524617996</v>
      </c>
      <c r="Q30" s="664">
        <v>591</v>
      </c>
    </row>
    <row r="31" spans="1:17" ht="14.4" customHeight="1" x14ac:dyDescent="0.3">
      <c r="A31" s="659" t="s">
        <v>5357</v>
      </c>
      <c r="B31" s="660" t="s">
        <v>5580</v>
      </c>
      <c r="C31" s="660" t="s">
        <v>4495</v>
      </c>
      <c r="D31" s="660" t="s">
        <v>5587</v>
      </c>
      <c r="E31" s="660" t="s">
        <v>5588</v>
      </c>
      <c r="F31" s="663"/>
      <c r="G31" s="663"/>
      <c r="H31" s="663"/>
      <c r="I31" s="663"/>
      <c r="J31" s="663"/>
      <c r="K31" s="663"/>
      <c r="L31" s="663"/>
      <c r="M31" s="663"/>
      <c r="N31" s="663">
        <v>1</v>
      </c>
      <c r="O31" s="663">
        <v>616</v>
      </c>
      <c r="P31" s="676"/>
      <c r="Q31" s="664">
        <v>616</v>
      </c>
    </row>
    <row r="32" spans="1:17" ht="14.4" customHeight="1" x14ac:dyDescent="0.3">
      <c r="A32" s="659" t="s">
        <v>5357</v>
      </c>
      <c r="B32" s="660" t="s">
        <v>5580</v>
      </c>
      <c r="C32" s="660" t="s">
        <v>4495</v>
      </c>
      <c r="D32" s="660" t="s">
        <v>5589</v>
      </c>
      <c r="E32" s="660" t="s">
        <v>5590</v>
      </c>
      <c r="F32" s="663">
        <v>27</v>
      </c>
      <c r="G32" s="663">
        <v>621</v>
      </c>
      <c r="H32" s="663">
        <v>1</v>
      </c>
      <c r="I32" s="663">
        <v>23</v>
      </c>
      <c r="J32" s="663">
        <v>14</v>
      </c>
      <c r="K32" s="663">
        <v>322</v>
      </c>
      <c r="L32" s="663">
        <v>0.51851851851851849</v>
      </c>
      <c r="M32" s="663">
        <v>23</v>
      </c>
      <c r="N32" s="663">
        <v>13</v>
      </c>
      <c r="O32" s="663">
        <v>309</v>
      </c>
      <c r="P32" s="676">
        <v>0.49758454106280192</v>
      </c>
      <c r="Q32" s="664">
        <v>23.76923076923077</v>
      </c>
    </row>
    <row r="33" spans="1:17" ht="14.4" customHeight="1" x14ac:dyDescent="0.3">
      <c r="A33" s="659" t="s">
        <v>5357</v>
      </c>
      <c r="B33" s="660" t="s">
        <v>5580</v>
      </c>
      <c r="C33" s="660" t="s">
        <v>4495</v>
      </c>
      <c r="D33" s="660" t="s">
        <v>5591</v>
      </c>
      <c r="E33" s="660" t="s">
        <v>5592</v>
      </c>
      <c r="F33" s="663">
        <v>11</v>
      </c>
      <c r="G33" s="663">
        <v>594</v>
      </c>
      <c r="H33" s="663">
        <v>1</v>
      </c>
      <c r="I33" s="663">
        <v>54</v>
      </c>
      <c r="J33" s="663">
        <v>14</v>
      </c>
      <c r="K33" s="663">
        <v>756</v>
      </c>
      <c r="L33" s="663">
        <v>1.2727272727272727</v>
      </c>
      <c r="M33" s="663">
        <v>54</v>
      </c>
      <c r="N33" s="663">
        <v>6</v>
      </c>
      <c r="O33" s="663">
        <v>324</v>
      </c>
      <c r="P33" s="676">
        <v>0.54545454545454541</v>
      </c>
      <c r="Q33" s="664">
        <v>54</v>
      </c>
    </row>
    <row r="34" spans="1:17" ht="14.4" customHeight="1" x14ac:dyDescent="0.3">
      <c r="A34" s="659" t="s">
        <v>5357</v>
      </c>
      <c r="B34" s="660" t="s">
        <v>5580</v>
      </c>
      <c r="C34" s="660" t="s">
        <v>4495</v>
      </c>
      <c r="D34" s="660" t="s">
        <v>5593</v>
      </c>
      <c r="E34" s="660" t="s">
        <v>5594</v>
      </c>
      <c r="F34" s="663">
        <v>994</v>
      </c>
      <c r="G34" s="663">
        <v>76538</v>
      </c>
      <c r="H34" s="663">
        <v>1</v>
      </c>
      <c r="I34" s="663">
        <v>77</v>
      </c>
      <c r="J34" s="663">
        <v>932</v>
      </c>
      <c r="K34" s="663">
        <v>71764</v>
      </c>
      <c r="L34" s="663">
        <v>0.93762575452716301</v>
      </c>
      <c r="M34" s="663">
        <v>77</v>
      </c>
      <c r="N34" s="663">
        <v>875</v>
      </c>
      <c r="O34" s="663">
        <v>67375</v>
      </c>
      <c r="P34" s="676">
        <v>0.88028169014084512</v>
      </c>
      <c r="Q34" s="664">
        <v>77</v>
      </c>
    </row>
    <row r="35" spans="1:17" ht="14.4" customHeight="1" x14ac:dyDescent="0.3">
      <c r="A35" s="659" t="s">
        <v>5357</v>
      </c>
      <c r="B35" s="660" t="s">
        <v>5580</v>
      </c>
      <c r="C35" s="660" t="s">
        <v>4495</v>
      </c>
      <c r="D35" s="660" t="s">
        <v>5595</v>
      </c>
      <c r="E35" s="660" t="s">
        <v>5596</v>
      </c>
      <c r="F35" s="663">
        <v>45</v>
      </c>
      <c r="G35" s="663">
        <v>990</v>
      </c>
      <c r="H35" s="663">
        <v>1</v>
      </c>
      <c r="I35" s="663">
        <v>22</v>
      </c>
      <c r="J35" s="663">
        <v>30</v>
      </c>
      <c r="K35" s="663">
        <v>660</v>
      </c>
      <c r="L35" s="663">
        <v>0.66666666666666663</v>
      </c>
      <c r="M35" s="663">
        <v>22</v>
      </c>
      <c r="N35" s="663">
        <v>30</v>
      </c>
      <c r="O35" s="663">
        <v>680</v>
      </c>
      <c r="P35" s="676">
        <v>0.68686868686868685</v>
      </c>
      <c r="Q35" s="664">
        <v>22.666666666666668</v>
      </c>
    </row>
    <row r="36" spans="1:17" ht="14.4" customHeight="1" x14ac:dyDescent="0.3">
      <c r="A36" s="659" t="s">
        <v>5357</v>
      </c>
      <c r="B36" s="660" t="s">
        <v>5580</v>
      </c>
      <c r="C36" s="660" t="s">
        <v>4495</v>
      </c>
      <c r="D36" s="660" t="s">
        <v>5597</v>
      </c>
      <c r="E36" s="660" t="s">
        <v>5598</v>
      </c>
      <c r="F36" s="663">
        <v>47</v>
      </c>
      <c r="G36" s="663">
        <v>9823</v>
      </c>
      <c r="H36" s="663">
        <v>1</v>
      </c>
      <c r="I36" s="663">
        <v>209</v>
      </c>
      <c r="J36" s="663">
        <v>45</v>
      </c>
      <c r="K36" s="663">
        <v>9405</v>
      </c>
      <c r="L36" s="663">
        <v>0.95744680851063835</v>
      </c>
      <c r="M36" s="663">
        <v>209</v>
      </c>
      <c r="N36" s="663"/>
      <c r="O36" s="663"/>
      <c r="P36" s="676"/>
      <c r="Q36" s="664"/>
    </row>
    <row r="37" spans="1:17" ht="14.4" customHeight="1" x14ac:dyDescent="0.3">
      <c r="A37" s="659" t="s">
        <v>5357</v>
      </c>
      <c r="B37" s="660" t="s">
        <v>5580</v>
      </c>
      <c r="C37" s="660" t="s">
        <v>4495</v>
      </c>
      <c r="D37" s="660" t="s">
        <v>5599</v>
      </c>
      <c r="E37" s="660" t="s">
        <v>5600</v>
      </c>
      <c r="F37" s="663">
        <v>1</v>
      </c>
      <c r="G37" s="663">
        <v>66</v>
      </c>
      <c r="H37" s="663">
        <v>1</v>
      </c>
      <c r="I37" s="663">
        <v>66</v>
      </c>
      <c r="J37" s="663">
        <v>7</v>
      </c>
      <c r="K37" s="663">
        <v>462</v>
      </c>
      <c r="L37" s="663">
        <v>7</v>
      </c>
      <c r="M37" s="663">
        <v>66</v>
      </c>
      <c r="N37" s="663">
        <v>9</v>
      </c>
      <c r="O37" s="663">
        <v>594</v>
      </c>
      <c r="P37" s="676">
        <v>9</v>
      </c>
      <c r="Q37" s="664">
        <v>66</v>
      </c>
    </row>
    <row r="38" spans="1:17" ht="14.4" customHeight="1" x14ac:dyDescent="0.3">
      <c r="A38" s="659" t="s">
        <v>5357</v>
      </c>
      <c r="B38" s="660" t="s">
        <v>5580</v>
      </c>
      <c r="C38" s="660" t="s">
        <v>4495</v>
      </c>
      <c r="D38" s="660" t="s">
        <v>5601</v>
      </c>
      <c r="E38" s="660" t="s">
        <v>5602</v>
      </c>
      <c r="F38" s="663">
        <v>14</v>
      </c>
      <c r="G38" s="663">
        <v>322</v>
      </c>
      <c r="H38" s="663">
        <v>1</v>
      </c>
      <c r="I38" s="663">
        <v>23</v>
      </c>
      <c r="J38" s="663">
        <v>15</v>
      </c>
      <c r="K38" s="663">
        <v>360</v>
      </c>
      <c r="L38" s="663">
        <v>1.1180124223602483</v>
      </c>
      <c r="M38" s="663">
        <v>24</v>
      </c>
      <c r="N38" s="663">
        <v>17</v>
      </c>
      <c r="O38" s="663">
        <v>408</v>
      </c>
      <c r="P38" s="676">
        <v>1.2670807453416149</v>
      </c>
      <c r="Q38" s="664">
        <v>24</v>
      </c>
    </row>
    <row r="39" spans="1:17" ht="14.4" customHeight="1" x14ac:dyDescent="0.3">
      <c r="A39" s="659" t="s">
        <v>5357</v>
      </c>
      <c r="B39" s="660" t="s">
        <v>5580</v>
      </c>
      <c r="C39" s="660" t="s">
        <v>4495</v>
      </c>
      <c r="D39" s="660" t="s">
        <v>5603</v>
      </c>
      <c r="E39" s="660" t="s">
        <v>5604</v>
      </c>
      <c r="F39" s="663">
        <v>72</v>
      </c>
      <c r="G39" s="663">
        <v>12960</v>
      </c>
      <c r="H39" s="663">
        <v>1</v>
      </c>
      <c r="I39" s="663">
        <v>180</v>
      </c>
      <c r="J39" s="663">
        <v>88</v>
      </c>
      <c r="K39" s="663">
        <v>15840</v>
      </c>
      <c r="L39" s="663">
        <v>1.2222222222222223</v>
      </c>
      <c r="M39" s="663">
        <v>180</v>
      </c>
      <c r="N39" s="663">
        <v>62</v>
      </c>
      <c r="O39" s="663">
        <v>11160</v>
      </c>
      <c r="P39" s="676">
        <v>0.86111111111111116</v>
      </c>
      <c r="Q39" s="664">
        <v>180</v>
      </c>
    </row>
    <row r="40" spans="1:17" ht="14.4" customHeight="1" x14ac:dyDescent="0.3">
      <c r="A40" s="659" t="s">
        <v>5357</v>
      </c>
      <c r="B40" s="660" t="s">
        <v>5580</v>
      </c>
      <c r="C40" s="660" t="s">
        <v>4495</v>
      </c>
      <c r="D40" s="660" t="s">
        <v>5605</v>
      </c>
      <c r="E40" s="660" t="s">
        <v>5606</v>
      </c>
      <c r="F40" s="663">
        <v>11</v>
      </c>
      <c r="G40" s="663">
        <v>2783</v>
      </c>
      <c r="H40" s="663">
        <v>1</v>
      </c>
      <c r="I40" s="663">
        <v>253</v>
      </c>
      <c r="J40" s="663">
        <v>22</v>
      </c>
      <c r="K40" s="663">
        <v>5566</v>
      </c>
      <c r="L40" s="663">
        <v>2</v>
      </c>
      <c r="M40" s="663">
        <v>253</v>
      </c>
      <c r="N40" s="663">
        <v>61</v>
      </c>
      <c r="O40" s="663">
        <v>15433</v>
      </c>
      <c r="P40" s="676">
        <v>5.5454545454545459</v>
      </c>
      <c r="Q40" s="664">
        <v>253</v>
      </c>
    </row>
    <row r="41" spans="1:17" ht="14.4" customHeight="1" x14ac:dyDescent="0.3">
      <c r="A41" s="659" t="s">
        <v>5357</v>
      </c>
      <c r="B41" s="660" t="s">
        <v>5580</v>
      </c>
      <c r="C41" s="660" t="s">
        <v>4495</v>
      </c>
      <c r="D41" s="660" t="s">
        <v>5607</v>
      </c>
      <c r="E41" s="660" t="s">
        <v>5608</v>
      </c>
      <c r="F41" s="663">
        <v>2</v>
      </c>
      <c r="G41" s="663">
        <v>378</v>
      </c>
      <c r="H41" s="663">
        <v>1</v>
      </c>
      <c r="I41" s="663">
        <v>189</v>
      </c>
      <c r="J41" s="663"/>
      <c r="K41" s="663"/>
      <c r="L41" s="663"/>
      <c r="M41" s="663"/>
      <c r="N41" s="663"/>
      <c r="O41" s="663"/>
      <c r="P41" s="676"/>
      <c r="Q41" s="664"/>
    </row>
    <row r="42" spans="1:17" ht="14.4" customHeight="1" x14ac:dyDescent="0.3">
      <c r="A42" s="659" t="s">
        <v>5357</v>
      </c>
      <c r="B42" s="660" t="s">
        <v>5580</v>
      </c>
      <c r="C42" s="660" t="s">
        <v>4495</v>
      </c>
      <c r="D42" s="660" t="s">
        <v>5609</v>
      </c>
      <c r="E42" s="660" t="s">
        <v>5610</v>
      </c>
      <c r="F42" s="663">
        <v>75</v>
      </c>
      <c r="G42" s="663">
        <v>16200</v>
      </c>
      <c r="H42" s="663">
        <v>1</v>
      </c>
      <c r="I42" s="663">
        <v>216</v>
      </c>
      <c r="J42" s="663">
        <v>84</v>
      </c>
      <c r="K42" s="663">
        <v>18144</v>
      </c>
      <c r="L42" s="663">
        <v>1.1200000000000001</v>
      </c>
      <c r="M42" s="663">
        <v>216</v>
      </c>
      <c r="N42" s="663">
        <v>67</v>
      </c>
      <c r="O42" s="663">
        <v>14472</v>
      </c>
      <c r="P42" s="676">
        <v>0.89333333333333331</v>
      </c>
      <c r="Q42" s="664">
        <v>216</v>
      </c>
    </row>
    <row r="43" spans="1:17" ht="14.4" customHeight="1" x14ac:dyDescent="0.3">
      <c r="A43" s="659" t="s">
        <v>5357</v>
      </c>
      <c r="B43" s="660" t="s">
        <v>5580</v>
      </c>
      <c r="C43" s="660" t="s">
        <v>4495</v>
      </c>
      <c r="D43" s="660" t="s">
        <v>1259</v>
      </c>
      <c r="E43" s="660" t="s">
        <v>5611</v>
      </c>
      <c r="F43" s="663"/>
      <c r="G43" s="663"/>
      <c r="H43" s="663"/>
      <c r="I43" s="663"/>
      <c r="J43" s="663"/>
      <c r="K43" s="663"/>
      <c r="L43" s="663"/>
      <c r="M43" s="663"/>
      <c r="N43" s="663">
        <v>1</v>
      </c>
      <c r="O43" s="663">
        <v>591</v>
      </c>
      <c r="P43" s="676"/>
      <c r="Q43" s="664">
        <v>591</v>
      </c>
    </row>
    <row r="44" spans="1:17" ht="14.4" customHeight="1" x14ac:dyDescent="0.3">
      <c r="A44" s="659" t="s">
        <v>5357</v>
      </c>
      <c r="B44" s="660" t="s">
        <v>5580</v>
      </c>
      <c r="C44" s="660" t="s">
        <v>4495</v>
      </c>
      <c r="D44" s="660" t="s">
        <v>5612</v>
      </c>
      <c r="E44" s="660" t="s">
        <v>5613</v>
      </c>
      <c r="F44" s="663"/>
      <c r="G44" s="663"/>
      <c r="H44" s="663"/>
      <c r="I44" s="663"/>
      <c r="J44" s="663"/>
      <c r="K44" s="663"/>
      <c r="L44" s="663"/>
      <c r="M44" s="663"/>
      <c r="N44" s="663">
        <v>3</v>
      </c>
      <c r="O44" s="663">
        <v>150</v>
      </c>
      <c r="P44" s="676"/>
      <c r="Q44" s="664">
        <v>50</v>
      </c>
    </row>
    <row r="45" spans="1:17" ht="14.4" customHeight="1" x14ac:dyDescent="0.3">
      <c r="A45" s="659" t="s">
        <v>5357</v>
      </c>
      <c r="B45" s="660" t="s">
        <v>5580</v>
      </c>
      <c r="C45" s="660" t="s">
        <v>4495</v>
      </c>
      <c r="D45" s="660" t="s">
        <v>5614</v>
      </c>
      <c r="E45" s="660" t="s">
        <v>5615</v>
      </c>
      <c r="F45" s="663">
        <v>2</v>
      </c>
      <c r="G45" s="663">
        <v>652</v>
      </c>
      <c r="H45" s="663">
        <v>1</v>
      </c>
      <c r="I45" s="663">
        <v>326</v>
      </c>
      <c r="J45" s="663"/>
      <c r="K45" s="663"/>
      <c r="L45" s="663"/>
      <c r="M45" s="663"/>
      <c r="N45" s="663"/>
      <c r="O45" s="663"/>
      <c r="P45" s="676"/>
      <c r="Q45" s="664"/>
    </row>
    <row r="46" spans="1:17" ht="14.4" customHeight="1" x14ac:dyDescent="0.3">
      <c r="A46" s="659" t="s">
        <v>5357</v>
      </c>
      <c r="B46" s="660" t="s">
        <v>5580</v>
      </c>
      <c r="C46" s="660" t="s">
        <v>4495</v>
      </c>
      <c r="D46" s="660" t="s">
        <v>5616</v>
      </c>
      <c r="E46" s="660" t="s">
        <v>5617</v>
      </c>
      <c r="F46" s="663"/>
      <c r="G46" s="663"/>
      <c r="H46" s="663"/>
      <c r="I46" s="663"/>
      <c r="J46" s="663"/>
      <c r="K46" s="663"/>
      <c r="L46" s="663"/>
      <c r="M46" s="663"/>
      <c r="N46" s="663">
        <v>1</v>
      </c>
      <c r="O46" s="663">
        <v>752</v>
      </c>
      <c r="P46" s="676"/>
      <c r="Q46" s="664">
        <v>752</v>
      </c>
    </row>
    <row r="47" spans="1:17" ht="14.4" customHeight="1" x14ac:dyDescent="0.3">
      <c r="A47" s="659" t="s">
        <v>5357</v>
      </c>
      <c r="B47" s="660" t="s">
        <v>5580</v>
      </c>
      <c r="C47" s="660" t="s">
        <v>4495</v>
      </c>
      <c r="D47" s="660" t="s">
        <v>5618</v>
      </c>
      <c r="E47" s="660" t="s">
        <v>5619</v>
      </c>
      <c r="F47" s="663"/>
      <c r="G47" s="663"/>
      <c r="H47" s="663"/>
      <c r="I47" s="663"/>
      <c r="J47" s="663"/>
      <c r="K47" s="663"/>
      <c r="L47" s="663"/>
      <c r="M47" s="663"/>
      <c r="N47" s="663">
        <v>1</v>
      </c>
      <c r="O47" s="663">
        <v>231</v>
      </c>
      <c r="P47" s="676"/>
      <c r="Q47" s="664">
        <v>231</v>
      </c>
    </row>
    <row r="48" spans="1:17" ht="14.4" customHeight="1" x14ac:dyDescent="0.3">
      <c r="A48" s="659" t="s">
        <v>5357</v>
      </c>
      <c r="B48" s="660" t="s">
        <v>5580</v>
      </c>
      <c r="C48" s="660" t="s">
        <v>4495</v>
      </c>
      <c r="D48" s="660" t="s">
        <v>5620</v>
      </c>
      <c r="E48" s="660" t="s">
        <v>5621</v>
      </c>
      <c r="F48" s="663"/>
      <c r="G48" s="663"/>
      <c r="H48" s="663"/>
      <c r="I48" s="663"/>
      <c r="J48" s="663"/>
      <c r="K48" s="663"/>
      <c r="L48" s="663"/>
      <c r="M48" s="663"/>
      <c r="N48" s="663">
        <v>1</v>
      </c>
      <c r="O48" s="663">
        <v>407</v>
      </c>
      <c r="P48" s="676"/>
      <c r="Q48" s="664">
        <v>407</v>
      </c>
    </row>
    <row r="49" spans="1:17" ht="14.4" customHeight="1" x14ac:dyDescent="0.3">
      <c r="A49" s="659" t="s">
        <v>5357</v>
      </c>
      <c r="B49" s="660" t="s">
        <v>5580</v>
      </c>
      <c r="C49" s="660" t="s">
        <v>4495</v>
      </c>
      <c r="D49" s="660" t="s">
        <v>5622</v>
      </c>
      <c r="E49" s="660" t="s">
        <v>5623</v>
      </c>
      <c r="F49" s="663"/>
      <c r="G49" s="663"/>
      <c r="H49" s="663"/>
      <c r="I49" s="663"/>
      <c r="J49" s="663"/>
      <c r="K49" s="663"/>
      <c r="L49" s="663"/>
      <c r="M49" s="663"/>
      <c r="N49" s="663">
        <v>1</v>
      </c>
      <c r="O49" s="663">
        <v>587</v>
      </c>
      <c r="P49" s="676"/>
      <c r="Q49" s="664">
        <v>587</v>
      </c>
    </row>
    <row r="50" spans="1:17" ht="14.4" customHeight="1" x14ac:dyDescent="0.3">
      <c r="A50" s="659" t="s">
        <v>5624</v>
      </c>
      <c r="B50" s="660" t="s">
        <v>5625</v>
      </c>
      <c r="C50" s="660" t="s">
        <v>4495</v>
      </c>
      <c r="D50" s="660" t="s">
        <v>5626</v>
      </c>
      <c r="E50" s="660" t="s">
        <v>5627</v>
      </c>
      <c r="F50" s="663">
        <v>380</v>
      </c>
      <c r="G50" s="663">
        <v>10260</v>
      </c>
      <c r="H50" s="663">
        <v>1</v>
      </c>
      <c r="I50" s="663">
        <v>27</v>
      </c>
      <c r="J50" s="663">
        <v>394</v>
      </c>
      <c r="K50" s="663">
        <v>10638</v>
      </c>
      <c r="L50" s="663">
        <v>1.0368421052631578</v>
      </c>
      <c r="M50" s="663">
        <v>27</v>
      </c>
      <c r="N50" s="663">
        <v>392</v>
      </c>
      <c r="O50" s="663">
        <v>10584</v>
      </c>
      <c r="P50" s="676">
        <v>1.0315789473684212</v>
      </c>
      <c r="Q50" s="664">
        <v>27</v>
      </c>
    </row>
    <row r="51" spans="1:17" ht="14.4" customHeight="1" x14ac:dyDescent="0.3">
      <c r="A51" s="659" t="s">
        <v>5624</v>
      </c>
      <c r="B51" s="660" t="s">
        <v>5625</v>
      </c>
      <c r="C51" s="660" t="s">
        <v>4495</v>
      </c>
      <c r="D51" s="660" t="s">
        <v>5628</v>
      </c>
      <c r="E51" s="660" t="s">
        <v>5629</v>
      </c>
      <c r="F51" s="663">
        <v>75</v>
      </c>
      <c r="G51" s="663">
        <v>4050</v>
      </c>
      <c r="H51" s="663">
        <v>1</v>
      </c>
      <c r="I51" s="663">
        <v>54</v>
      </c>
      <c r="J51" s="663">
        <v>98</v>
      </c>
      <c r="K51" s="663">
        <v>5292</v>
      </c>
      <c r="L51" s="663">
        <v>1.3066666666666666</v>
      </c>
      <c r="M51" s="663">
        <v>54</v>
      </c>
      <c r="N51" s="663">
        <v>92</v>
      </c>
      <c r="O51" s="663">
        <v>4968</v>
      </c>
      <c r="P51" s="676">
        <v>1.2266666666666666</v>
      </c>
      <c r="Q51" s="664">
        <v>54</v>
      </c>
    </row>
    <row r="52" spans="1:17" ht="14.4" customHeight="1" x14ac:dyDescent="0.3">
      <c r="A52" s="659" t="s">
        <v>5624</v>
      </c>
      <c r="B52" s="660" t="s">
        <v>5625</v>
      </c>
      <c r="C52" s="660" t="s">
        <v>4495</v>
      </c>
      <c r="D52" s="660" t="s">
        <v>5630</v>
      </c>
      <c r="E52" s="660" t="s">
        <v>5631</v>
      </c>
      <c r="F52" s="663">
        <v>336</v>
      </c>
      <c r="G52" s="663">
        <v>8064</v>
      </c>
      <c r="H52" s="663">
        <v>1</v>
      </c>
      <c r="I52" s="663">
        <v>24</v>
      </c>
      <c r="J52" s="663">
        <v>351</v>
      </c>
      <c r="K52" s="663">
        <v>8424</v>
      </c>
      <c r="L52" s="663">
        <v>1.0446428571428572</v>
      </c>
      <c r="M52" s="663">
        <v>24</v>
      </c>
      <c r="N52" s="663">
        <v>350</v>
      </c>
      <c r="O52" s="663">
        <v>8400</v>
      </c>
      <c r="P52" s="676">
        <v>1.0416666666666667</v>
      </c>
      <c r="Q52" s="664">
        <v>24</v>
      </c>
    </row>
    <row r="53" spans="1:17" ht="14.4" customHeight="1" x14ac:dyDescent="0.3">
      <c r="A53" s="659" t="s">
        <v>5624</v>
      </c>
      <c r="B53" s="660" t="s">
        <v>5625</v>
      </c>
      <c r="C53" s="660" t="s">
        <v>4495</v>
      </c>
      <c r="D53" s="660" t="s">
        <v>5632</v>
      </c>
      <c r="E53" s="660" t="s">
        <v>5633</v>
      </c>
      <c r="F53" s="663">
        <v>612</v>
      </c>
      <c r="G53" s="663">
        <v>16524</v>
      </c>
      <c r="H53" s="663">
        <v>1</v>
      </c>
      <c r="I53" s="663">
        <v>27</v>
      </c>
      <c r="J53" s="663">
        <v>538</v>
      </c>
      <c r="K53" s="663">
        <v>14526</v>
      </c>
      <c r="L53" s="663">
        <v>0.87908496732026142</v>
      </c>
      <c r="M53" s="663">
        <v>27</v>
      </c>
      <c r="N53" s="663">
        <v>460</v>
      </c>
      <c r="O53" s="663">
        <v>12420</v>
      </c>
      <c r="P53" s="676">
        <v>0.75163398692810457</v>
      </c>
      <c r="Q53" s="664">
        <v>27</v>
      </c>
    </row>
    <row r="54" spans="1:17" ht="14.4" customHeight="1" x14ac:dyDescent="0.3">
      <c r="A54" s="659" t="s">
        <v>5624</v>
      </c>
      <c r="B54" s="660" t="s">
        <v>5625</v>
      </c>
      <c r="C54" s="660" t="s">
        <v>4495</v>
      </c>
      <c r="D54" s="660" t="s">
        <v>5634</v>
      </c>
      <c r="E54" s="660" t="s">
        <v>5635</v>
      </c>
      <c r="F54" s="663">
        <v>99</v>
      </c>
      <c r="G54" s="663">
        <v>5544</v>
      </c>
      <c r="H54" s="663">
        <v>1</v>
      </c>
      <c r="I54" s="663">
        <v>56</v>
      </c>
      <c r="J54" s="663">
        <v>82</v>
      </c>
      <c r="K54" s="663">
        <v>4592</v>
      </c>
      <c r="L54" s="663">
        <v>0.82828282828282829</v>
      </c>
      <c r="M54" s="663">
        <v>56</v>
      </c>
      <c r="N54" s="663">
        <v>21</v>
      </c>
      <c r="O54" s="663">
        <v>1176</v>
      </c>
      <c r="P54" s="676">
        <v>0.21212121212121213</v>
      </c>
      <c r="Q54" s="664">
        <v>56</v>
      </c>
    </row>
    <row r="55" spans="1:17" ht="14.4" customHeight="1" x14ac:dyDescent="0.3">
      <c r="A55" s="659" t="s">
        <v>5624</v>
      </c>
      <c r="B55" s="660" t="s">
        <v>5625</v>
      </c>
      <c r="C55" s="660" t="s">
        <v>4495</v>
      </c>
      <c r="D55" s="660" t="s">
        <v>5636</v>
      </c>
      <c r="E55" s="660" t="s">
        <v>5637</v>
      </c>
      <c r="F55" s="663">
        <v>228</v>
      </c>
      <c r="G55" s="663">
        <v>6156</v>
      </c>
      <c r="H55" s="663">
        <v>1</v>
      </c>
      <c r="I55" s="663">
        <v>27</v>
      </c>
      <c r="J55" s="663">
        <v>171</v>
      </c>
      <c r="K55" s="663">
        <v>4617</v>
      </c>
      <c r="L55" s="663">
        <v>0.75</v>
      </c>
      <c r="M55" s="663">
        <v>27</v>
      </c>
      <c r="N55" s="663">
        <v>158</v>
      </c>
      <c r="O55" s="663">
        <v>4266</v>
      </c>
      <c r="P55" s="676">
        <v>0.69298245614035092</v>
      </c>
      <c r="Q55" s="664">
        <v>27</v>
      </c>
    </row>
    <row r="56" spans="1:17" ht="14.4" customHeight="1" x14ac:dyDescent="0.3">
      <c r="A56" s="659" t="s">
        <v>5624</v>
      </c>
      <c r="B56" s="660" t="s">
        <v>5625</v>
      </c>
      <c r="C56" s="660" t="s">
        <v>4495</v>
      </c>
      <c r="D56" s="660" t="s">
        <v>5638</v>
      </c>
      <c r="E56" s="660" t="s">
        <v>5639</v>
      </c>
      <c r="F56" s="663">
        <v>2218</v>
      </c>
      <c r="G56" s="663">
        <v>48796</v>
      </c>
      <c r="H56" s="663">
        <v>1</v>
      </c>
      <c r="I56" s="663">
        <v>22</v>
      </c>
      <c r="J56" s="663">
        <v>2197</v>
      </c>
      <c r="K56" s="663">
        <v>48334</v>
      </c>
      <c r="L56" s="663">
        <v>0.99053201082055908</v>
      </c>
      <c r="M56" s="663">
        <v>22</v>
      </c>
      <c r="N56" s="663">
        <v>2219</v>
      </c>
      <c r="O56" s="663">
        <v>48818</v>
      </c>
      <c r="P56" s="676">
        <v>1.0004508566275925</v>
      </c>
      <c r="Q56" s="664">
        <v>22</v>
      </c>
    </row>
    <row r="57" spans="1:17" ht="14.4" customHeight="1" x14ac:dyDescent="0.3">
      <c r="A57" s="659" t="s">
        <v>5624</v>
      </c>
      <c r="B57" s="660" t="s">
        <v>5625</v>
      </c>
      <c r="C57" s="660" t="s">
        <v>4495</v>
      </c>
      <c r="D57" s="660" t="s">
        <v>5640</v>
      </c>
      <c r="E57" s="660" t="s">
        <v>5641</v>
      </c>
      <c r="F57" s="663">
        <v>8</v>
      </c>
      <c r="G57" s="663">
        <v>544</v>
      </c>
      <c r="H57" s="663">
        <v>1</v>
      </c>
      <c r="I57" s="663">
        <v>68</v>
      </c>
      <c r="J57" s="663">
        <v>5</v>
      </c>
      <c r="K57" s="663">
        <v>340</v>
      </c>
      <c r="L57" s="663">
        <v>0.625</v>
      </c>
      <c r="M57" s="663">
        <v>68</v>
      </c>
      <c r="N57" s="663">
        <v>7</v>
      </c>
      <c r="O57" s="663">
        <v>476</v>
      </c>
      <c r="P57" s="676">
        <v>0.875</v>
      </c>
      <c r="Q57" s="664">
        <v>68</v>
      </c>
    </row>
    <row r="58" spans="1:17" ht="14.4" customHeight="1" x14ac:dyDescent="0.3">
      <c r="A58" s="659" t="s">
        <v>5624</v>
      </c>
      <c r="B58" s="660" t="s">
        <v>5625</v>
      </c>
      <c r="C58" s="660" t="s">
        <v>4495</v>
      </c>
      <c r="D58" s="660" t="s">
        <v>5642</v>
      </c>
      <c r="E58" s="660" t="s">
        <v>5643</v>
      </c>
      <c r="F58" s="663">
        <v>12</v>
      </c>
      <c r="G58" s="663">
        <v>744</v>
      </c>
      <c r="H58" s="663">
        <v>1</v>
      </c>
      <c r="I58" s="663">
        <v>62</v>
      </c>
      <c r="J58" s="663">
        <v>9</v>
      </c>
      <c r="K58" s="663">
        <v>558</v>
      </c>
      <c r="L58" s="663">
        <v>0.75</v>
      </c>
      <c r="M58" s="663">
        <v>62</v>
      </c>
      <c r="N58" s="663">
        <v>7</v>
      </c>
      <c r="O58" s="663">
        <v>434</v>
      </c>
      <c r="P58" s="676">
        <v>0.58333333333333337</v>
      </c>
      <c r="Q58" s="664">
        <v>62</v>
      </c>
    </row>
    <row r="59" spans="1:17" ht="14.4" customHeight="1" x14ac:dyDescent="0.3">
      <c r="A59" s="659" t="s">
        <v>5624</v>
      </c>
      <c r="B59" s="660" t="s">
        <v>5625</v>
      </c>
      <c r="C59" s="660" t="s">
        <v>4495</v>
      </c>
      <c r="D59" s="660" t="s">
        <v>5644</v>
      </c>
      <c r="E59" s="660" t="s">
        <v>5645</v>
      </c>
      <c r="F59" s="663">
        <v>87</v>
      </c>
      <c r="G59" s="663">
        <v>5307</v>
      </c>
      <c r="H59" s="663">
        <v>1</v>
      </c>
      <c r="I59" s="663">
        <v>61</v>
      </c>
      <c r="J59" s="663">
        <v>85</v>
      </c>
      <c r="K59" s="663">
        <v>5185</v>
      </c>
      <c r="L59" s="663">
        <v>0.97701149425287359</v>
      </c>
      <c r="M59" s="663">
        <v>61</v>
      </c>
      <c r="N59" s="663">
        <v>84</v>
      </c>
      <c r="O59" s="663">
        <v>5184</v>
      </c>
      <c r="P59" s="676">
        <v>0.97682306387789708</v>
      </c>
      <c r="Q59" s="664">
        <v>61.714285714285715</v>
      </c>
    </row>
    <row r="60" spans="1:17" ht="14.4" customHeight="1" x14ac:dyDescent="0.3">
      <c r="A60" s="659" t="s">
        <v>5624</v>
      </c>
      <c r="B60" s="660" t="s">
        <v>5625</v>
      </c>
      <c r="C60" s="660" t="s">
        <v>4495</v>
      </c>
      <c r="D60" s="660" t="s">
        <v>5646</v>
      </c>
      <c r="E60" s="660" t="s">
        <v>5647</v>
      </c>
      <c r="F60" s="663">
        <v>3</v>
      </c>
      <c r="G60" s="663">
        <v>1182</v>
      </c>
      <c r="H60" s="663">
        <v>1</v>
      </c>
      <c r="I60" s="663">
        <v>394</v>
      </c>
      <c r="J60" s="663"/>
      <c r="K60" s="663"/>
      <c r="L60" s="663"/>
      <c r="M60" s="663"/>
      <c r="N60" s="663"/>
      <c r="O60" s="663"/>
      <c r="P60" s="676"/>
      <c r="Q60" s="664"/>
    </row>
    <row r="61" spans="1:17" ht="14.4" customHeight="1" x14ac:dyDescent="0.3">
      <c r="A61" s="659" t="s">
        <v>5624</v>
      </c>
      <c r="B61" s="660" t="s">
        <v>5625</v>
      </c>
      <c r="C61" s="660" t="s">
        <v>4495</v>
      </c>
      <c r="D61" s="660" t="s">
        <v>5648</v>
      </c>
      <c r="E61" s="660" t="s">
        <v>5649</v>
      </c>
      <c r="F61" s="663"/>
      <c r="G61" s="663"/>
      <c r="H61" s="663"/>
      <c r="I61" s="663"/>
      <c r="J61" s="663">
        <v>124</v>
      </c>
      <c r="K61" s="663">
        <v>10044</v>
      </c>
      <c r="L61" s="663"/>
      <c r="M61" s="663">
        <v>81</v>
      </c>
      <c r="N61" s="663">
        <v>180</v>
      </c>
      <c r="O61" s="663">
        <v>14694</v>
      </c>
      <c r="P61" s="676"/>
      <c r="Q61" s="664">
        <v>81.63333333333334</v>
      </c>
    </row>
    <row r="62" spans="1:17" ht="14.4" customHeight="1" x14ac:dyDescent="0.3">
      <c r="A62" s="659" t="s">
        <v>5624</v>
      </c>
      <c r="B62" s="660" t="s">
        <v>5625</v>
      </c>
      <c r="C62" s="660" t="s">
        <v>4495</v>
      </c>
      <c r="D62" s="660" t="s">
        <v>5650</v>
      </c>
      <c r="E62" s="660" t="s">
        <v>5651</v>
      </c>
      <c r="F62" s="663">
        <v>49</v>
      </c>
      <c r="G62" s="663">
        <v>48363</v>
      </c>
      <c r="H62" s="663">
        <v>1</v>
      </c>
      <c r="I62" s="663">
        <v>987</v>
      </c>
      <c r="J62" s="663">
        <v>61</v>
      </c>
      <c r="K62" s="663">
        <v>60207</v>
      </c>
      <c r="L62" s="663">
        <v>1.2448979591836735</v>
      </c>
      <c r="M62" s="663">
        <v>987</v>
      </c>
      <c r="N62" s="663">
        <v>41</v>
      </c>
      <c r="O62" s="663">
        <v>40467</v>
      </c>
      <c r="P62" s="676">
        <v>0.83673469387755106</v>
      </c>
      <c r="Q62" s="664">
        <v>987</v>
      </c>
    </row>
    <row r="63" spans="1:17" ht="14.4" customHeight="1" x14ac:dyDescent="0.3">
      <c r="A63" s="659" t="s">
        <v>5624</v>
      </c>
      <c r="B63" s="660" t="s">
        <v>5625</v>
      </c>
      <c r="C63" s="660" t="s">
        <v>4495</v>
      </c>
      <c r="D63" s="660" t="s">
        <v>5652</v>
      </c>
      <c r="E63" s="660" t="s">
        <v>5653</v>
      </c>
      <c r="F63" s="663">
        <v>4</v>
      </c>
      <c r="G63" s="663">
        <v>764</v>
      </c>
      <c r="H63" s="663">
        <v>1</v>
      </c>
      <c r="I63" s="663">
        <v>191</v>
      </c>
      <c r="J63" s="663">
        <v>1</v>
      </c>
      <c r="K63" s="663">
        <v>191</v>
      </c>
      <c r="L63" s="663">
        <v>0.25</v>
      </c>
      <c r="M63" s="663">
        <v>191</v>
      </c>
      <c r="N63" s="663"/>
      <c r="O63" s="663"/>
      <c r="P63" s="676"/>
      <c r="Q63" s="664"/>
    </row>
    <row r="64" spans="1:17" ht="14.4" customHeight="1" x14ac:dyDescent="0.3">
      <c r="A64" s="659" t="s">
        <v>5624</v>
      </c>
      <c r="B64" s="660" t="s">
        <v>5625</v>
      </c>
      <c r="C64" s="660" t="s">
        <v>4495</v>
      </c>
      <c r="D64" s="660" t="s">
        <v>5654</v>
      </c>
      <c r="E64" s="660" t="s">
        <v>5655</v>
      </c>
      <c r="F64" s="663">
        <v>6</v>
      </c>
      <c r="G64" s="663">
        <v>378</v>
      </c>
      <c r="H64" s="663">
        <v>1</v>
      </c>
      <c r="I64" s="663">
        <v>63</v>
      </c>
      <c r="J64" s="663">
        <v>4</v>
      </c>
      <c r="K64" s="663">
        <v>252</v>
      </c>
      <c r="L64" s="663">
        <v>0.66666666666666663</v>
      </c>
      <c r="M64" s="663">
        <v>63</v>
      </c>
      <c r="N64" s="663">
        <v>4</v>
      </c>
      <c r="O64" s="663">
        <v>252</v>
      </c>
      <c r="P64" s="676">
        <v>0.66666666666666663</v>
      </c>
      <c r="Q64" s="664">
        <v>63</v>
      </c>
    </row>
    <row r="65" spans="1:17" ht="14.4" customHeight="1" x14ac:dyDescent="0.3">
      <c r="A65" s="659" t="s">
        <v>5624</v>
      </c>
      <c r="B65" s="660" t="s">
        <v>5625</v>
      </c>
      <c r="C65" s="660" t="s">
        <v>4495</v>
      </c>
      <c r="D65" s="660" t="s">
        <v>5656</v>
      </c>
      <c r="E65" s="660" t="s">
        <v>5657</v>
      </c>
      <c r="F65" s="663">
        <v>2</v>
      </c>
      <c r="G65" s="663">
        <v>34</v>
      </c>
      <c r="H65" s="663">
        <v>1</v>
      </c>
      <c r="I65" s="663">
        <v>17</v>
      </c>
      <c r="J65" s="663"/>
      <c r="K65" s="663"/>
      <c r="L65" s="663"/>
      <c r="M65" s="663"/>
      <c r="N65" s="663">
        <v>2</v>
      </c>
      <c r="O65" s="663">
        <v>34</v>
      </c>
      <c r="P65" s="676">
        <v>1</v>
      </c>
      <c r="Q65" s="664">
        <v>17</v>
      </c>
    </row>
    <row r="66" spans="1:17" ht="14.4" customHeight="1" x14ac:dyDescent="0.3">
      <c r="A66" s="659" t="s">
        <v>5624</v>
      </c>
      <c r="B66" s="660" t="s">
        <v>5625</v>
      </c>
      <c r="C66" s="660" t="s">
        <v>4495</v>
      </c>
      <c r="D66" s="660" t="s">
        <v>5658</v>
      </c>
      <c r="E66" s="660" t="s">
        <v>5659</v>
      </c>
      <c r="F66" s="663">
        <v>1</v>
      </c>
      <c r="G66" s="663">
        <v>62</v>
      </c>
      <c r="H66" s="663">
        <v>1</v>
      </c>
      <c r="I66" s="663">
        <v>62</v>
      </c>
      <c r="J66" s="663"/>
      <c r="K66" s="663"/>
      <c r="L66" s="663"/>
      <c r="M66" s="663"/>
      <c r="N66" s="663"/>
      <c r="O66" s="663"/>
      <c r="P66" s="676"/>
      <c r="Q66" s="664"/>
    </row>
    <row r="67" spans="1:17" ht="14.4" customHeight="1" x14ac:dyDescent="0.3">
      <c r="A67" s="659" t="s">
        <v>5624</v>
      </c>
      <c r="B67" s="660" t="s">
        <v>5625</v>
      </c>
      <c r="C67" s="660" t="s">
        <v>4495</v>
      </c>
      <c r="D67" s="660" t="s">
        <v>5660</v>
      </c>
      <c r="E67" s="660" t="s">
        <v>5661</v>
      </c>
      <c r="F67" s="663"/>
      <c r="G67" s="663"/>
      <c r="H67" s="663"/>
      <c r="I67" s="663"/>
      <c r="J67" s="663">
        <v>1</v>
      </c>
      <c r="K67" s="663">
        <v>47</v>
      </c>
      <c r="L67" s="663"/>
      <c r="M67" s="663">
        <v>47</v>
      </c>
      <c r="N67" s="663"/>
      <c r="O67" s="663"/>
      <c r="P67" s="676"/>
      <c r="Q67" s="664"/>
    </row>
    <row r="68" spans="1:17" ht="14.4" customHeight="1" x14ac:dyDescent="0.3">
      <c r="A68" s="659" t="s">
        <v>5624</v>
      </c>
      <c r="B68" s="660" t="s">
        <v>5625</v>
      </c>
      <c r="C68" s="660" t="s">
        <v>4495</v>
      </c>
      <c r="D68" s="660" t="s">
        <v>5662</v>
      </c>
      <c r="E68" s="660" t="s">
        <v>5663</v>
      </c>
      <c r="F68" s="663"/>
      <c r="G68" s="663"/>
      <c r="H68" s="663"/>
      <c r="I68" s="663"/>
      <c r="J68" s="663">
        <v>1</v>
      </c>
      <c r="K68" s="663">
        <v>53</v>
      </c>
      <c r="L68" s="663"/>
      <c r="M68" s="663">
        <v>53</v>
      </c>
      <c r="N68" s="663"/>
      <c r="O68" s="663"/>
      <c r="P68" s="676"/>
      <c r="Q68" s="664"/>
    </row>
    <row r="69" spans="1:17" ht="14.4" customHeight="1" x14ac:dyDescent="0.3">
      <c r="A69" s="659" t="s">
        <v>5624</v>
      </c>
      <c r="B69" s="660" t="s">
        <v>5625</v>
      </c>
      <c r="C69" s="660" t="s">
        <v>4495</v>
      </c>
      <c r="D69" s="660" t="s">
        <v>5664</v>
      </c>
      <c r="E69" s="660" t="s">
        <v>5665</v>
      </c>
      <c r="F69" s="663">
        <v>5</v>
      </c>
      <c r="G69" s="663">
        <v>300</v>
      </c>
      <c r="H69" s="663">
        <v>1</v>
      </c>
      <c r="I69" s="663">
        <v>60</v>
      </c>
      <c r="J69" s="663">
        <v>1</v>
      </c>
      <c r="K69" s="663">
        <v>60</v>
      </c>
      <c r="L69" s="663">
        <v>0.2</v>
      </c>
      <c r="M69" s="663">
        <v>60</v>
      </c>
      <c r="N69" s="663">
        <v>3</v>
      </c>
      <c r="O69" s="663">
        <v>180</v>
      </c>
      <c r="P69" s="676">
        <v>0.6</v>
      </c>
      <c r="Q69" s="664">
        <v>60</v>
      </c>
    </row>
    <row r="70" spans="1:17" ht="14.4" customHeight="1" x14ac:dyDescent="0.3">
      <c r="A70" s="659" t="s">
        <v>5624</v>
      </c>
      <c r="B70" s="660" t="s">
        <v>5625</v>
      </c>
      <c r="C70" s="660" t="s">
        <v>4495</v>
      </c>
      <c r="D70" s="660" t="s">
        <v>5666</v>
      </c>
      <c r="E70" s="660" t="s">
        <v>5667</v>
      </c>
      <c r="F70" s="663">
        <v>1</v>
      </c>
      <c r="G70" s="663">
        <v>96</v>
      </c>
      <c r="H70" s="663">
        <v>1</v>
      </c>
      <c r="I70" s="663">
        <v>96</v>
      </c>
      <c r="J70" s="663"/>
      <c r="K70" s="663"/>
      <c r="L70" s="663"/>
      <c r="M70" s="663"/>
      <c r="N70" s="663">
        <v>1</v>
      </c>
      <c r="O70" s="663">
        <v>97</v>
      </c>
      <c r="P70" s="676">
        <v>1.0104166666666667</v>
      </c>
      <c r="Q70" s="664">
        <v>97</v>
      </c>
    </row>
    <row r="71" spans="1:17" ht="14.4" customHeight="1" x14ac:dyDescent="0.3">
      <c r="A71" s="659" t="s">
        <v>5624</v>
      </c>
      <c r="B71" s="660" t="s">
        <v>5625</v>
      </c>
      <c r="C71" s="660" t="s">
        <v>4495</v>
      </c>
      <c r="D71" s="660" t="s">
        <v>5668</v>
      </c>
      <c r="E71" s="660" t="s">
        <v>5669</v>
      </c>
      <c r="F71" s="663">
        <v>1</v>
      </c>
      <c r="G71" s="663">
        <v>60</v>
      </c>
      <c r="H71" s="663">
        <v>1</v>
      </c>
      <c r="I71" s="663">
        <v>60</v>
      </c>
      <c r="J71" s="663"/>
      <c r="K71" s="663"/>
      <c r="L71" s="663"/>
      <c r="M71" s="663"/>
      <c r="N71" s="663">
        <v>1</v>
      </c>
      <c r="O71" s="663">
        <v>60</v>
      </c>
      <c r="P71" s="676">
        <v>1</v>
      </c>
      <c r="Q71" s="664">
        <v>60</v>
      </c>
    </row>
    <row r="72" spans="1:17" ht="14.4" customHeight="1" x14ac:dyDescent="0.3">
      <c r="A72" s="659" t="s">
        <v>5624</v>
      </c>
      <c r="B72" s="660" t="s">
        <v>5625</v>
      </c>
      <c r="C72" s="660" t="s">
        <v>4495</v>
      </c>
      <c r="D72" s="660" t="s">
        <v>5670</v>
      </c>
      <c r="E72" s="660" t="s">
        <v>5671</v>
      </c>
      <c r="F72" s="663">
        <v>3</v>
      </c>
      <c r="G72" s="663">
        <v>57</v>
      </c>
      <c r="H72" s="663">
        <v>1</v>
      </c>
      <c r="I72" s="663">
        <v>19</v>
      </c>
      <c r="J72" s="663">
        <v>1</v>
      </c>
      <c r="K72" s="663">
        <v>19</v>
      </c>
      <c r="L72" s="663">
        <v>0.33333333333333331</v>
      </c>
      <c r="M72" s="663">
        <v>19</v>
      </c>
      <c r="N72" s="663">
        <v>2</v>
      </c>
      <c r="O72" s="663">
        <v>38</v>
      </c>
      <c r="P72" s="676">
        <v>0.66666666666666663</v>
      </c>
      <c r="Q72" s="664">
        <v>19</v>
      </c>
    </row>
    <row r="73" spans="1:17" ht="14.4" customHeight="1" x14ac:dyDescent="0.3">
      <c r="A73" s="659" t="s">
        <v>5624</v>
      </c>
      <c r="B73" s="660" t="s">
        <v>5625</v>
      </c>
      <c r="C73" s="660" t="s">
        <v>4495</v>
      </c>
      <c r="D73" s="660" t="s">
        <v>5672</v>
      </c>
      <c r="E73" s="660" t="s">
        <v>5673</v>
      </c>
      <c r="F73" s="663"/>
      <c r="G73" s="663"/>
      <c r="H73" s="663"/>
      <c r="I73" s="663"/>
      <c r="J73" s="663">
        <v>1</v>
      </c>
      <c r="K73" s="663">
        <v>1447</v>
      </c>
      <c r="L73" s="663"/>
      <c r="M73" s="663">
        <v>1447</v>
      </c>
      <c r="N73" s="663"/>
      <c r="O73" s="663"/>
      <c r="P73" s="676"/>
      <c r="Q73" s="664"/>
    </row>
    <row r="74" spans="1:17" ht="14.4" customHeight="1" x14ac:dyDescent="0.3">
      <c r="A74" s="659" t="s">
        <v>5624</v>
      </c>
      <c r="B74" s="660" t="s">
        <v>5625</v>
      </c>
      <c r="C74" s="660" t="s">
        <v>4495</v>
      </c>
      <c r="D74" s="660" t="s">
        <v>5674</v>
      </c>
      <c r="E74" s="660" t="s">
        <v>5675</v>
      </c>
      <c r="F74" s="663"/>
      <c r="G74" s="663"/>
      <c r="H74" s="663"/>
      <c r="I74" s="663"/>
      <c r="J74" s="663">
        <v>1</v>
      </c>
      <c r="K74" s="663">
        <v>391</v>
      </c>
      <c r="L74" s="663"/>
      <c r="M74" s="663">
        <v>391</v>
      </c>
      <c r="N74" s="663"/>
      <c r="O74" s="663"/>
      <c r="P74" s="676"/>
      <c r="Q74" s="664"/>
    </row>
    <row r="75" spans="1:17" ht="14.4" customHeight="1" x14ac:dyDescent="0.3">
      <c r="A75" s="659" t="s">
        <v>5624</v>
      </c>
      <c r="B75" s="660" t="s">
        <v>5625</v>
      </c>
      <c r="C75" s="660" t="s">
        <v>4495</v>
      </c>
      <c r="D75" s="660" t="s">
        <v>5676</v>
      </c>
      <c r="E75" s="660" t="s">
        <v>5677</v>
      </c>
      <c r="F75" s="663">
        <v>2</v>
      </c>
      <c r="G75" s="663">
        <v>922</v>
      </c>
      <c r="H75" s="663">
        <v>1</v>
      </c>
      <c r="I75" s="663">
        <v>461</v>
      </c>
      <c r="J75" s="663"/>
      <c r="K75" s="663"/>
      <c r="L75" s="663"/>
      <c r="M75" s="663"/>
      <c r="N75" s="663"/>
      <c r="O75" s="663"/>
      <c r="P75" s="676"/>
      <c r="Q75" s="664"/>
    </row>
    <row r="76" spans="1:17" ht="14.4" customHeight="1" x14ac:dyDescent="0.3">
      <c r="A76" s="659" t="s">
        <v>5624</v>
      </c>
      <c r="B76" s="660" t="s">
        <v>5625</v>
      </c>
      <c r="C76" s="660" t="s">
        <v>4495</v>
      </c>
      <c r="D76" s="660" t="s">
        <v>5678</v>
      </c>
      <c r="E76" s="660" t="s">
        <v>5679</v>
      </c>
      <c r="F76" s="663"/>
      <c r="G76" s="663"/>
      <c r="H76" s="663"/>
      <c r="I76" s="663"/>
      <c r="J76" s="663">
        <v>1</v>
      </c>
      <c r="K76" s="663">
        <v>312</v>
      </c>
      <c r="L76" s="663"/>
      <c r="M76" s="663">
        <v>312</v>
      </c>
      <c r="N76" s="663"/>
      <c r="O76" s="663"/>
      <c r="P76" s="676"/>
      <c r="Q76" s="664"/>
    </row>
    <row r="77" spans="1:17" ht="14.4" customHeight="1" x14ac:dyDescent="0.3">
      <c r="A77" s="659" t="s">
        <v>5624</v>
      </c>
      <c r="B77" s="660" t="s">
        <v>5625</v>
      </c>
      <c r="C77" s="660" t="s">
        <v>4495</v>
      </c>
      <c r="D77" s="660" t="s">
        <v>5680</v>
      </c>
      <c r="E77" s="660" t="s">
        <v>5681</v>
      </c>
      <c r="F77" s="663">
        <v>13</v>
      </c>
      <c r="G77" s="663">
        <v>11050</v>
      </c>
      <c r="H77" s="663">
        <v>1</v>
      </c>
      <c r="I77" s="663">
        <v>850</v>
      </c>
      <c r="J77" s="663">
        <v>7</v>
      </c>
      <c r="K77" s="663">
        <v>5957</v>
      </c>
      <c r="L77" s="663">
        <v>0.53909502262443443</v>
      </c>
      <c r="M77" s="663">
        <v>851</v>
      </c>
      <c r="N77" s="663">
        <v>15</v>
      </c>
      <c r="O77" s="663">
        <v>12778</v>
      </c>
      <c r="P77" s="676">
        <v>1.1563800904977375</v>
      </c>
      <c r="Q77" s="664">
        <v>851.86666666666667</v>
      </c>
    </row>
    <row r="78" spans="1:17" ht="14.4" customHeight="1" x14ac:dyDescent="0.3">
      <c r="A78" s="659" t="s">
        <v>5624</v>
      </c>
      <c r="B78" s="660" t="s">
        <v>5625</v>
      </c>
      <c r="C78" s="660" t="s">
        <v>4495</v>
      </c>
      <c r="D78" s="660" t="s">
        <v>5682</v>
      </c>
      <c r="E78" s="660" t="s">
        <v>5683</v>
      </c>
      <c r="F78" s="663">
        <v>8</v>
      </c>
      <c r="G78" s="663">
        <v>1008</v>
      </c>
      <c r="H78" s="663">
        <v>1</v>
      </c>
      <c r="I78" s="663">
        <v>126</v>
      </c>
      <c r="J78" s="663"/>
      <c r="K78" s="663"/>
      <c r="L78" s="663"/>
      <c r="M78" s="663"/>
      <c r="N78" s="663"/>
      <c r="O78" s="663"/>
      <c r="P78" s="676"/>
      <c r="Q78" s="664"/>
    </row>
    <row r="79" spans="1:17" ht="14.4" customHeight="1" x14ac:dyDescent="0.3">
      <c r="A79" s="659" t="s">
        <v>5624</v>
      </c>
      <c r="B79" s="660" t="s">
        <v>5625</v>
      </c>
      <c r="C79" s="660" t="s">
        <v>4495</v>
      </c>
      <c r="D79" s="660" t="s">
        <v>5684</v>
      </c>
      <c r="E79" s="660" t="s">
        <v>5685</v>
      </c>
      <c r="F79" s="663">
        <v>7</v>
      </c>
      <c r="G79" s="663">
        <v>252</v>
      </c>
      <c r="H79" s="663">
        <v>1</v>
      </c>
      <c r="I79" s="663">
        <v>36</v>
      </c>
      <c r="J79" s="663"/>
      <c r="K79" s="663"/>
      <c r="L79" s="663"/>
      <c r="M79" s="663"/>
      <c r="N79" s="663"/>
      <c r="O79" s="663"/>
      <c r="P79" s="676"/>
      <c r="Q79" s="664"/>
    </row>
    <row r="80" spans="1:17" ht="14.4" customHeight="1" x14ac:dyDescent="0.3">
      <c r="A80" s="659" t="s">
        <v>5624</v>
      </c>
      <c r="B80" s="660" t="s">
        <v>5625</v>
      </c>
      <c r="C80" s="660" t="s">
        <v>4495</v>
      </c>
      <c r="D80" s="660" t="s">
        <v>5686</v>
      </c>
      <c r="E80" s="660" t="s">
        <v>5687</v>
      </c>
      <c r="F80" s="663"/>
      <c r="G80" s="663"/>
      <c r="H80" s="663"/>
      <c r="I80" s="663"/>
      <c r="J80" s="663">
        <v>1</v>
      </c>
      <c r="K80" s="663">
        <v>236</v>
      </c>
      <c r="L80" s="663"/>
      <c r="M80" s="663">
        <v>236</v>
      </c>
      <c r="N80" s="663">
        <v>1</v>
      </c>
      <c r="O80" s="663">
        <v>236</v>
      </c>
      <c r="P80" s="676"/>
      <c r="Q80" s="664">
        <v>236</v>
      </c>
    </row>
    <row r="81" spans="1:17" ht="14.4" customHeight="1" x14ac:dyDescent="0.3">
      <c r="A81" s="659" t="s">
        <v>5624</v>
      </c>
      <c r="B81" s="660" t="s">
        <v>5625</v>
      </c>
      <c r="C81" s="660" t="s">
        <v>4495</v>
      </c>
      <c r="D81" s="660" t="s">
        <v>5688</v>
      </c>
      <c r="E81" s="660" t="s">
        <v>5689</v>
      </c>
      <c r="F81" s="663"/>
      <c r="G81" s="663"/>
      <c r="H81" s="663"/>
      <c r="I81" s="663"/>
      <c r="J81" s="663">
        <v>2</v>
      </c>
      <c r="K81" s="663">
        <v>616</v>
      </c>
      <c r="L81" s="663"/>
      <c r="M81" s="663">
        <v>308</v>
      </c>
      <c r="N81" s="663">
        <v>2</v>
      </c>
      <c r="O81" s="663">
        <v>617</v>
      </c>
      <c r="P81" s="676"/>
      <c r="Q81" s="664">
        <v>308.5</v>
      </c>
    </row>
    <row r="82" spans="1:17" ht="14.4" customHeight="1" x14ac:dyDescent="0.3">
      <c r="A82" s="659" t="s">
        <v>5624</v>
      </c>
      <c r="B82" s="660" t="s">
        <v>5625</v>
      </c>
      <c r="C82" s="660" t="s">
        <v>4495</v>
      </c>
      <c r="D82" s="660" t="s">
        <v>5690</v>
      </c>
      <c r="E82" s="660" t="s">
        <v>5691</v>
      </c>
      <c r="F82" s="663"/>
      <c r="G82" s="663"/>
      <c r="H82" s="663"/>
      <c r="I82" s="663"/>
      <c r="J82" s="663">
        <v>1</v>
      </c>
      <c r="K82" s="663">
        <v>349</v>
      </c>
      <c r="L82" s="663"/>
      <c r="M82" s="663">
        <v>349</v>
      </c>
      <c r="N82" s="663"/>
      <c r="O82" s="663"/>
      <c r="P82" s="676"/>
      <c r="Q82" s="664"/>
    </row>
    <row r="83" spans="1:17" ht="14.4" customHeight="1" x14ac:dyDescent="0.3">
      <c r="A83" s="659" t="s">
        <v>5624</v>
      </c>
      <c r="B83" s="660" t="s">
        <v>5625</v>
      </c>
      <c r="C83" s="660" t="s">
        <v>4495</v>
      </c>
      <c r="D83" s="660" t="s">
        <v>5692</v>
      </c>
      <c r="E83" s="660" t="s">
        <v>5693</v>
      </c>
      <c r="F83" s="663"/>
      <c r="G83" s="663"/>
      <c r="H83" s="663"/>
      <c r="I83" s="663"/>
      <c r="J83" s="663">
        <v>4</v>
      </c>
      <c r="K83" s="663">
        <v>4840</v>
      </c>
      <c r="L83" s="663"/>
      <c r="M83" s="663">
        <v>1210</v>
      </c>
      <c r="N83" s="663"/>
      <c r="O83" s="663"/>
      <c r="P83" s="676"/>
      <c r="Q83" s="664"/>
    </row>
    <row r="84" spans="1:17" ht="14.4" customHeight="1" x14ac:dyDescent="0.3">
      <c r="A84" s="659" t="s">
        <v>5624</v>
      </c>
      <c r="B84" s="660" t="s">
        <v>5625</v>
      </c>
      <c r="C84" s="660" t="s">
        <v>4495</v>
      </c>
      <c r="D84" s="660" t="s">
        <v>5694</v>
      </c>
      <c r="E84" s="660" t="s">
        <v>5695</v>
      </c>
      <c r="F84" s="663">
        <v>2</v>
      </c>
      <c r="G84" s="663">
        <v>1564</v>
      </c>
      <c r="H84" s="663">
        <v>1</v>
      </c>
      <c r="I84" s="663">
        <v>782</v>
      </c>
      <c r="J84" s="663">
        <v>17</v>
      </c>
      <c r="K84" s="663">
        <v>13311</v>
      </c>
      <c r="L84" s="663">
        <v>8.5108695652173907</v>
      </c>
      <c r="M84" s="663">
        <v>783</v>
      </c>
      <c r="N84" s="663">
        <v>25</v>
      </c>
      <c r="O84" s="663">
        <v>19617</v>
      </c>
      <c r="P84" s="676">
        <v>12.542838874680307</v>
      </c>
      <c r="Q84" s="664">
        <v>784.68</v>
      </c>
    </row>
    <row r="85" spans="1:17" ht="14.4" customHeight="1" x14ac:dyDescent="0.3">
      <c r="A85" s="659" t="s">
        <v>5624</v>
      </c>
      <c r="B85" s="660" t="s">
        <v>5625</v>
      </c>
      <c r="C85" s="660" t="s">
        <v>4495</v>
      </c>
      <c r="D85" s="660" t="s">
        <v>5696</v>
      </c>
      <c r="E85" s="660" t="s">
        <v>5697</v>
      </c>
      <c r="F85" s="663"/>
      <c r="G85" s="663"/>
      <c r="H85" s="663"/>
      <c r="I85" s="663"/>
      <c r="J85" s="663"/>
      <c r="K85" s="663"/>
      <c r="L85" s="663"/>
      <c r="M85" s="663"/>
      <c r="N85" s="663">
        <v>1</v>
      </c>
      <c r="O85" s="663">
        <v>598</v>
      </c>
      <c r="P85" s="676"/>
      <c r="Q85" s="664">
        <v>598</v>
      </c>
    </row>
    <row r="86" spans="1:17" ht="14.4" customHeight="1" x14ac:dyDescent="0.3">
      <c r="A86" s="659" t="s">
        <v>5624</v>
      </c>
      <c r="B86" s="660" t="s">
        <v>5625</v>
      </c>
      <c r="C86" s="660" t="s">
        <v>4495</v>
      </c>
      <c r="D86" s="660" t="s">
        <v>5698</v>
      </c>
      <c r="E86" s="660" t="s">
        <v>5699</v>
      </c>
      <c r="F86" s="663">
        <v>18</v>
      </c>
      <c r="G86" s="663">
        <v>3348</v>
      </c>
      <c r="H86" s="663">
        <v>1</v>
      </c>
      <c r="I86" s="663">
        <v>186</v>
      </c>
      <c r="J86" s="663">
        <v>2</v>
      </c>
      <c r="K86" s="663">
        <v>372</v>
      </c>
      <c r="L86" s="663">
        <v>0.1111111111111111</v>
      </c>
      <c r="M86" s="663">
        <v>186</v>
      </c>
      <c r="N86" s="663">
        <v>15</v>
      </c>
      <c r="O86" s="663">
        <v>2800</v>
      </c>
      <c r="P86" s="676">
        <v>0.83632019115890088</v>
      </c>
      <c r="Q86" s="664">
        <v>186.66666666666666</v>
      </c>
    </row>
    <row r="87" spans="1:17" ht="14.4" customHeight="1" x14ac:dyDescent="0.3">
      <c r="A87" s="659" t="s">
        <v>5624</v>
      </c>
      <c r="B87" s="660" t="s">
        <v>5625</v>
      </c>
      <c r="C87" s="660" t="s">
        <v>4495</v>
      </c>
      <c r="D87" s="660" t="s">
        <v>5700</v>
      </c>
      <c r="E87" s="660" t="s">
        <v>5701</v>
      </c>
      <c r="F87" s="663"/>
      <c r="G87" s="663"/>
      <c r="H87" s="663"/>
      <c r="I87" s="663"/>
      <c r="J87" s="663">
        <v>1</v>
      </c>
      <c r="K87" s="663">
        <v>362</v>
      </c>
      <c r="L87" s="663"/>
      <c r="M87" s="663">
        <v>362</v>
      </c>
      <c r="N87" s="663"/>
      <c r="O87" s="663"/>
      <c r="P87" s="676"/>
      <c r="Q87" s="664"/>
    </row>
    <row r="88" spans="1:17" ht="14.4" customHeight="1" x14ac:dyDescent="0.3">
      <c r="A88" s="659" t="s">
        <v>5624</v>
      </c>
      <c r="B88" s="660" t="s">
        <v>5625</v>
      </c>
      <c r="C88" s="660" t="s">
        <v>4495</v>
      </c>
      <c r="D88" s="660" t="s">
        <v>5702</v>
      </c>
      <c r="E88" s="660" t="s">
        <v>5703</v>
      </c>
      <c r="F88" s="663">
        <v>2</v>
      </c>
      <c r="G88" s="663">
        <v>452</v>
      </c>
      <c r="H88" s="663">
        <v>1</v>
      </c>
      <c r="I88" s="663">
        <v>226</v>
      </c>
      <c r="J88" s="663">
        <v>1</v>
      </c>
      <c r="K88" s="663">
        <v>227</v>
      </c>
      <c r="L88" s="663">
        <v>0.50221238938053092</v>
      </c>
      <c r="M88" s="663">
        <v>227</v>
      </c>
      <c r="N88" s="663"/>
      <c r="O88" s="663"/>
      <c r="P88" s="676"/>
      <c r="Q88" s="664"/>
    </row>
    <row r="89" spans="1:17" ht="14.4" customHeight="1" x14ac:dyDescent="0.3">
      <c r="A89" s="659" t="s">
        <v>5624</v>
      </c>
      <c r="B89" s="660" t="s">
        <v>5625</v>
      </c>
      <c r="C89" s="660" t="s">
        <v>4495</v>
      </c>
      <c r="D89" s="660" t="s">
        <v>5704</v>
      </c>
      <c r="E89" s="660" t="s">
        <v>5705</v>
      </c>
      <c r="F89" s="663"/>
      <c r="G89" s="663"/>
      <c r="H89" s="663"/>
      <c r="I89" s="663"/>
      <c r="J89" s="663">
        <v>2</v>
      </c>
      <c r="K89" s="663">
        <v>1120</v>
      </c>
      <c r="L89" s="663"/>
      <c r="M89" s="663">
        <v>560</v>
      </c>
      <c r="N89" s="663"/>
      <c r="O89" s="663"/>
      <c r="P89" s="676"/>
      <c r="Q89" s="664"/>
    </row>
    <row r="90" spans="1:17" ht="14.4" customHeight="1" x14ac:dyDescent="0.3">
      <c r="A90" s="659" t="s">
        <v>5624</v>
      </c>
      <c r="B90" s="660" t="s">
        <v>5625</v>
      </c>
      <c r="C90" s="660" t="s">
        <v>4495</v>
      </c>
      <c r="D90" s="660" t="s">
        <v>5706</v>
      </c>
      <c r="E90" s="660" t="s">
        <v>5707</v>
      </c>
      <c r="F90" s="663">
        <v>7</v>
      </c>
      <c r="G90" s="663">
        <v>1183</v>
      </c>
      <c r="H90" s="663">
        <v>1</v>
      </c>
      <c r="I90" s="663">
        <v>169</v>
      </c>
      <c r="J90" s="663">
        <v>3</v>
      </c>
      <c r="K90" s="663">
        <v>510</v>
      </c>
      <c r="L90" s="663">
        <v>0.43110735418427726</v>
      </c>
      <c r="M90" s="663">
        <v>170</v>
      </c>
      <c r="N90" s="663">
        <v>14</v>
      </c>
      <c r="O90" s="663">
        <v>2386</v>
      </c>
      <c r="P90" s="676">
        <v>2.0169061707523248</v>
      </c>
      <c r="Q90" s="664">
        <v>170.42857142857142</v>
      </c>
    </row>
    <row r="91" spans="1:17" ht="14.4" customHeight="1" x14ac:dyDescent="0.3">
      <c r="A91" s="659" t="s">
        <v>5624</v>
      </c>
      <c r="B91" s="660" t="s">
        <v>5625</v>
      </c>
      <c r="C91" s="660" t="s">
        <v>4495</v>
      </c>
      <c r="D91" s="660" t="s">
        <v>5708</v>
      </c>
      <c r="E91" s="660" t="s">
        <v>5709</v>
      </c>
      <c r="F91" s="663">
        <v>2</v>
      </c>
      <c r="G91" s="663">
        <v>396</v>
      </c>
      <c r="H91" s="663">
        <v>1</v>
      </c>
      <c r="I91" s="663">
        <v>198</v>
      </c>
      <c r="J91" s="663">
        <v>2</v>
      </c>
      <c r="K91" s="663">
        <v>396</v>
      </c>
      <c r="L91" s="663">
        <v>1</v>
      </c>
      <c r="M91" s="663">
        <v>198</v>
      </c>
      <c r="N91" s="663">
        <v>2</v>
      </c>
      <c r="O91" s="663">
        <v>396</v>
      </c>
      <c r="P91" s="676">
        <v>1</v>
      </c>
      <c r="Q91" s="664">
        <v>198</v>
      </c>
    </row>
    <row r="92" spans="1:17" ht="14.4" customHeight="1" x14ac:dyDescent="0.3">
      <c r="A92" s="659" t="s">
        <v>5624</v>
      </c>
      <c r="B92" s="660" t="s">
        <v>5625</v>
      </c>
      <c r="C92" s="660" t="s">
        <v>4495</v>
      </c>
      <c r="D92" s="660" t="s">
        <v>5710</v>
      </c>
      <c r="E92" s="660" t="s">
        <v>5711</v>
      </c>
      <c r="F92" s="663">
        <v>7</v>
      </c>
      <c r="G92" s="663">
        <v>910</v>
      </c>
      <c r="H92" s="663">
        <v>1</v>
      </c>
      <c r="I92" s="663">
        <v>130</v>
      </c>
      <c r="J92" s="663"/>
      <c r="K92" s="663"/>
      <c r="L92" s="663"/>
      <c r="M92" s="663"/>
      <c r="N92" s="663">
        <v>4</v>
      </c>
      <c r="O92" s="663">
        <v>524</v>
      </c>
      <c r="P92" s="676">
        <v>0.57582417582417578</v>
      </c>
      <c r="Q92" s="664">
        <v>131</v>
      </c>
    </row>
    <row r="93" spans="1:17" ht="14.4" customHeight="1" x14ac:dyDescent="0.3">
      <c r="A93" s="659" t="s">
        <v>5624</v>
      </c>
      <c r="B93" s="660" t="s">
        <v>5625</v>
      </c>
      <c r="C93" s="660" t="s">
        <v>4495</v>
      </c>
      <c r="D93" s="660" t="s">
        <v>5712</v>
      </c>
      <c r="E93" s="660" t="s">
        <v>5713</v>
      </c>
      <c r="F93" s="663">
        <v>1</v>
      </c>
      <c r="G93" s="663">
        <v>411</v>
      </c>
      <c r="H93" s="663">
        <v>1</v>
      </c>
      <c r="I93" s="663">
        <v>411</v>
      </c>
      <c r="J93" s="663"/>
      <c r="K93" s="663"/>
      <c r="L93" s="663"/>
      <c r="M93" s="663"/>
      <c r="N93" s="663"/>
      <c r="O93" s="663"/>
      <c r="P93" s="676"/>
      <c r="Q93" s="664"/>
    </row>
    <row r="94" spans="1:17" ht="14.4" customHeight="1" x14ac:dyDescent="0.3">
      <c r="A94" s="659" t="s">
        <v>5624</v>
      </c>
      <c r="B94" s="660" t="s">
        <v>5625</v>
      </c>
      <c r="C94" s="660" t="s">
        <v>4495</v>
      </c>
      <c r="D94" s="660" t="s">
        <v>5714</v>
      </c>
      <c r="E94" s="660" t="s">
        <v>5715</v>
      </c>
      <c r="F94" s="663">
        <v>1</v>
      </c>
      <c r="G94" s="663">
        <v>393</v>
      </c>
      <c r="H94" s="663">
        <v>1</v>
      </c>
      <c r="I94" s="663">
        <v>393</v>
      </c>
      <c r="J94" s="663"/>
      <c r="K94" s="663"/>
      <c r="L94" s="663"/>
      <c r="M94" s="663"/>
      <c r="N94" s="663"/>
      <c r="O94" s="663"/>
      <c r="P94" s="676"/>
      <c r="Q94" s="664"/>
    </row>
    <row r="95" spans="1:17" ht="14.4" customHeight="1" x14ac:dyDescent="0.3">
      <c r="A95" s="659" t="s">
        <v>5624</v>
      </c>
      <c r="B95" s="660" t="s">
        <v>5625</v>
      </c>
      <c r="C95" s="660" t="s">
        <v>4495</v>
      </c>
      <c r="D95" s="660" t="s">
        <v>5716</v>
      </c>
      <c r="E95" s="660" t="s">
        <v>5717</v>
      </c>
      <c r="F95" s="663"/>
      <c r="G95" s="663"/>
      <c r="H95" s="663"/>
      <c r="I95" s="663"/>
      <c r="J95" s="663">
        <v>1</v>
      </c>
      <c r="K95" s="663">
        <v>573</v>
      </c>
      <c r="L95" s="663"/>
      <c r="M95" s="663">
        <v>573</v>
      </c>
      <c r="N95" s="663"/>
      <c r="O95" s="663"/>
      <c r="P95" s="676"/>
      <c r="Q95" s="664"/>
    </row>
    <row r="96" spans="1:17" ht="14.4" customHeight="1" x14ac:dyDescent="0.3">
      <c r="A96" s="659" t="s">
        <v>5624</v>
      </c>
      <c r="B96" s="660" t="s">
        <v>5625</v>
      </c>
      <c r="C96" s="660" t="s">
        <v>4495</v>
      </c>
      <c r="D96" s="660" t="s">
        <v>5595</v>
      </c>
      <c r="E96" s="660" t="s">
        <v>5596</v>
      </c>
      <c r="F96" s="663">
        <v>9</v>
      </c>
      <c r="G96" s="663">
        <v>198</v>
      </c>
      <c r="H96" s="663">
        <v>1</v>
      </c>
      <c r="I96" s="663">
        <v>22</v>
      </c>
      <c r="J96" s="663"/>
      <c r="K96" s="663"/>
      <c r="L96" s="663"/>
      <c r="M96" s="663"/>
      <c r="N96" s="663"/>
      <c r="O96" s="663"/>
      <c r="P96" s="676"/>
      <c r="Q96" s="664"/>
    </row>
    <row r="97" spans="1:17" ht="14.4" customHeight="1" x14ac:dyDescent="0.3">
      <c r="A97" s="659" t="s">
        <v>5624</v>
      </c>
      <c r="B97" s="660" t="s">
        <v>5625</v>
      </c>
      <c r="C97" s="660" t="s">
        <v>4495</v>
      </c>
      <c r="D97" s="660" t="s">
        <v>5718</v>
      </c>
      <c r="E97" s="660" t="s">
        <v>5719</v>
      </c>
      <c r="F97" s="663"/>
      <c r="G97" s="663"/>
      <c r="H97" s="663"/>
      <c r="I97" s="663"/>
      <c r="J97" s="663"/>
      <c r="K97" s="663"/>
      <c r="L97" s="663"/>
      <c r="M97" s="663"/>
      <c r="N97" s="663">
        <v>2</v>
      </c>
      <c r="O97" s="663">
        <v>178</v>
      </c>
      <c r="P97" s="676"/>
      <c r="Q97" s="664">
        <v>89</v>
      </c>
    </row>
    <row r="98" spans="1:17" ht="14.4" customHeight="1" x14ac:dyDescent="0.3">
      <c r="A98" s="659" t="s">
        <v>5624</v>
      </c>
      <c r="B98" s="660" t="s">
        <v>5625</v>
      </c>
      <c r="C98" s="660" t="s">
        <v>4495</v>
      </c>
      <c r="D98" s="660" t="s">
        <v>5720</v>
      </c>
      <c r="E98" s="660" t="s">
        <v>5721</v>
      </c>
      <c r="F98" s="663">
        <v>2310</v>
      </c>
      <c r="G98" s="663">
        <v>66990</v>
      </c>
      <c r="H98" s="663">
        <v>1</v>
      </c>
      <c r="I98" s="663">
        <v>29</v>
      </c>
      <c r="J98" s="663">
        <v>2268</v>
      </c>
      <c r="K98" s="663">
        <v>65772</v>
      </c>
      <c r="L98" s="663">
        <v>0.98181818181818181</v>
      </c>
      <c r="M98" s="663">
        <v>29</v>
      </c>
      <c r="N98" s="663">
        <v>2225</v>
      </c>
      <c r="O98" s="663">
        <v>66076</v>
      </c>
      <c r="P98" s="676">
        <v>0.98635617256306907</v>
      </c>
      <c r="Q98" s="664">
        <v>29.697078651685395</v>
      </c>
    </row>
    <row r="99" spans="1:17" ht="14.4" customHeight="1" x14ac:dyDescent="0.3">
      <c r="A99" s="659" t="s">
        <v>5624</v>
      </c>
      <c r="B99" s="660" t="s">
        <v>5625</v>
      </c>
      <c r="C99" s="660" t="s">
        <v>4495</v>
      </c>
      <c r="D99" s="660" t="s">
        <v>5722</v>
      </c>
      <c r="E99" s="660" t="s">
        <v>5723</v>
      </c>
      <c r="F99" s="663">
        <v>5</v>
      </c>
      <c r="G99" s="663">
        <v>250</v>
      </c>
      <c r="H99" s="663">
        <v>1</v>
      </c>
      <c r="I99" s="663">
        <v>50</v>
      </c>
      <c r="J99" s="663">
        <v>1</v>
      </c>
      <c r="K99" s="663">
        <v>50</v>
      </c>
      <c r="L99" s="663">
        <v>0.2</v>
      </c>
      <c r="M99" s="663">
        <v>50</v>
      </c>
      <c r="N99" s="663">
        <v>3</v>
      </c>
      <c r="O99" s="663">
        <v>150</v>
      </c>
      <c r="P99" s="676">
        <v>0.6</v>
      </c>
      <c r="Q99" s="664">
        <v>50</v>
      </c>
    </row>
    <row r="100" spans="1:17" ht="14.4" customHeight="1" x14ac:dyDescent="0.3">
      <c r="A100" s="659" t="s">
        <v>5624</v>
      </c>
      <c r="B100" s="660" t="s">
        <v>5625</v>
      </c>
      <c r="C100" s="660" t="s">
        <v>4495</v>
      </c>
      <c r="D100" s="660" t="s">
        <v>5724</v>
      </c>
      <c r="E100" s="660" t="s">
        <v>5725</v>
      </c>
      <c r="F100" s="663">
        <v>2120</v>
      </c>
      <c r="G100" s="663">
        <v>25440</v>
      </c>
      <c r="H100" s="663">
        <v>1</v>
      </c>
      <c r="I100" s="663">
        <v>12</v>
      </c>
      <c r="J100" s="663">
        <v>2071</v>
      </c>
      <c r="K100" s="663">
        <v>24852</v>
      </c>
      <c r="L100" s="663">
        <v>0.97688679245283017</v>
      </c>
      <c r="M100" s="663">
        <v>12</v>
      </c>
      <c r="N100" s="663">
        <v>2024</v>
      </c>
      <c r="O100" s="663">
        <v>24288</v>
      </c>
      <c r="P100" s="676">
        <v>0.95471698113207548</v>
      </c>
      <c r="Q100" s="664">
        <v>12</v>
      </c>
    </row>
    <row r="101" spans="1:17" ht="14.4" customHeight="1" x14ac:dyDescent="0.3">
      <c r="A101" s="659" t="s">
        <v>5624</v>
      </c>
      <c r="B101" s="660" t="s">
        <v>5625</v>
      </c>
      <c r="C101" s="660" t="s">
        <v>4495</v>
      </c>
      <c r="D101" s="660" t="s">
        <v>5726</v>
      </c>
      <c r="E101" s="660" t="s">
        <v>5727</v>
      </c>
      <c r="F101" s="663">
        <v>14</v>
      </c>
      <c r="G101" s="663">
        <v>2520</v>
      </c>
      <c r="H101" s="663">
        <v>1</v>
      </c>
      <c r="I101" s="663">
        <v>180</v>
      </c>
      <c r="J101" s="663">
        <v>9</v>
      </c>
      <c r="K101" s="663">
        <v>1629</v>
      </c>
      <c r="L101" s="663">
        <v>0.64642857142857146</v>
      </c>
      <c r="M101" s="663">
        <v>181</v>
      </c>
      <c r="N101" s="663">
        <v>17</v>
      </c>
      <c r="O101" s="663">
        <v>3088</v>
      </c>
      <c r="P101" s="676">
        <v>1.2253968253968255</v>
      </c>
      <c r="Q101" s="664">
        <v>181.64705882352942</v>
      </c>
    </row>
    <row r="102" spans="1:17" ht="14.4" customHeight="1" x14ac:dyDescent="0.3">
      <c r="A102" s="659" t="s">
        <v>5624</v>
      </c>
      <c r="B102" s="660" t="s">
        <v>5625</v>
      </c>
      <c r="C102" s="660" t="s">
        <v>4495</v>
      </c>
      <c r="D102" s="660" t="s">
        <v>5728</v>
      </c>
      <c r="E102" s="660" t="s">
        <v>5729</v>
      </c>
      <c r="F102" s="663">
        <v>347</v>
      </c>
      <c r="G102" s="663">
        <v>24637</v>
      </c>
      <c r="H102" s="663">
        <v>1</v>
      </c>
      <c r="I102" s="663">
        <v>71</v>
      </c>
      <c r="J102" s="663">
        <v>314</v>
      </c>
      <c r="K102" s="663">
        <v>22294</v>
      </c>
      <c r="L102" s="663">
        <v>0.90489913544668588</v>
      </c>
      <c r="M102" s="663">
        <v>71</v>
      </c>
      <c r="N102" s="663">
        <v>189</v>
      </c>
      <c r="O102" s="663">
        <v>13538</v>
      </c>
      <c r="P102" s="676">
        <v>0.5494987214352397</v>
      </c>
      <c r="Q102" s="664">
        <v>71.629629629629633</v>
      </c>
    </row>
    <row r="103" spans="1:17" ht="14.4" customHeight="1" x14ac:dyDescent="0.3">
      <c r="A103" s="659" t="s">
        <v>5624</v>
      </c>
      <c r="B103" s="660" t="s">
        <v>5625</v>
      </c>
      <c r="C103" s="660" t="s">
        <v>4495</v>
      </c>
      <c r="D103" s="660" t="s">
        <v>5730</v>
      </c>
      <c r="E103" s="660" t="s">
        <v>5731</v>
      </c>
      <c r="F103" s="663">
        <v>8</v>
      </c>
      <c r="G103" s="663">
        <v>1448</v>
      </c>
      <c r="H103" s="663">
        <v>1</v>
      </c>
      <c r="I103" s="663">
        <v>181</v>
      </c>
      <c r="J103" s="663">
        <v>8</v>
      </c>
      <c r="K103" s="663">
        <v>1456</v>
      </c>
      <c r="L103" s="663">
        <v>1.0055248618784531</v>
      </c>
      <c r="M103" s="663">
        <v>182</v>
      </c>
      <c r="N103" s="663">
        <v>9</v>
      </c>
      <c r="O103" s="663">
        <v>1644</v>
      </c>
      <c r="P103" s="676">
        <v>1.1353591160220995</v>
      </c>
      <c r="Q103" s="664">
        <v>182.66666666666666</v>
      </c>
    </row>
    <row r="104" spans="1:17" ht="14.4" customHeight="1" x14ac:dyDescent="0.3">
      <c r="A104" s="659" t="s">
        <v>5624</v>
      </c>
      <c r="B104" s="660" t="s">
        <v>5625</v>
      </c>
      <c r="C104" s="660" t="s">
        <v>4495</v>
      </c>
      <c r="D104" s="660" t="s">
        <v>5732</v>
      </c>
      <c r="E104" s="660" t="s">
        <v>5733</v>
      </c>
      <c r="F104" s="663"/>
      <c r="G104" s="663"/>
      <c r="H104" s="663"/>
      <c r="I104" s="663"/>
      <c r="J104" s="663"/>
      <c r="K104" s="663"/>
      <c r="L104" s="663"/>
      <c r="M104" s="663"/>
      <c r="N104" s="663">
        <v>3</v>
      </c>
      <c r="O104" s="663">
        <v>3767</v>
      </c>
      <c r="P104" s="676"/>
      <c r="Q104" s="664">
        <v>1255.6666666666667</v>
      </c>
    </row>
    <row r="105" spans="1:17" ht="14.4" customHeight="1" x14ac:dyDescent="0.3">
      <c r="A105" s="659" t="s">
        <v>5624</v>
      </c>
      <c r="B105" s="660" t="s">
        <v>5625</v>
      </c>
      <c r="C105" s="660" t="s">
        <v>4495</v>
      </c>
      <c r="D105" s="660" t="s">
        <v>5734</v>
      </c>
      <c r="E105" s="660" t="s">
        <v>5735</v>
      </c>
      <c r="F105" s="663">
        <v>1253</v>
      </c>
      <c r="G105" s="663">
        <v>184191</v>
      </c>
      <c r="H105" s="663">
        <v>1</v>
      </c>
      <c r="I105" s="663">
        <v>147</v>
      </c>
      <c r="J105" s="663">
        <v>1126</v>
      </c>
      <c r="K105" s="663">
        <v>165522</v>
      </c>
      <c r="L105" s="663">
        <v>0.89864325618515561</v>
      </c>
      <c r="M105" s="663">
        <v>147</v>
      </c>
      <c r="N105" s="663">
        <v>1038</v>
      </c>
      <c r="O105" s="663">
        <v>153323</v>
      </c>
      <c r="P105" s="676">
        <v>0.83241309293070775</v>
      </c>
      <c r="Q105" s="664">
        <v>147.71001926782273</v>
      </c>
    </row>
    <row r="106" spans="1:17" ht="14.4" customHeight="1" x14ac:dyDescent="0.3">
      <c r="A106" s="659" t="s">
        <v>5624</v>
      </c>
      <c r="B106" s="660" t="s">
        <v>5625</v>
      </c>
      <c r="C106" s="660" t="s">
        <v>4495</v>
      </c>
      <c r="D106" s="660" t="s">
        <v>5736</v>
      </c>
      <c r="E106" s="660" t="s">
        <v>5737</v>
      </c>
      <c r="F106" s="663">
        <v>2341</v>
      </c>
      <c r="G106" s="663">
        <v>67889</v>
      </c>
      <c r="H106" s="663">
        <v>1</v>
      </c>
      <c r="I106" s="663">
        <v>29</v>
      </c>
      <c r="J106" s="663">
        <v>2296</v>
      </c>
      <c r="K106" s="663">
        <v>66584</v>
      </c>
      <c r="L106" s="663">
        <v>0.98077744553609569</v>
      </c>
      <c r="M106" s="663">
        <v>29</v>
      </c>
      <c r="N106" s="663">
        <v>2266</v>
      </c>
      <c r="O106" s="663">
        <v>67292</v>
      </c>
      <c r="P106" s="676">
        <v>0.99120623370501848</v>
      </c>
      <c r="Q106" s="664">
        <v>29.696381288614297</v>
      </c>
    </row>
    <row r="107" spans="1:17" ht="14.4" customHeight="1" x14ac:dyDescent="0.3">
      <c r="A107" s="659" t="s">
        <v>5624</v>
      </c>
      <c r="B107" s="660" t="s">
        <v>5625</v>
      </c>
      <c r="C107" s="660" t="s">
        <v>4495</v>
      </c>
      <c r="D107" s="660" t="s">
        <v>5738</v>
      </c>
      <c r="E107" s="660" t="s">
        <v>5739</v>
      </c>
      <c r="F107" s="663">
        <v>283</v>
      </c>
      <c r="G107" s="663">
        <v>8773</v>
      </c>
      <c r="H107" s="663">
        <v>1</v>
      </c>
      <c r="I107" s="663">
        <v>31</v>
      </c>
      <c r="J107" s="663">
        <v>289</v>
      </c>
      <c r="K107" s="663">
        <v>8959</v>
      </c>
      <c r="L107" s="663">
        <v>1.0212014134275618</v>
      </c>
      <c r="M107" s="663">
        <v>31</v>
      </c>
      <c r="N107" s="663">
        <v>291</v>
      </c>
      <c r="O107" s="663">
        <v>9021</v>
      </c>
      <c r="P107" s="676">
        <v>1.0282685512367491</v>
      </c>
      <c r="Q107" s="664">
        <v>31</v>
      </c>
    </row>
    <row r="108" spans="1:17" ht="14.4" customHeight="1" x14ac:dyDescent="0.3">
      <c r="A108" s="659" t="s">
        <v>5624</v>
      </c>
      <c r="B108" s="660" t="s">
        <v>5625</v>
      </c>
      <c r="C108" s="660" t="s">
        <v>4495</v>
      </c>
      <c r="D108" s="660" t="s">
        <v>5740</v>
      </c>
      <c r="E108" s="660" t="s">
        <v>5741</v>
      </c>
      <c r="F108" s="663">
        <v>382</v>
      </c>
      <c r="G108" s="663">
        <v>10314</v>
      </c>
      <c r="H108" s="663">
        <v>1</v>
      </c>
      <c r="I108" s="663">
        <v>27</v>
      </c>
      <c r="J108" s="663">
        <v>398</v>
      </c>
      <c r="K108" s="663">
        <v>10746</v>
      </c>
      <c r="L108" s="663">
        <v>1.0418848167539267</v>
      </c>
      <c r="M108" s="663">
        <v>27</v>
      </c>
      <c r="N108" s="663">
        <v>394</v>
      </c>
      <c r="O108" s="663">
        <v>10638</v>
      </c>
      <c r="P108" s="676">
        <v>1.0314136125654449</v>
      </c>
      <c r="Q108" s="664">
        <v>27</v>
      </c>
    </row>
    <row r="109" spans="1:17" ht="14.4" customHeight="1" x14ac:dyDescent="0.3">
      <c r="A109" s="659" t="s">
        <v>5624</v>
      </c>
      <c r="B109" s="660" t="s">
        <v>5625</v>
      </c>
      <c r="C109" s="660" t="s">
        <v>4495</v>
      </c>
      <c r="D109" s="660" t="s">
        <v>5742</v>
      </c>
      <c r="E109" s="660" t="s">
        <v>5743</v>
      </c>
      <c r="F109" s="663">
        <v>4</v>
      </c>
      <c r="G109" s="663">
        <v>1012</v>
      </c>
      <c r="H109" s="663">
        <v>1</v>
      </c>
      <c r="I109" s="663">
        <v>253</v>
      </c>
      <c r="J109" s="663">
        <v>1</v>
      </c>
      <c r="K109" s="663">
        <v>253</v>
      </c>
      <c r="L109" s="663">
        <v>0.25</v>
      </c>
      <c r="M109" s="663">
        <v>253</v>
      </c>
      <c r="N109" s="663"/>
      <c r="O109" s="663"/>
      <c r="P109" s="676"/>
      <c r="Q109" s="664"/>
    </row>
    <row r="110" spans="1:17" ht="14.4" customHeight="1" x14ac:dyDescent="0.3">
      <c r="A110" s="659" t="s">
        <v>5624</v>
      </c>
      <c r="B110" s="660" t="s">
        <v>5625</v>
      </c>
      <c r="C110" s="660" t="s">
        <v>4495</v>
      </c>
      <c r="D110" s="660" t="s">
        <v>5744</v>
      </c>
      <c r="E110" s="660" t="s">
        <v>5745</v>
      </c>
      <c r="F110" s="663">
        <v>11</v>
      </c>
      <c r="G110" s="663">
        <v>1760</v>
      </c>
      <c r="H110" s="663">
        <v>1</v>
      </c>
      <c r="I110" s="663">
        <v>160</v>
      </c>
      <c r="J110" s="663">
        <v>3</v>
      </c>
      <c r="K110" s="663">
        <v>483</v>
      </c>
      <c r="L110" s="663">
        <v>0.27443181818181817</v>
      </c>
      <c r="M110" s="663">
        <v>161</v>
      </c>
      <c r="N110" s="663">
        <v>14</v>
      </c>
      <c r="O110" s="663">
        <v>2260</v>
      </c>
      <c r="P110" s="676">
        <v>1.2840909090909092</v>
      </c>
      <c r="Q110" s="664">
        <v>161.42857142857142</v>
      </c>
    </row>
    <row r="111" spans="1:17" ht="14.4" customHeight="1" x14ac:dyDescent="0.3">
      <c r="A111" s="659" t="s">
        <v>5624</v>
      </c>
      <c r="B111" s="660" t="s">
        <v>5625</v>
      </c>
      <c r="C111" s="660" t="s">
        <v>4495</v>
      </c>
      <c r="D111" s="660" t="s">
        <v>5746</v>
      </c>
      <c r="E111" s="660" t="s">
        <v>5747</v>
      </c>
      <c r="F111" s="663"/>
      <c r="G111" s="663"/>
      <c r="H111" s="663"/>
      <c r="I111" s="663"/>
      <c r="J111" s="663">
        <v>1</v>
      </c>
      <c r="K111" s="663">
        <v>22</v>
      </c>
      <c r="L111" s="663"/>
      <c r="M111" s="663">
        <v>22</v>
      </c>
      <c r="N111" s="663"/>
      <c r="O111" s="663"/>
      <c r="P111" s="676"/>
      <c r="Q111" s="664"/>
    </row>
    <row r="112" spans="1:17" ht="14.4" customHeight="1" x14ac:dyDescent="0.3">
      <c r="A112" s="659" t="s">
        <v>5624</v>
      </c>
      <c r="B112" s="660" t="s">
        <v>5625</v>
      </c>
      <c r="C112" s="660" t="s">
        <v>4495</v>
      </c>
      <c r="D112" s="660" t="s">
        <v>5748</v>
      </c>
      <c r="E112" s="660" t="s">
        <v>5749</v>
      </c>
      <c r="F112" s="663">
        <v>6</v>
      </c>
      <c r="G112" s="663">
        <v>5100</v>
      </c>
      <c r="H112" s="663">
        <v>1</v>
      </c>
      <c r="I112" s="663">
        <v>850</v>
      </c>
      <c r="J112" s="663">
        <v>3</v>
      </c>
      <c r="K112" s="663">
        <v>2562</v>
      </c>
      <c r="L112" s="663">
        <v>0.50235294117647056</v>
      </c>
      <c r="M112" s="663">
        <v>854</v>
      </c>
      <c r="N112" s="663">
        <v>11</v>
      </c>
      <c r="O112" s="663">
        <v>9419</v>
      </c>
      <c r="P112" s="676">
        <v>1.8468627450980393</v>
      </c>
      <c r="Q112" s="664">
        <v>856.27272727272725</v>
      </c>
    </row>
    <row r="113" spans="1:17" ht="14.4" customHeight="1" x14ac:dyDescent="0.3">
      <c r="A113" s="659" t="s">
        <v>5624</v>
      </c>
      <c r="B113" s="660" t="s">
        <v>5625</v>
      </c>
      <c r="C113" s="660" t="s">
        <v>4495</v>
      </c>
      <c r="D113" s="660" t="s">
        <v>5750</v>
      </c>
      <c r="E113" s="660" t="s">
        <v>5751</v>
      </c>
      <c r="F113" s="663">
        <v>608</v>
      </c>
      <c r="G113" s="663">
        <v>15200</v>
      </c>
      <c r="H113" s="663">
        <v>1</v>
      </c>
      <c r="I113" s="663">
        <v>25</v>
      </c>
      <c r="J113" s="663">
        <v>534</v>
      </c>
      <c r="K113" s="663">
        <v>13350</v>
      </c>
      <c r="L113" s="663">
        <v>0.87828947368421051</v>
      </c>
      <c r="M113" s="663">
        <v>25</v>
      </c>
      <c r="N113" s="663">
        <v>465</v>
      </c>
      <c r="O113" s="663">
        <v>11625</v>
      </c>
      <c r="P113" s="676">
        <v>0.76480263157894735</v>
      </c>
      <c r="Q113" s="664">
        <v>25</v>
      </c>
    </row>
    <row r="114" spans="1:17" ht="14.4" customHeight="1" x14ac:dyDescent="0.3">
      <c r="A114" s="659" t="s">
        <v>5624</v>
      </c>
      <c r="B114" s="660" t="s">
        <v>5625</v>
      </c>
      <c r="C114" s="660" t="s">
        <v>4495</v>
      </c>
      <c r="D114" s="660" t="s">
        <v>5752</v>
      </c>
      <c r="E114" s="660" t="s">
        <v>5753</v>
      </c>
      <c r="F114" s="663">
        <v>1</v>
      </c>
      <c r="G114" s="663">
        <v>33</v>
      </c>
      <c r="H114" s="663">
        <v>1</v>
      </c>
      <c r="I114" s="663">
        <v>33</v>
      </c>
      <c r="J114" s="663"/>
      <c r="K114" s="663"/>
      <c r="L114" s="663"/>
      <c r="M114" s="663"/>
      <c r="N114" s="663">
        <v>1</v>
      </c>
      <c r="O114" s="663">
        <v>33</v>
      </c>
      <c r="P114" s="676">
        <v>1</v>
      </c>
      <c r="Q114" s="664">
        <v>33</v>
      </c>
    </row>
    <row r="115" spans="1:17" ht="14.4" customHeight="1" x14ac:dyDescent="0.3">
      <c r="A115" s="659" t="s">
        <v>5624</v>
      </c>
      <c r="B115" s="660" t="s">
        <v>5625</v>
      </c>
      <c r="C115" s="660" t="s">
        <v>4495</v>
      </c>
      <c r="D115" s="660" t="s">
        <v>5754</v>
      </c>
      <c r="E115" s="660" t="s">
        <v>5755</v>
      </c>
      <c r="F115" s="663"/>
      <c r="G115" s="663"/>
      <c r="H115" s="663"/>
      <c r="I115" s="663"/>
      <c r="J115" s="663"/>
      <c r="K115" s="663"/>
      <c r="L115" s="663"/>
      <c r="M115" s="663"/>
      <c r="N115" s="663">
        <v>1</v>
      </c>
      <c r="O115" s="663">
        <v>30</v>
      </c>
      <c r="P115" s="676"/>
      <c r="Q115" s="664">
        <v>30</v>
      </c>
    </row>
    <row r="116" spans="1:17" ht="14.4" customHeight="1" x14ac:dyDescent="0.3">
      <c r="A116" s="659" t="s">
        <v>5624</v>
      </c>
      <c r="B116" s="660" t="s">
        <v>5625</v>
      </c>
      <c r="C116" s="660" t="s">
        <v>4495</v>
      </c>
      <c r="D116" s="660" t="s">
        <v>5756</v>
      </c>
      <c r="E116" s="660" t="s">
        <v>5757</v>
      </c>
      <c r="F116" s="663"/>
      <c r="G116" s="663"/>
      <c r="H116" s="663"/>
      <c r="I116" s="663"/>
      <c r="J116" s="663">
        <v>1</v>
      </c>
      <c r="K116" s="663">
        <v>79</v>
      </c>
      <c r="L116" s="663"/>
      <c r="M116" s="663">
        <v>79</v>
      </c>
      <c r="N116" s="663">
        <v>1</v>
      </c>
      <c r="O116" s="663">
        <v>79</v>
      </c>
      <c r="P116" s="676"/>
      <c r="Q116" s="664">
        <v>79</v>
      </c>
    </row>
    <row r="117" spans="1:17" ht="14.4" customHeight="1" x14ac:dyDescent="0.3">
      <c r="A117" s="659" t="s">
        <v>5624</v>
      </c>
      <c r="B117" s="660" t="s">
        <v>5625</v>
      </c>
      <c r="C117" s="660" t="s">
        <v>4495</v>
      </c>
      <c r="D117" s="660" t="s">
        <v>5758</v>
      </c>
      <c r="E117" s="660" t="s">
        <v>5759</v>
      </c>
      <c r="F117" s="663"/>
      <c r="G117" s="663"/>
      <c r="H117" s="663"/>
      <c r="I117" s="663"/>
      <c r="J117" s="663"/>
      <c r="K117" s="663"/>
      <c r="L117" s="663"/>
      <c r="M117" s="663"/>
      <c r="N117" s="663">
        <v>1</v>
      </c>
      <c r="O117" s="663">
        <v>204</v>
      </c>
      <c r="P117" s="676"/>
      <c r="Q117" s="664">
        <v>204</v>
      </c>
    </row>
    <row r="118" spans="1:17" ht="14.4" customHeight="1" x14ac:dyDescent="0.3">
      <c r="A118" s="659" t="s">
        <v>5624</v>
      </c>
      <c r="B118" s="660" t="s">
        <v>5625</v>
      </c>
      <c r="C118" s="660" t="s">
        <v>4495</v>
      </c>
      <c r="D118" s="660" t="s">
        <v>5760</v>
      </c>
      <c r="E118" s="660" t="s">
        <v>5761</v>
      </c>
      <c r="F118" s="663">
        <v>6</v>
      </c>
      <c r="G118" s="663">
        <v>156</v>
      </c>
      <c r="H118" s="663">
        <v>1</v>
      </c>
      <c r="I118" s="663">
        <v>26</v>
      </c>
      <c r="J118" s="663">
        <v>2</v>
      </c>
      <c r="K118" s="663">
        <v>52</v>
      </c>
      <c r="L118" s="663">
        <v>0.33333333333333331</v>
      </c>
      <c r="M118" s="663">
        <v>26</v>
      </c>
      <c r="N118" s="663">
        <v>7</v>
      </c>
      <c r="O118" s="663">
        <v>182</v>
      </c>
      <c r="P118" s="676">
        <v>1.1666666666666667</v>
      </c>
      <c r="Q118" s="664">
        <v>26</v>
      </c>
    </row>
    <row r="119" spans="1:17" ht="14.4" customHeight="1" x14ac:dyDescent="0.3">
      <c r="A119" s="659" t="s">
        <v>5624</v>
      </c>
      <c r="B119" s="660" t="s">
        <v>5625</v>
      </c>
      <c r="C119" s="660" t="s">
        <v>4495</v>
      </c>
      <c r="D119" s="660" t="s">
        <v>5762</v>
      </c>
      <c r="E119" s="660" t="s">
        <v>5763</v>
      </c>
      <c r="F119" s="663">
        <v>11</v>
      </c>
      <c r="G119" s="663">
        <v>924</v>
      </c>
      <c r="H119" s="663">
        <v>1</v>
      </c>
      <c r="I119" s="663">
        <v>84</v>
      </c>
      <c r="J119" s="663">
        <v>14</v>
      </c>
      <c r="K119" s="663">
        <v>1176</v>
      </c>
      <c r="L119" s="663">
        <v>1.2727272727272727</v>
      </c>
      <c r="M119" s="663">
        <v>84</v>
      </c>
      <c r="N119" s="663">
        <v>18</v>
      </c>
      <c r="O119" s="663">
        <v>1512</v>
      </c>
      <c r="P119" s="676">
        <v>1.6363636363636365</v>
      </c>
      <c r="Q119" s="664">
        <v>84</v>
      </c>
    </row>
    <row r="120" spans="1:17" ht="14.4" customHeight="1" x14ac:dyDescent="0.3">
      <c r="A120" s="659" t="s">
        <v>5624</v>
      </c>
      <c r="B120" s="660" t="s">
        <v>5625</v>
      </c>
      <c r="C120" s="660" t="s">
        <v>4495</v>
      </c>
      <c r="D120" s="660" t="s">
        <v>5764</v>
      </c>
      <c r="E120" s="660" t="s">
        <v>5765</v>
      </c>
      <c r="F120" s="663">
        <v>17</v>
      </c>
      <c r="G120" s="663">
        <v>2941</v>
      </c>
      <c r="H120" s="663">
        <v>1</v>
      </c>
      <c r="I120" s="663">
        <v>173</v>
      </c>
      <c r="J120" s="663">
        <v>12</v>
      </c>
      <c r="K120" s="663">
        <v>2088</v>
      </c>
      <c r="L120" s="663">
        <v>0.70996259775586534</v>
      </c>
      <c r="M120" s="663">
        <v>174</v>
      </c>
      <c r="N120" s="663">
        <v>21</v>
      </c>
      <c r="O120" s="663">
        <v>3667</v>
      </c>
      <c r="P120" s="676">
        <v>1.2468548112886773</v>
      </c>
      <c r="Q120" s="664">
        <v>174.61904761904762</v>
      </c>
    </row>
    <row r="121" spans="1:17" ht="14.4" customHeight="1" x14ac:dyDescent="0.3">
      <c r="A121" s="659" t="s">
        <v>5624</v>
      </c>
      <c r="B121" s="660" t="s">
        <v>5625</v>
      </c>
      <c r="C121" s="660" t="s">
        <v>4495</v>
      </c>
      <c r="D121" s="660" t="s">
        <v>5766</v>
      </c>
      <c r="E121" s="660" t="s">
        <v>5767</v>
      </c>
      <c r="F121" s="663">
        <v>1</v>
      </c>
      <c r="G121" s="663">
        <v>250</v>
      </c>
      <c r="H121" s="663">
        <v>1</v>
      </c>
      <c r="I121" s="663">
        <v>250</v>
      </c>
      <c r="J121" s="663">
        <v>1</v>
      </c>
      <c r="K121" s="663">
        <v>250</v>
      </c>
      <c r="L121" s="663">
        <v>1</v>
      </c>
      <c r="M121" s="663">
        <v>250</v>
      </c>
      <c r="N121" s="663">
        <v>2</v>
      </c>
      <c r="O121" s="663">
        <v>502</v>
      </c>
      <c r="P121" s="676">
        <v>2.008</v>
      </c>
      <c r="Q121" s="664">
        <v>251</v>
      </c>
    </row>
    <row r="122" spans="1:17" ht="14.4" customHeight="1" x14ac:dyDescent="0.3">
      <c r="A122" s="659" t="s">
        <v>5624</v>
      </c>
      <c r="B122" s="660" t="s">
        <v>5625</v>
      </c>
      <c r="C122" s="660" t="s">
        <v>4495</v>
      </c>
      <c r="D122" s="660" t="s">
        <v>5768</v>
      </c>
      <c r="E122" s="660" t="s">
        <v>5769</v>
      </c>
      <c r="F122" s="663">
        <v>2</v>
      </c>
      <c r="G122" s="663">
        <v>30</v>
      </c>
      <c r="H122" s="663">
        <v>1</v>
      </c>
      <c r="I122" s="663">
        <v>15</v>
      </c>
      <c r="J122" s="663">
        <v>2</v>
      </c>
      <c r="K122" s="663">
        <v>30</v>
      </c>
      <c r="L122" s="663">
        <v>1</v>
      </c>
      <c r="M122" s="663">
        <v>15</v>
      </c>
      <c r="N122" s="663">
        <v>2</v>
      </c>
      <c r="O122" s="663">
        <v>30</v>
      </c>
      <c r="P122" s="676">
        <v>1</v>
      </c>
      <c r="Q122" s="664">
        <v>15</v>
      </c>
    </row>
    <row r="123" spans="1:17" ht="14.4" customHeight="1" x14ac:dyDescent="0.3">
      <c r="A123" s="659" t="s">
        <v>5624</v>
      </c>
      <c r="B123" s="660" t="s">
        <v>5625</v>
      </c>
      <c r="C123" s="660" t="s">
        <v>4495</v>
      </c>
      <c r="D123" s="660" t="s">
        <v>5770</v>
      </c>
      <c r="E123" s="660" t="s">
        <v>5771</v>
      </c>
      <c r="F123" s="663">
        <v>74</v>
      </c>
      <c r="G123" s="663">
        <v>1702</v>
      </c>
      <c r="H123" s="663">
        <v>1</v>
      </c>
      <c r="I123" s="663">
        <v>23</v>
      </c>
      <c r="J123" s="663">
        <v>54</v>
      </c>
      <c r="K123" s="663">
        <v>1242</v>
      </c>
      <c r="L123" s="663">
        <v>0.72972972972972971</v>
      </c>
      <c r="M123" s="663">
        <v>23</v>
      </c>
      <c r="N123" s="663">
        <v>31</v>
      </c>
      <c r="O123" s="663">
        <v>713</v>
      </c>
      <c r="P123" s="676">
        <v>0.41891891891891891</v>
      </c>
      <c r="Q123" s="664">
        <v>23</v>
      </c>
    </row>
    <row r="124" spans="1:17" ht="14.4" customHeight="1" x14ac:dyDescent="0.3">
      <c r="A124" s="659" t="s">
        <v>5624</v>
      </c>
      <c r="B124" s="660" t="s">
        <v>5625</v>
      </c>
      <c r="C124" s="660" t="s">
        <v>4495</v>
      </c>
      <c r="D124" s="660" t="s">
        <v>5772</v>
      </c>
      <c r="E124" s="660" t="s">
        <v>5773</v>
      </c>
      <c r="F124" s="663">
        <v>1</v>
      </c>
      <c r="G124" s="663">
        <v>249</v>
      </c>
      <c r="H124" s="663">
        <v>1</v>
      </c>
      <c r="I124" s="663">
        <v>249</v>
      </c>
      <c r="J124" s="663">
        <v>1</v>
      </c>
      <c r="K124" s="663">
        <v>249</v>
      </c>
      <c r="L124" s="663">
        <v>1</v>
      </c>
      <c r="M124" s="663">
        <v>249</v>
      </c>
      <c r="N124" s="663"/>
      <c r="O124" s="663"/>
      <c r="P124" s="676"/>
      <c r="Q124" s="664"/>
    </row>
    <row r="125" spans="1:17" ht="14.4" customHeight="1" x14ac:dyDescent="0.3">
      <c r="A125" s="659" t="s">
        <v>5624</v>
      </c>
      <c r="B125" s="660" t="s">
        <v>5625</v>
      </c>
      <c r="C125" s="660" t="s">
        <v>4495</v>
      </c>
      <c r="D125" s="660" t="s">
        <v>5774</v>
      </c>
      <c r="E125" s="660" t="s">
        <v>5775</v>
      </c>
      <c r="F125" s="663">
        <v>1</v>
      </c>
      <c r="G125" s="663">
        <v>37</v>
      </c>
      <c r="H125" s="663">
        <v>1</v>
      </c>
      <c r="I125" s="663">
        <v>37</v>
      </c>
      <c r="J125" s="663">
        <v>1</v>
      </c>
      <c r="K125" s="663">
        <v>37</v>
      </c>
      <c r="L125" s="663">
        <v>1</v>
      </c>
      <c r="M125" s="663">
        <v>37</v>
      </c>
      <c r="N125" s="663"/>
      <c r="O125" s="663"/>
      <c r="P125" s="676"/>
      <c r="Q125" s="664"/>
    </row>
    <row r="126" spans="1:17" ht="14.4" customHeight="1" x14ac:dyDescent="0.3">
      <c r="A126" s="659" t="s">
        <v>5624</v>
      </c>
      <c r="B126" s="660" t="s">
        <v>5625</v>
      </c>
      <c r="C126" s="660" t="s">
        <v>4495</v>
      </c>
      <c r="D126" s="660" t="s">
        <v>5776</v>
      </c>
      <c r="E126" s="660" t="s">
        <v>5777</v>
      </c>
      <c r="F126" s="663">
        <v>2174</v>
      </c>
      <c r="G126" s="663">
        <v>50002</v>
      </c>
      <c r="H126" s="663">
        <v>1</v>
      </c>
      <c r="I126" s="663">
        <v>23</v>
      </c>
      <c r="J126" s="663">
        <v>2140</v>
      </c>
      <c r="K126" s="663">
        <v>49220</v>
      </c>
      <c r="L126" s="663">
        <v>0.98436062557497706</v>
      </c>
      <c r="M126" s="663">
        <v>23</v>
      </c>
      <c r="N126" s="663">
        <v>2130</v>
      </c>
      <c r="O126" s="663">
        <v>48990</v>
      </c>
      <c r="P126" s="676">
        <v>0.97976080956761724</v>
      </c>
      <c r="Q126" s="664">
        <v>23</v>
      </c>
    </row>
    <row r="127" spans="1:17" ht="14.4" customHeight="1" x14ac:dyDescent="0.3">
      <c r="A127" s="659" t="s">
        <v>5624</v>
      </c>
      <c r="B127" s="660" t="s">
        <v>5625</v>
      </c>
      <c r="C127" s="660" t="s">
        <v>4495</v>
      </c>
      <c r="D127" s="660" t="s">
        <v>5778</v>
      </c>
      <c r="E127" s="660" t="s">
        <v>5779</v>
      </c>
      <c r="F127" s="663">
        <v>1</v>
      </c>
      <c r="G127" s="663">
        <v>585</v>
      </c>
      <c r="H127" s="663">
        <v>1</v>
      </c>
      <c r="I127" s="663">
        <v>585</v>
      </c>
      <c r="J127" s="663"/>
      <c r="K127" s="663"/>
      <c r="L127" s="663"/>
      <c r="M127" s="663"/>
      <c r="N127" s="663"/>
      <c r="O127" s="663"/>
      <c r="P127" s="676"/>
      <c r="Q127" s="664"/>
    </row>
    <row r="128" spans="1:17" ht="14.4" customHeight="1" x14ac:dyDescent="0.3">
      <c r="A128" s="659" t="s">
        <v>5624</v>
      </c>
      <c r="B128" s="660" t="s">
        <v>5625</v>
      </c>
      <c r="C128" s="660" t="s">
        <v>4495</v>
      </c>
      <c r="D128" s="660" t="s">
        <v>5780</v>
      </c>
      <c r="E128" s="660" t="s">
        <v>5781</v>
      </c>
      <c r="F128" s="663"/>
      <c r="G128" s="663"/>
      <c r="H128" s="663"/>
      <c r="I128" s="663"/>
      <c r="J128" s="663">
        <v>1</v>
      </c>
      <c r="K128" s="663">
        <v>331</v>
      </c>
      <c r="L128" s="663"/>
      <c r="M128" s="663">
        <v>331</v>
      </c>
      <c r="N128" s="663"/>
      <c r="O128" s="663"/>
      <c r="P128" s="676"/>
      <c r="Q128" s="664"/>
    </row>
    <row r="129" spans="1:17" ht="14.4" customHeight="1" x14ac:dyDescent="0.3">
      <c r="A129" s="659" t="s">
        <v>5624</v>
      </c>
      <c r="B129" s="660" t="s">
        <v>5625</v>
      </c>
      <c r="C129" s="660" t="s">
        <v>4495</v>
      </c>
      <c r="D129" s="660" t="s">
        <v>5782</v>
      </c>
      <c r="E129" s="660" t="s">
        <v>5783</v>
      </c>
      <c r="F129" s="663">
        <v>31</v>
      </c>
      <c r="G129" s="663">
        <v>899</v>
      </c>
      <c r="H129" s="663">
        <v>1</v>
      </c>
      <c r="I129" s="663">
        <v>29</v>
      </c>
      <c r="J129" s="663">
        <v>21</v>
      </c>
      <c r="K129" s="663">
        <v>609</v>
      </c>
      <c r="L129" s="663">
        <v>0.67741935483870963</v>
      </c>
      <c r="M129" s="663">
        <v>29</v>
      </c>
      <c r="N129" s="663">
        <v>32</v>
      </c>
      <c r="O129" s="663">
        <v>928</v>
      </c>
      <c r="P129" s="676">
        <v>1.032258064516129</v>
      </c>
      <c r="Q129" s="664">
        <v>29</v>
      </c>
    </row>
    <row r="130" spans="1:17" ht="14.4" customHeight="1" x14ac:dyDescent="0.3">
      <c r="A130" s="659" t="s">
        <v>5624</v>
      </c>
      <c r="B130" s="660" t="s">
        <v>5625</v>
      </c>
      <c r="C130" s="660" t="s">
        <v>4495</v>
      </c>
      <c r="D130" s="660" t="s">
        <v>5784</v>
      </c>
      <c r="E130" s="660" t="s">
        <v>5785</v>
      </c>
      <c r="F130" s="663">
        <v>12</v>
      </c>
      <c r="G130" s="663">
        <v>2112</v>
      </c>
      <c r="H130" s="663">
        <v>1</v>
      </c>
      <c r="I130" s="663">
        <v>176</v>
      </c>
      <c r="J130" s="663">
        <v>24</v>
      </c>
      <c r="K130" s="663">
        <v>4224</v>
      </c>
      <c r="L130" s="663">
        <v>2</v>
      </c>
      <c r="M130" s="663">
        <v>176</v>
      </c>
      <c r="N130" s="663">
        <v>12</v>
      </c>
      <c r="O130" s="663">
        <v>2121</v>
      </c>
      <c r="P130" s="676">
        <v>1.0042613636363635</v>
      </c>
      <c r="Q130" s="664">
        <v>176.75</v>
      </c>
    </row>
    <row r="131" spans="1:17" ht="14.4" customHeight="1" x14ac:dyDescent="0.3">
      <c r="A131" s="659" t="s">
        <v>5624</v>
      </c>
      <c r="B131" s="660" t="s">
        <v>5625</v>
      </c>
      <c r="C131" s="660" t="s">
        <v>4495</v>
      </c>
      <c r="D131" s="660" t="s">
        <v>5786</v>
      </c>
      <c r="E131" s="660" t="s">
        <v>5787</v>
      </c>
      <c r="F131" s="663">
        <v>1</v>
      </c>
      <c r="G131" s="663">
        <v>196</v>
      </c>
      <c r="H131" s="663">
        <v>1</v>
      </c>
      <c r="I131" s="663">
        <v>196</v>
      </c>
      <c r="J131" s="663"/>
      <c r="K131" s="663"/>
      <c r="L131" s="663"/>
      <c r="M131" s="663"/>
      <c r="N131" s="663"/>
      <c r="O131" s="663"/>
      <c r="P131" s="676"/>
      <c r="Q131" s="664"/>
    </row>
    <row r="132" spans="1:17" ht="14.4" customHeight="1" x14ac:dyDescent="0.3">
      <c r="A132" s="659" t="s">
        <v>5624</v>
      </c>
      <c r="B132" s="660" t="s">
        <v>5625</v>
      </c>
      <c r="C132" s="660" t="s">
        <v>4495</v>
      </c>
      <c r="D132" s="660" t="s">
        <v>5788</v>
      </c>
      <c r="E132" s="660" t="s">
        <v>5789</v>
      </c>
      <c r="F132" s="663">
        <v>1</v>
      </c>
      <c r="G132" s="663">
        <v>19</v>
      </c>
      <c r="H132" s="663">
        <v>1</v>
      </c>
      <c r="I132" s="663">
        <v>19</v>
      </c>
      <c r="J132" s="663">
        <v>3</v>
      </c>
      <c r="K132" s="663">
        <v>57</v>
      </c>
      <c r="L132" s="663">
        <v>3</v>
      </c>
      <c r="M132" s="663">
        <v>19</v>
      </c>
      <c r="N132" s="663">
        <v>4</v>
      </c>
      <c r="O132" s="663">
        <v>76</v>
      </c>
      <c r="P132" s="676">
        <v>4</v>
      </c>
      <c r="Q132" s="664">
        <v>19</v>
      </c>
    </row>
    <row r="133" spans="1:17" ht="14.4" customHeight="1" x14ac:dyDescent="0.3">
      <c r="A133" s="659" t="s">
        <v>5624</v>
      </c>
      <c r="B133" s="660" t="s">
        <v>5625</v>
      </c>
      <c r="C133" s="660" t="s">
        <v>4495</v>
      </c>
      <c r="D133" s="660" t="s">
        <v>5790</v>
      </c>
      <c r="E133" s="660" t="s">
        <v>5791</v>
      </c>
      <c r="F133" s="663">
        <v>43</v>
      </c>
      <c r="G133" s="663">
        <v>860</v>
      </c>
      <c r="H133" s="663">
        <v>1</v>
      </c>
      <c r="I133" s="663">
        <v>20</v>
      </c>
      <c r="J133" s="663">
        <v>22</v>
      </c>
      <c r="K133" s="663">
        <v>440</v>
      </c>
      <c r="L133" s="663">
        <v>0.51162790697674421</v>
      </c>
      <c r="M133" s="663">
        <v>20</v>
      </c>
      <c r="N133" s="663">
        <v>34</v>
      </c>
      <c r="O133" s="663">
        <v>680</v>
      </c>
      <c r="P133" s="676">
        <v>0.79069767441860461</v>
      </c>
      <c r="Q133" s="664">
        <v>20</v>
      </c>
    </row>
    <row r="134" spans="1:17" ht="14.4" customHeight="1" x14ac:dyDescent="0.3">
      <c r="A134" s="659" t="s">
        <v>5624</v>
      </c>
      <c r="B134" s="660" t="s">
        <v>5625</v>
      </c>
      <c r="C134" s="660" t="s">
        <v>4495</v>
      </c>
      <c r="D134" s="660" t="s">
        <v>5792</v>
      </c>
      <c r="E134" s="660" t="s">
        <v>5793</v>
      </c>
      <c r="F134" s="663"/>
      <c r="G134" s="663"/>
      <c r="H134" s="663"/>
      <c r="I134" s="663"/>
      <c r="J134" s="663">
        <v>2</v>
      </c>
      <c r="K134" s="663">
        <v>368</v>
      </c>
      <c r="L134" s="663"/>
      <c r="M134" s="663">
        <v>184</v>
      </c>
      <c r="N134" s="663"/>
      <c r="O134" s="663"/>
      <c r="P134" s="676"/>
      <c r="Q134" s="664"/>
    </row>
    <row r="135" spans="1:17" ht="14.4" customHeight="1" x14ac:dyDescent="0.3">
      <c r="A135" s="659" t="s">
        <v>5624</v>
      </c>
      <c r="B135" s="660" t="s">
        <v>5625</v>
      </c>
      <c r="C135" s="660" t="s">
        <v>4495</v>
      </c>
      <c r="D135" s="660" t="s">
        <v>5794</v>
      </c>
      <c r="E135" s="660" t="s">
        <v>5795</v>
      </c>
      <c r="F135" s="663"/>
      <c r="G135" s="663"/>
      <c r="H135" s="663"/>
      <c r="I135" s="663"/>
      <c r="J135" s="663">
        <v>1</v>
      </c>
      <c r="K135" s="663">
        <v>185</v>
      </c>
      <c r="L135" s="663"/>
      <c r="M135" s="663">
        <v>185</v>
      </c>
      <c r="N135" s="663"/>
      <c r="O135" s="663"/>
      <c r="P135" s="676"/>
      <c r="Q135" s="664"/>
    </row>
    <row r="136" spans="1:17" ht="14.4" customHeight="1" x14ac:dyDescent="0.3">
      <c r="A136" s="659" t="s">
        <v>5624</v>
      </c>
      <c r="B136" s="660" t="s">
        <v>5625</v>
      </c>
      <c r="C136" s="660" t="s">
        <v>4495</v>
      </c>
      <c r="D136" s="660" t="s">
        <v>5796</v>
      </c>
      <c r="E136" s="660" t="s">
        <v>5797</v>
      </c>
      <c r="F136" s="663"/>
      <c r="G136" s="663"/>
      <c r="H136" s="663"/>
      <c r="I136" s="663"/>
      <c r="J136" s="663">
        <v>2</v>
      </c>
      <c r="K136" s="663">
        <v>532</v>
      </c>
      <c r="L136" s="663"/>
      <c r="M136" s="663">
        <v>266</v>
      </c>
      <c r="N136" s="663"/>
      <c r="O136" s="663"/>
      <c r="P136" s="676"/>
      <c r="Q136" s="664"/>
    </row>
    <row r="137" spans="1:17" ht="14.4" customHeight="1" x14ac:dyDescent="0.3">
      <c r="A137" s="659" t="s">
        <v>5624</v>
      </c>
      <c r="B137" s="660" t="s">
        <v>5625</v>
      </c>
      <c r="C137" s="660" t="s">
        <v>4495</v>
      </c>
      <c r="D137" s="660" t="s">
        <v>5798</v>
      </c>
      <c r="E137" s="660" t="s">
        <v>5799</v>
      </c>
      <c r="F137" s="663">
        <v>9</v>
      </c>
      <c r="G137" s="663">
        <v>1440</v>
      </c>
      <c r="H137" s="663">
        <v>1</v>
      </c>
      <c r="I137" s="663">
        <v>160</v>
      </c>
      <c r="J137" s="663">
        <v>3</v>
      </c>
      <c r="K137" s="663">
        <v>483</v>
      </c>
      <c r="L137" s="663">
        <v>0.33541666666666664</v>
      </c>
      <c r="M137" s="663">
        <v>161</v>
      </c>
      <c r="N137" s="663">
        <v>13</v>
      </c>
      <c r="O137" s="663">
        <v>2098</v>
      </c>
      <c r="P137" s="676">
        <v>1.4569444444444444</v>
      </c>
      <c r="Q137" s="664">
        <v>161.38461538461539</v>
      </c>
    </row>
    <row r="138" spans="1:17" ht="14.4" customHeight="1" x14ac:dyDescent="0.3">
      <c r="A138" s="659" t="s">
        <v>5624</v>
      </c>
      <c r="B138" s="660" t="s">
        <v>5625</v>
      </c>
      <c r="C138" s="660" t="s">
        <v>4495</v>
      </c>
      <c r="D138" s="660" t="s">
        <v>5800</v>
      </c>
      <c r="E138" s="660" t="s">
        <v>5801</v>
      </c>
      <c r="F138" s="663"/>
      <c r="G138" s="663"/>
      <c r="H138" s="663"/>
      <c r="I138" s="663"/>
      <c r="J138" s="663">
        <v>1</v>
      </c>
      <c r="K138" s="663">
        <v>84</v>
      </c>
      <c r="L138" s="663"/>
      <c r="M138" s="663">
        <v>84</v>
      </c>
      <c r="N138" s="663"/>
      <c r="O138" s="663"/>
      <c r="P138" s="676"/>
      <c r="Q138" s="664"/>
    </row>
    <row r="139" spans="1:17" ht="14.4" customHeight="1" x14ac:dyDescent="0.3">
      <c r="A139" s="659" t="s">
        <v>5624</v>
      </c>
      <c r="B139" s="660" t="s">
        <v>5625</v>
      </c>
      <c r="C139" s="660" t="s">
        <v>4495</v>
      </c>
      <c r="D139" s="660" t="s">
        <v>5802</v>
      </c>
      <c r="E139" s="660" t="s">
        <v>5803</v>
      </c>
      <c r="F139" s="663">
        <v>1</v>
      </c>
      <c r="G139" s="663">
        <v>262</v>
      </c>
      <c r="H139" s="663">
        <v>1</v>
      </c>
      <c r="I139" s="663">
        <v>262</v>
      </c>
      <c r="J139" s="663"/>
      <c r="K139" s="663"/>
      <c r="L139" s="663"/>
      <c r="M139" s="663"/>
      <c r="N139" s="663"/>
      <c r="O139" s="663"/>
      <c r="P139" s="676"/>
      <c r="Q139" s="664"/>
    </row>
    <row r="140" spans="1:17" ht="14.4" customHeight="1" x14ac:dyDescent="0.3">
      <c r="A140" s="659" t="s">
        <v>5624</v>
      </c>
      <c r="B140" s="660" t="s">
        <v>5625</v>
      </c>
      <c r="C140" s="660" t="s">
        <v>4495</v>
      </c>
      <c r="D140" s="660" t="s">
        <v>5804</v>
      </c>
      <c r="E140" s="660" t="s">
        <v>5805</v>
      </c>
      <c r="F140" s="663"/>
      <c r="G140" s="663"/>
      <c r="H140" s="663"/>
      <c r="I140" s="663"/>
      <c r="J140" s="663"/>
      <c r="K140" s="663"/>
      <c r="L140" s="663"/>
      <c r="M140" s="663"/>
      <c r="N140" s="663">
        <v>1</v>
      </c>
      <c r="O140" s="663">
        <v>953</v>
      </c>
      <c r="P140" s="676"/>
      <c r="Q140" s="664">
        <v>953</v>
      </c>
    </row>
    <row r="141" spans="1:17" ht="14.4" customHeight="1" x14ac:dyDescent="0.3">
      <c r="A141" s="659" t="s">
        <v>5624</v>
      </c>
      <c r="B141" s="660" t="s">
        <v>5625</v>
      </c>
      <c r="C141" s="660" t="s">
        <v>4495</v>
      </c>
      <c r="D141" s="660" t="s">
        <v>5806</v>
      </c>
      <c r="E141" s="660" t="s">
        <v>5807</v>
      </c>
      <c r="F141" s="663">
        <v>1</v>
      </c>
      <c r="G141" s="663">
        <v>78</v>
      </c>
      <c r="H141" s="663">
        <v>1</v>
      </c>
      <c r="I141" s="663">
        <v>78</v>
      </c>
      <c r="J141" s="663">
        <v>1</v>
      </c>
      <c r="K141" s="663">
        <v>78</v>
      </c>
      <c r="L141" s="663">
        <v>1</v>
      </c>
      <c r="M141" s="663">
        <v>78</v>
      </c>
      <c r="N141" s="663"/>
      <c r="O141" s="663"/>
      <c r="P141" s="676"/>
      <c r="Q141" s="664"/>
    </row>
    <row r="142" spans="1:17" ht="14.4" customHeight="1" x14ac:dyDescent="0.3">
      <c r="A142" s="659" t="s">
        <v>5624</v>
      </c>
      <c r="B142" s="660" t="s">
        <v>5625</v>
      </c>
      <c r="C142" s="660" t="s">
        <v>4495</v>
      </c>
      <c r="D142" s="660" t="s">
        <v>5808</v>
      </c>
      <c r="E142" s="660" t="s">
        <v>5809</v>
      </c>
      <c r="F142" s="663">
        <v>9</v>
      </c>
      <c r="G142" s="663">
        <v>189</v>
      </c>
      <c r="H142" s="663">
        <v>1</v>
      </c>
      <c r="I142" s="663">
        <v>21</v>
      </c>
      <c r="J142" s="663">
        <v>3</v>
      </c>
      <c r="K142" s="663">
        <v>63</v>
      </c>
      <c r="L142" s="663">
        <v>0.33333333333333331</v>
      </c>
      <c r="M142" s="663">
        <v>21</v>
      </c>
      <c r="N142" s="663">
        <v>3</v>
      </c>
      <c r="O142" s="663">
        <v>63</v>
      </c>
      <c r="P142" s="676">
        <v>0.33333333333333331</v>
      </c>
      <c r="Q142" s="664">
        <v>21</v>
      </c>
    </row>
    <row r="143" spans="1:17" ht="14.4" customHeight="1" x14ac:dyDescent="0.3">
      <c r="A143" s="659" t="s">
        <v>5624</v>
      </c>
      <c r="B143" s="660" t="s">
        <v>5625</v>
      </c>
      <c r="C143" s="660" t="s">
        <v>4495</v>
      </c>
      <c r="D143" s="660" t="s">
        <v>5810</v>
      </c>
      <c r="E143" s="660" t="s">
        <v>5811</v>
      </c>
      <c r="F143" s="663">
        <v>45</v>
      </c>
      <c r="G143" s="663">
        <v>990</v>
      </c>
      <c r="H143" s="663">
        <v>1</v>
      </c>
      <c r="I143" s="663">
        <v>22</v>
      </c>
      <c r="J143" s="663">
        <v>51</v>
      </c>
      <c r="K143" s="663">
        <v>1122</v>
      </c>
      <c r="L143" s="663">
        <v>1.1333333333333333</v>
      </c>
      <c r="M143" s="663">
        <v>22</v>
      </c>
      <c r="N143" s="663">
        <v>33</v>
      </c>
      <c r="O143" s="663">
        <v>726</v>
      </c>
      <c r="P143" s="676">
        <v>0.73333333333333328</v>
      </c>
      <c r="Q143" s="664">
        <v>22</v>
      </c>
    </row>
    <row r="144" spans="1:17" ht="14.4" customHeight="1" x14ac:dyDescent="0.3">
      <c r="A144" s="659" t="s">
        <v>5624</v>
      </c>
      <c r="B144" s="660" t="s">
        <v>5625</v>
      </c>
      <c r="C144" s="660" t="s">
        <v>4495</v>
      </c>
      <c r="D144" s="660" t="s">
        <v>5812</v>
      </c>
      <c r="E144" s="660" t="s">
        <v>5813</v>
      </c>
      <c r="F144" s="663"/>
      <c r="G144" s="663"/>
      <c r="H144" s="663"/>
      <c r="I144" s="663"/>
      <c r="J144" s="663"/>
      <c r="K144" s="663"/>
      <c r="L144" s="663"/>
      <c r="M144" s="663"/>
      <c r="N144" s="663">
        <v>1</v>
      </c>
      <c r="O144" s="663">
        <v>569</v>
      </c>
      <c r="P144" s="676"/>
      <c r="Q144" s="664">
        <v>569</v>
      </c>
    </row>
    <row r="145" spans="1:17" ht="14.4" customHeight="1" x14ac:dyDescent="0.3">
      <c r="A145" s="659" t="s">
        <v>5624</v>
      </c>
      <c r="B145" s="660" t="s">
        <v>5625</v>
      </c>
      <c r="C145" s="660" t="s">
        <v>4495</v>
      </c>
      <c r="D145" s="660" t="s">
        <v>5814</v>
      </c>
      <c r="E145" s="660" t="s">
        <v>5815</v>
      </c>
      <c r="F145" s="663"/>
      <c r="G145" s="663"/>
      <c r="H145" s="663"/>
      <c r="I145" s="663"/>
      <c r="J145" s="663">
        <v>2</v>
      </c>
      <c r="K145" s="663">
        <v>990</v>
      </c>
      <c r="L145" s="663"/>
      <c r="M145" s="663">
        <v>495</v>
      </c>
      <c r="N145" s="663"/>
      <c r="O145" s="663"/>
      <c r="P145" s="676"/>
      <c r="Q145" s="664"/>
    </row>
    <row r="146" spans="1:17" ht="14.4" customHeight="1" x14ac:dyDescent="0.3">
      <c r="A146" s="659" t="s">
        <v>5624</v>
      </c>
      <c r="B146" s="660" t="s">
        <v>5625</v>
      </c>
      <c r="C146" s="660" t="s">
        <v>4495</v>
      </c>
      <c r="D146" s="660" t="s">
        <v>5816</v>
      </c>
      <c r="E146" s="660" t="s">
        <v>5817</v>
      </c>
      <c r="F146" s="663">
        <v>1</v>
      </c>
      <c r="G146" s="663">
        <v>562</v>
      </c>
      <c r="H146" s="663">
        <v>1</v>
      </c>
      <c r="I146" s="663">
        <v>562</v>
      </c>
      <c r="J146" s="663"/>
      <c r="K146" s="663"/>
      <c r="L146" s="663"/>
      <c r="M146" s="663"/>
      <c r="N146" s="663">
        <v>5</v>
      </c>
      <c r="O146" s="663">
        <v>2844</v>
      </c>
      <c r="P146" s="676">
        <v>5.0604982206405698</v>
      </c>
      <c r="Q146" s="664">
        <v>568.79999999999995</v>
      </c>
    </row>
    <row r="147" spans="1:17" ht="14.4" customHeight="1" x14ac:dyDescent="0.3">
      <c r="A147" s="659" t="s">
        <v>5624</v>
      </c>
      <c r="B147" s="660" t="s">
        <v>5625</v>
      </c>
      <c r="C147" s="660" t="s">
        <v>4495</v>
      </c>
      <c r="D147" s="660" t="s">
        <v>5818</v>
      </c>
      <c r="E147" s="660" t="s">
        <v>5819</v>
      </c>
      <c r="F147" s="663">
        <v>1</v>
      </c>
      <c r="G147" s="663">
        <v>1000</v>
      </c>
      <c r="H147" s="663">
        <v>1</v>
      </c>
      <c r="I147" s="663">
        <v>1000</v>
      </c>
      <c r="J147" s="663"/>
      <c r="K147" s="663"/>
      <c r="L147" s="663"/>
      <c r="M147" s="663"/>
      <c r="N147" s="663">
        <v>5</v>
      </c>
      <c r="O147" s="663">
        <v>5026</v>
      </c>
      <c r="P147" s="676">
        <v>5.0259999999999998</v>
      </c>
      <c r="Q147" s="664">
        <v>1005.2</v>
      </c>
    </row>
    <row r="148" spans="1:17" ht="14.4" customHeight="1" x14ac:dyDescent="0.3">
      <c r="A148" s="659" t="s">
        <v>5624</v>
      </c>
      <c r="B148" s="660" t="s">
        <v>5625</v>
      </c>
      <c r="C148" s="660" t="s">
        <v>4495</v>
      </c>
      <c r="D148" s="660" t="s">
        <v>5820</v>
      </c>
      <c r="E148" s="660" t="s">
        <v>5821</v>
      </c>
      <c r="F148" s="663"/>
      <c r="G148" s="663"/>
      <c r="H148" s="663"/>
      <c r="I148" s="663"/>
      <c r="J148" s="663"/>
      <c r="K148" s="663"/>
      <c r="L148" s="663"/>
      <c r="M148" s="663"/>
      <c r="N148" s="663">
        <v>1</v>
      </c>
      <c r="O148" s="663">
        <v>191</v>
      </c>
      <c r="P148" s="676"/>
      <c r="Q148" s="664">
        <v>191</v>
      </c>
    </row>
    <row r="149" spans="1:17" ht="14.4" customHeight="1" x14ac:dyDescent="0.3">
      <c r="A149" s="659" t="s">
        <v>5624</v>
      </c>
      <c r="B149" s="660" t="s">
        <v>5625</v>
      </c>
      <c r="C149" s="660" t="s">
        <v>4495</v>
      </c>
      <c r="D149" s="660" t="s">
        <v>5822</v>
      </c>
      <c r="E149" s="660" t="s">
        <v>5823</v>
      </c>
      <c r="F149" s="663">
        <v>20</v>
      </c>
      <c r="G149" s="663">
        <v>3320</v>
      </c>
      <c r="H149" s="663">
        <v>1</v>
      </c>
      <c r="I149" s="663">
        <v>166</v>
      </c>
      <c r="J149" s="663">
        <v>9</v>
      </c>
      <c r="K149" s="663">
        <v>1494</v>
      </c>
      <c r="L149" s="663">
        <v>0.45</v>
      </c>
      <c r="M149" s="663">
        <v>166</v>
      </c>
      <c r="N149" s="663">
        <v>11</v>
      </c>
      <c r="O149" s="663">
        <v>1832</v>
      </c>
      <c r="P149" s="676">
        <v>0.5518072289156627</v>
      </c>
      <c r="Q149" s="664">
        <v>166.54545454545453</v>
      </c>
    </row>
    <row r="150" spans="1:17" ht="14.4" customHeight="1" x14ac:dyDescent="0.3">
      <c r="A150" s="659" t="s">
        <v>5624</v>
      </c>
      <c r="B150" s="660" t="s">
        <v>5625</v>
      </c>
      <c r="C150" s="660" t="s">
        <v>4495</v>
      </c>
      <c r="D150" s="660" t="s">
        <v>5824</v>
      </c>
      <c r="E150" s="660" t="s">
        <v>5825</v>
      </c>
      <c r="F150" s="663"/>
      <c r="G150" s="663"/>
      <c r="H150" s="663"/>
      <c r="I150" s="663"/>
      <c r="J150" s="663">
        <v>1</v>
      </c>
      <c r="K150" s="663">
        <v>127</v>
      </c>
      <c r="L150" s="663"/>
      <c r="M150" s="663">
        <v>127</v>
      </c>
      <c r="N150" s="663">
        <v>1</v>
      </c>
      <c r="O150" s="663">
        <v>127</v>
      </c>
      <c r="P150" s="676"/>
      <c r="Q150" s="664">
        <v>127</v>
      </c>
    </row>
    <row r="151" spans="1:17" ht="14.4" customHeight="1" x14ac:dyDescent="0.3">
      <c r="A151" s="659" t="s">
        <v>5624</v>
      </c>
      <c r="B151" s="660" t="s">
        <v>5625</v>
      </c>
      <c r="C151" s="660" t="s">
        <v>4495</v>
      </c>
      <c r="D151" s="660" t="s">
        <v>5826</v>
      </c>
      <c r="E151" s="660" t="s">
        <v>5827</v>
      </c>
      <c r="F151" s="663">
        <v>4</v>
      </c>
      <c r="G151" s="663">
        <v>92</v>
      </c>
      <c r="H151" s="663">
        <v>1</v>
      </c>
      <c r="I151" s="663">
        <v>23</v>
      </c>
      <c r="J151" s="663">
        <v>2</v>
      </c>
      <c r="K151" s="663">
        <v>46</v>
      </c>
      <c r="L151" s="663">
        <v>0.5</v>
      </c>
      <c r="M151" s="663">
        <v>23</v>
      </c>
      <c r="N151" s="663">
        <v>6</v>
      </c>
      <c r="O151" s="663">
        <v>138</v>
      </c>
      <c r="P151" s="676">
        <v>1.5</v>
      </c>
      <c r="Q151" s="664">
        <v>23</v>
      </c>
    </row>
    <row r="152" spans="1:17" ht="14.4" customHeight="1" x14ac:dyDescent="0.3">
      <c r="A152" s="659" t="s">
        <v>5624</v>
      </c>
      <c r="B152" s="660" t="s">
        <v>5625</v>
      </c>
      <c r="C152" s="660" t="s">
        <v>4495</v>
      </c>
      <c r="D152" s="660" t="s">
        <v>5828</v>
      </c>
      <c r="E152" s="660" t="s">
        <v>5829</v>
      </c>
      <c r="F152" s="663">
        <v>3</v>
      </c>
      <c r="G152" s="663">
        <v>390</v>
      </c>
      <c r="H152" s="663">
        <v>1</v>
      </c>
      <c r="I152" s="663">
        <v>130</v>
      </c>
      <c r="J152" s="663"/>
      <c r="K152" s="663"/>
      <c r="L152" s="663"/>
      <c r="M152" s="663"/>
      <c r="N152" s="663">
        <v>1</v>
      </c>
      <c r="O152" s="663">
        <v>131</v>
      </c>
      <c r="P152" s="676">
        <v>0.33589743589743587</v>
      </c>
      <c r="Q152" s="664">
        <v>131</v>
      </c>
    </row>
    <row r="153" spans="1:17" ht="14.4" customHeight="1" x14ac:dyDescent="0.3">
      <c r="A153" s="659" t="s">
        <v>5624</v>
      </c>
      <c r="B153" s="660" t="s">
        <v>5625</v>
      </c>
      <c r="C153" s="660" t="s">
        <v>4495</v>
      </c>
      <c r="D153" s="660" t="s">
        <v>5830</v>
      </c>
      <c r="E153" s="660" t="s">
        <v>5831</v>
      </c>
      <c r="F153" s="663">
        <v>16</v>
      </c>
      <c r="G153" s="663">
        <v>4656</v>
      </c>
      <c r="H153" s="663">
        <v>1</v>
      </c>
      <c r="I153" s="663">
        <v>291</v>
      </c>
      <c r="J153" s="663">
        <v>2</v>
      </c>
      <c r="K153" s="663">
        <v>582</v>
      </c>
      <c r="L153" s="663">
        <v>0.125</v>
      </c>
      <c r="M153" s="663">
        <v>291</v>
      </c>
      <c r="N153" s="663">
        <v>6</v>
      </c>
      <c r="O153" s="663">
        <v>1751</v>
      </c>
      <c r="P153" s="676">
        <v>0.37607388316151202</v>
      </c>
      <c r="Q153" s="664">
        <v>291.83333333333331</v>
      </c>
    </row>
    <row r="154" spans="1:17" ht="14.4" customHeight="1" x14ac:dyDescent="0.3">
      <c r="A154" s="659" t="s">
        <v>5624</v>
      </c>
      <c r="B154" s="660" t="s">
        <v>5625</v>
      </c>
      <c r="C154" s="660" t="s">
        <v>4495</v>
      </c>
      <c r="D154" s="660" t="s">
        <v>5832</v>
      </c>
      <c r="E154" s="660" t="s">
        <v>5833</v>
      </c>
      <c r="F154" s="663">
        <v>12</v>
      </c>
      <c r="G154" s="663">
        <v>540</v>
      </c>
      <c r="H154" s="663">
        <v>1</v>
      </c>
      <c r="I154" s="663">
        <v>45</v>
      </c>
      <c r="J154" s="663">
        <v>9</v>
      </c>
      <c r="K154" s="663">
        <v>405</v>
      </c>
      <c r="L154" s="663">
        <v>0.75</v>
      </c>
      <c r="M154" s="663">
        <v>45</v>
      </c>
      <c r="N154" s="663">
        <v>10</v>
      </c>
      <c r="O154" s="663">
        <v>450</v>
      </c>
      <c r="P154" s="676">
        <v>0.83333333333333337</v>
      </c>
      <c r="Q154" s="664">
        <v>45</v>
      </c>
    </row>
    <row r="155" spans="1:17" ht="14.4" customHeight="1" x14ac:dyDescent="0.3">
      <c r="A155" s="659" t="s">
        <v>5624</v>
      </c>
      <c r="B155" s="660" t="s">
        <v>5625</v>
      </c>
      <c r="C155" s="660" t="s">
        <v>4495</v>
      </c>
      <c r="D155" s="660" t="s">
        <v>5834</v>
      </c>
      <c r="E155" s="660" t="s">
        <v>5835</v>
      </c>
      <c r="F155" s="663"/>
      <c r="G155" s="663"/>
      <c r="H155" s="663"/>
      <c r="I155" s="663"/>
      <c r="J155" s="663">
        <v>124</v>
      </c>
      <c r="K155" s="663">
        <v>5704</v>
      </c>
      <c r="L155" s="663"/>
      <c r="M155" s="663">
        <v>46</v>
      </c>
      <c r="N155" s="663">
        <v>180</v>
      </c>
      <c r="O155" s="663">
        <v>8280</v>
      </c>
      <c r="P155" s="676"/>
      <c r="Q155" s="664">
        <v>46</v>
      </c>
    </row>
    <row r="156" spans="1:17" ht="14.4" customHeight="1" x14ac:dyDescent="0.3">
      <c r="A156" s="659" t="s">
        <v>5624</v>
      </c>
      <c r="B156" s="660" t="s">
        <v>5625</v>
      </c>
      <c r="C156" s="660" t="s">
        <v>4495</v>
      </c>
      <c r="D156" s="660" t="s">
        <v>5836</v>
      </c>
      <c r="E156" s="660" t="s">
        <v>5837</v>
      </c>
      <c r="F156" s="663"/>
      <c r="G156" s="663"/>
      <c r="H156" s="663"/>
      <c r="I156" s="663"/>
      <c r="J156" s="663">
        <v>1</v>
      </c>
      <c r="K156" s="663">
        <v>308</v>
      </c>
      <c r="L156" s="663"/>
      <c r="M156" s="663">
        <v>308</v>
      </c>
      <c r="N156" s="663">
        <v>2</v>
      </c>
      <c r="O156" s="663">
        <v>617</v>
      </c>
      <c r="P156" s="676"/>
      <c r="Q156" s="664">
        <v>308.5</v>
      </c>
    </row>
    <row r="157" spans="1:17" ht="14.4" customHeight="1" x14ac:dyDescent="0.3">
      <c r="A157" s="659" t="s">
        <v>5624</v>
      </c>
      <c r="B157" s="660" t="s">
        <v>5625</v>
      </c>
      <c r="C157" s="660" t="s">
        <v>4495</v>
      </c>
      <c r="D157" s="660" t="s">
        <v>5838</v>
      </c>
      <c r="E157" s="660" t="s">
        <v>5839</v>
      </c>
      <c r="F157" s="663"/>
      <c r="G157" s="663"/>
      <c r="H157" s="663"/>
      <c r="I157" s="663"/>
      <c r="J157" s="663">
        <v>1</v>
      </c>
      <c r="K157" s="663">
        <v>528</v>
      </c>
      <c r="L157" s="663"/>
      <c r="M157" s="663">
        <v>528</v>
      </c>
      <c r="N157" s="663"/>
      <c r="O157" s="663"/>
      <c r="P157" s="676"/>
      <c r="Q157" s="664"/>
    </row>
    <row r="158" spans="1:17" ht="14.4" customHeight="1" x14ac:dyDescent="0.3">
      <c r="A158" s="659" t="s">
        <v>5624</v>
      </c>
      <c r="B158" s="660" t="s">
        <v>5625</v>
      </c>
      <c r="C158" s="660" t="s">
        <v>4495</v>
      </c>
      <c r="D158" s="660" t="s">
        <v>5840</v>
      </c>
      <c r="E158" s="660" t="s">
        <v>5841</v>
      </c>
      <c r="F158" s="663">
        <v>7</v>
      </c>
      <c r="G158" s="663">
        <v>952</v>
      </c>
      <c r="H158" s="663">
        <v>1</v>
      </c>
      <c r="I158" s="663">
        <v>136</v>
      </c>
      <c r="J158" s="663"/>
      <c r="K158" s="663"/>
      <c r="L158" s="663"/>
      <c r="M158" s="663"/>
      <c r="N158" s="663"/>
      <c r="O158" s="663"/>
      <c r="P158" s="676"/>
      <c r="Q158" s="664"/>
    </row>
    <row r="159" spans="1:17" ht="14.4" customHeight="1" x14ac:dyDescent="0.3">
      <c r="A159" s="659" t="s">
        <v>5624</v>
      </c>
      <c r="B159" s="660" t="s">
        <v>5625</v>
      </c>
      <c r="C159" s="660" t="s">
        <v>4495</v>
      </c>
      <c r="D159" s="660" t="s">
        <v>5842</v>
      </c>
      <c r="E159" s="660" t="s">
        <v>5843</v>
      </c>
      <c r="F159" s="663">
        <v>9</v>
      </c>
      <c r="G159" s="663">
        <v>63</v>
      </c>
      <c r="H159" s="663">
        <v>1</v>
      </c>
      <c r="I159" s="663">
        <v>7</v>
      </c>
      <c r="J159" s="663"/>
      <c r="K159" s="663"/>
      <c r="L159" s="663"/>
      <c r="M159" s="663"/>
      <c r="N159" s="663"/>
      <c r="O159" s="663"/>
      <c r="P159" s="676"/>
      <c r="Q159" s="664"/>
    </row>
    <row r="160" spans="1:17" ht="14.4" customHeight="1" x14ac:dyDescent="0.3">
      <c r="A160" s="659" t="s">
        <v>5624</v>
      </c>
      <c r="B160" s="660" t="s">
        <v>5625</v>
      </c>
      <c r="C160" s="660" t="s">
        <v>4495</v>
      </c>
      <c r="D160" s="660" t="s">
        <v>5844</v>
      </c>
      <c r="E160" s="660" t="s">
        <v>5845</v>
      </c>
      <c r="F160" s="663">
        <v>2</v>
      </c>
      <c r="G160" s="663">
        <v>60</v>
      </c>
      <c r="H160" s="663">
        <v>1</v>
      </c>
      <c r="I160" s="663">
        <v>30</v>
      </c>
      <c r="J160" s="663">
        <v>4</v>
      </c>
      <c r="K160" s="663">
        <v>120</v>
      </c>
      <c r="L160" s="663">
        <v>2</v>
      </c>
      <c r="M160" s="663">
        <v>30</v>
      </c>
      <c r="N160" s="663">
        <v>3</v>
      </c>
      <c r="O160" s="663">
        <v>93</v>
      </c>
      <c r="P160" s="676">
        <v>1.55</v>
      </c>
      <c r="Q160" s="664">
        <v>31</v>
      </c>
    </row>
    <row r="161" spans="1:17" ht="14.4" customHeight="1" x14ac:dyDescent="0.3">
      <c r="A161" s="659" t="s">
        <v>5624</v>
      </c>
      <c r="B161" s="660" t="s">
        <v>5625</v>
      </c>
      <c r="C161" s="660" t="s">
        <v>4495</v>
      </c>
      <c r="D161" s="660" t="s">
        <v>5846</v>
      </c>
      <c r="E161" s="660" t="s">
        <v>5847</v>
      </c>
      <c r="F161" s="663">
        <v>1</v>
      </c>
      <c r="G161" s="663">
        <v>26</v>
      </c>
      <c r="H161" s="663">
        <v>1</v>
      </c>
      <c r="I161" s="663">
        <v>26</v>
      </c>
      <c r="J161" s="663"/>
      <c r="K161" s="663"/>
      <c r="L161" s="663"/>
      <c r="M161" s="663"/>
      <c r="N161" s="663">
        <v>2</v>
      </c>
      <c r="O161" s="663">
        <v>52</v>
      </c>
      <c r="P161" s="676">
        <v>2</v>
      </c>
      <c r="Q161" s="664">
        <v>26</v>
      </c>
    </row>
    <row r="162" spans="1:17" ht="14.4" customHeight="1" x14ac:dyDescent="0.3">
      <c r="A162" s="659" t="s">
        <v>5624</v>
      </c>
      <c r="B162" s="660" t="s">
        <v>5625</v>
      </c>
      <c r="C162" s="660" t="s">
        <v>4495</v>
      </c>
      <c r="D162" s="660" t="s">
        <v>5848</v>
      </c>
      <c r="E162" s="660" t="s">
        <v>5849</v>
      </c>
      <c r="F162" s="663"/>
      <c r="G162" s="663"/>
      <c r="H162" s="663"/>
      <c r="I162" s="663"/>
      <c r="J162" s="663">
        <v>2</v>
      </c>
      <c r="K162" s="663">
        <v>710</v>
      </c>
      <c r="L162" s="663"/>
      <c r="M162" s="663">
        <v>355</v>
      </c>
      <c r="N162" s="663"/>
      <c r="O162" s="663"/>
      <c r="P162" s="676"/>
      <c r="Q162" s="664"/>
    </row>
    <row r="163" spans="1:17" ht="14.4" customHeight="1" x14ac:dyDescent="0.3">
      <c r="A163" s="659" t="s">
        <v>5624</v>
      </c>
      <c r="B163" s="660" t="s">
        <v>5625</v>
      </c>
      <c r="C163" s="660" t="s">
        <v>4495</v>
      </c>
      <c r="D163" s="660" t="s">
        <v>5850</v>
      </c>
      <c r="E163" s="660" t="s">
        <v>5851</v>
      </c>
      <c r="F163" s="663"/>
      <c r="G163" s="663"/>
      <c r="H163" s="663"/>
      <c r="I163" s="663"/>
      <c r="J163" s="663">
        <v>1</v>
      </c>
      <c r="K163" s="663">
        <v>1752</v>
      </c>
      <c r="L163" s="663"/>
      <c r="M163" s="663">
        <v>1752</v>
      </c>
      <c r="N163" s="663"/>
      <c r="O163" s="663"/>
      <c r="P163" s="676"/>
      <c r="Q163" s="664"/>
    </row>
    <row r="164" spans="1:17" ht="14.4" customHeight="1" x14ac:dyDescent="0.3">
      <c r="A164" s="659" t="s">
        <v>5624</v>
      </c>
      <c r="B164" s="660" t="s">
        <v>5625</v>
      </c>
      <c r="C164" s="660" t="s">
        <v>4495</v>
      </c>
      <c r="D164" s="660" t="s">
        <v>5852</v>
      </c>
      <c r="E164" s="660" t="s">
        <v>5853</v>
      </c>
      <c r="F164" s="663"/>
      <c r="G164" s="663"/>
      <c r="H164" s="663"/>
      <c r="I164" s="663"/>
      <c r="J164" s="663"/>
      <c r="K164" s="663"/>
      <c r="L164" s="663"/>
      <c r="M164" s="663"/>
      <c r="N164" s="663">
        <v>1</v>
      </c>
      <c r="O164" s="663">
        <v>134</v>
      </c>
      <c r="P164" s="676"/>
      <c r="Q164" s="664">
        <v>134</v>
      </c>
    </row>
    <row r="165" spans="1:17" ht="14.4" customHeight="1" x14ac:dyDescent="0.3">
      <c r="A165" s="659" t="s">
        <v>5624</v>
      </c>
      <c r="B165" s="660" t="s">
        <v>5625</v>
      </c>
      <c r="C165" s="660" t="s">
        <v>4495</v>
      </c>
      <c r="D165" s="660" t="s">
        <v>5854</v>
      </c>
      <c r="E165" s="660" t="s">
        <v>5855</v>
      </c>
      <c r="F165" s="663">
        <v>1</v>
      </c>
      <c r="G165" s="663">
        <v>404</v>
      </c>
      <c r="H165" s="663">
        <v>1</v>
      </c>
      <c r="I165" s="663">
        <v>404</v>
      </c>
      <c r="J165" s="663">
        <v>1</v>
      </c>
      <c r="K165" s="663">
        <v>405</v>
      </c>
      <c r="L165" s="663">
        <v>1.0024752475247525</v>
      </c>
      <c r="M165" s="663">
        <v>405</v>
      </c>
      <c r="N165" s="663">
        <v>1</v>
      </c>
      <c r="O165" s="663">
        <v>405</v>
      </c>
      <c r="P165" s="676">
        <v>1.0024752475247525</v>
      </c>
      <c r="Q165" s="664">
        <v>405</v>
      </c>
    </row>
    <row r="166" spans="1:17" ht="14.4" customHeight="1" x14ac:dyDescent="0.3">
      <c r="A166" s="659" t="s">
        <v>5624</v>
      </c>
      <c r="B166" s="660" t="s">
        <v>5856</v>
      </c>
      <c r="C166" s="660" t="s">
        <v>4495</v>
      </c>
      <c r="D166" s="660" t="s">
        <v>5732</v>
      </c>
      <c r="E166" s="660" t="s">
        <v>5733</v>
      </c>
      <c r="F166" s="663">
        <v>1</v>
      </c>
      <c r="G166" s="663">
        <v>1236</v>
      </c>
      <c r="H166" s="663">
        <v>1</v>
      </c>
      <c r="I166" s="663">
        <v>1236</v>
      </c>
      <c r="J166" s="663"/>
      <c r="K166" s="663"/>
      <c r="L166" s="663"/>
      <c r="M166" s="663"/>
      <c r="N166" s="663"/>
      <c r="O166" s="663"/>
      <c r="P166" s="676"/>
      <c r="Q166" s="664"/>
    </row>
    <row r="167" spans="1:17" ht="14.4" customHeight="1" x14ac:dyDescent="0.3">
      <c r="A167" s="659" t="s">
        <v>5857</v>
      </c>
      <c r="B167" s="660" t="s">
        <v>5335</v>
      </c>
      <c r="C167" s="660" t="s">
        <v>4492</v>
      </c>
      <c r="D167" s="660" t="s">
        <v>5858</v>
      </c>
      <c r="E167" s="660" t="s">
        <v>5859</v>
      </c>
      <c r="F167" s="663"/>
      <c r="G167" s="663"/>
      <c r="H167" s="663"/>
      <c r="I167" s="663"/>
      <c r="J167" s="663">
        <v>4</v>
      </c>
      <c r="K167" s="663">
        <v>3993.66</v>
      </c>
      <c r="L167" s="663"/>
      <c r="M167" s="663">
        <v>998.41499999999996</v>
      </c>
      <c r="N167" s="663"/>
      <c r="O167" s="663"/>
      <c r="P167" s="676"/>
      <c r="Q167" s="664"/>
    </row>
    <row r="168" spans="1:17" ht="14.4" customHeight="1" x14ac:dyDescent="0.3">
      <c r="A168" s="659" t="s">
        <v>5857</v>
      </c>
      <c r="B168" s="660" t="s">
        <v>5335</v>
      </c>
      <c r="C168" s="660" t="s">
        <v>4492</v>
      </c>
      <c r="D168" s="660" t="s">
        <v>5860</v>
      </c>
      <c r="E168" s="660" t="s">
        <v>5859</v>
      </c>
      <c r="F168" s="663">
        <v>10.5</v>
      </c>
      <c r="G168" s="663">
        <v>20820.240000000002</v>
      </c>
      <c r="H168" s="663">
        <v>1</v>
      </c>
      <c r="I168" s="663">
        <v>1982.88</v>
      </c>
      <c r="J168" s="663">
        <v>5.5</v>
      </c>
      <c r="K168" s="663">
        <v>10958</v>
      </c>
      <c r="L168" s="663">
        <v>0.52631477831187345</v>
      </c>
      <c r="M168" s="663">
        <v>1992.3636363636363</v>
      </c>
      <c r="N168" s="663">
        <v>5</v>
      </c>
      <c r="O168" s="663">
        <v>10001.32</v>
      </c>
      <c r="P168" s="676">
        <v>0.48036525995857871</v>
      </c>
      <c r="Q168" s="664">
        <v>2000.2639999999999</v>
      </c>
    </row>
    <row r="169" spans="1:17" ht="14.4" customHeight="1" x14ac:dyDescent="0.3">
      <c r="A169" s="659" t="s">
        <v>5857</v>
      </c>
      <c r="B169" s="660" t="s">
        <v>5335</v>
      </c>
      <c r="C169" s="660" t="s">
        <v>4492</v>
      </c>
      <c r="D169" s="660" t="s">
        <v>5861</v>
      </c>
      <c r="E169" s="660" t="s">
        <v>5862</v>
      </c>
      <c r="F169" s="663">
        <v>9.69</v>
      </c>
      <c r="G169" s="663">
        <v>25661.3</v>
      </c>
      <c r="H169" s="663">
        <v>1</v>
      </c>
      <c r="I169" s="663">
        <v>2648.2249742002064</v>
      </c>
      <c r="J169" s="663">
        <v>3.65</v>
      </c>
      <c r="K169" s="663">
        <v>9696.9499999999989</v>
      </c>
      <c r="L169" s="663">
        <v>0.37788225849820545</v>
      </c>
      <c r="M169" s="663">
        <v>2656.6986301369861</v>
      </c>
      <c r="N169" s="663">
        <v>10.199999999999999</v>
      </c>
      <c r="O169" s="663">
        <v>27248.810000000005</v>
      </c>
      <c r="P169" s="676">
        <v>1.0618639741556353</v>
      </c>
      <c r="Q169" s="664">
        <v>2671.4519607843145</v>
      </c>
    </row>
    <row r="170" spans="1:17" ht="14.4" customHeight="1" x14ac:dyDescent="0.3">
      <c r="A170" s="659" t="s">
        <v>5857</v>
      </c>
      <c r="B170" s="660" t="s">
        <v>5335</v>
      </c>
      <c r="C170" s="660" t="s">
        <v>4492</v>
      </c>
      <c r="D170" s="660" t="s">
        <v>5863</v>
      </c>
      <c r="E170" s="660" t="s">
        <v>5862</v>
      </c>
      <c r="F170" s="663">
        <v>5.3000000000000007</v>
      </c>
      <c r="G170" s="663">
        <v>35088.910000000003</v>
      </c>
      <c r="H170" s="663">
        <v>1</v>
      </c>
      <c r="I170" s="663">
        <v>6620.5490566037734</v>
      </c>
      <c r="J170" s="663">
        <v>5</v>
      </c>
      <c r="K170" s="663">
        <v>33276.9</v>
      </c>
      <c r="L170" s="663">
        <v>0.94835946742147303</v>
      </c>
      <c r="M170" s="663">
        <v>6655.38</v>
      </c>
      <c r="N170" s="663">
        <v>7.8000000000000007</v>
      </c>
      <c r="O170" s="663">
        <v>52093.08</v>
      </c>
      <c r="P170" s="676">
        <v>1.4846024000175553</v>
      </c>
      <c r="Q170" s="664">
        <v>6678.5999999999995</v>
      </c>
    </row>
    <row r="171" spans="1:17" ht="14.4" customHeight="1" x14ac:dyDescent="0.3">
      <c r="A171" s="659" t="s">
        <v>5857</v>
      </c>
      <c r="B171" s="660" t="s">
        <v>5335</v>
      </c>
      <c r="C171" s="660" t="s">
        <v>4492</v>
      </c>
      <c r="D171" s="660" t="s">
        <v>5864</v>
      </c>
      <c r="E171" s="660" t="s">
        <v>5557</v>
      </c>
      <c r="F171" s="663">
        <v>8.26</v>
      </c>
      <c r="G171" s="663">
        <v>8553.7899999999991</v>
      </c>
      <c r="H171" s="663">
        <v>1</v>
      </c>
      <c r="I171" s="663">
        <v>1035.5677966101694</v>
      </c>
      <c r="J171" s="663">
        <v>13.800000000000002</v>
      </c>
      <c r="K171" s="663">
        <v>13586.569999999998</v>
      </c>
      <c r="L171" s="663">
        <v>1.5883684308359218</v>
      </c>
      <c r="M171" s="663">
        <v>984.53405797101414</v>
      </c>
      <c r="N171" s="663">
        <v>9.8999999999999986</v>
      </c>
      <c r="O171" s="663">
        <v>9791.31</v>
      </c>
      <c r="P171" s="676">
        <v>1.1446750504747019</v>
      </c>
      <c r="Q171" s="664">
        <v>989.02121212121222</v>
      </c>
    </row>
    <row r="172" spans="1:17" ht="14.4" customHeight="1" x14ac:dyDescent="0.3">
      <c r="A172" s="659" t="s">
        <v>5857</v>
      </c>
      <c r="B172" s="660" t="s">
        <v>5335</v>
      </c>
      <c r="C172" s="660" t="s">
        <v>4492</v>
      </c>
      <c r="D172" s="660" t="s">
        <v>5865</v>
      </c>
      <c r="E172" s="660" t="s">
        <v>5866</v>
      </c>
      <c r="F172" s="663">
        <v>3.2500000000000004</v>
      </c>
      <c r="G172" s="663">
        <v>41924.61</v>
      </c>
      <c r="H172" s="663">
        <v>1</v>
      </c>
      <c r="I172" s="663">
        <v>12899.88</v>
      </c>
      <c r="J172" s="663">
        <v>4.1800000000000006</v>
      </c>
      <c r="K172" s="663">
        <v>46131.479999999996</v>
      </c>
      <c r="L172" s="663">
        <v>1.100343688349158</v>
      </c>
      <c r="M172" s="663">
        <v>11036.239234449758</v>
      </c>
      <c r="N172" s="663">
        <v>4.6300000000000008</v>
      </c>
      <c r="O172" s="663">
        <v>47862.06</v>
      </c>
      <c r="P172" s="676">
        <v>1.1416220687562746</v>
      </c>
      <c r="Q172" s="664">
        <v>10337.377969762416</v>
      </c>
    </row>
    <row r="173" spans="1:17" ht="14.4" customHeight="1" x14ac:dyDescent="0.3">
      <c r="A173" s="659" t="s">
        <v>5857</v>
      </c>
      <c r="B173" s="660" t="s">
        <v>5335</v>
      </c>
      <c r="C173" s="660" t="s">
        <v>4492</v>
      </c>
      <c r="D173" s="660" t="s">
        <v>5867</v>
      </c>
      <c r="E173" s="660" t="s">
        <v>5866</v>
      </c>
      <c r="F173" s="663"/>
      <c r="G173" s="663"/>
      <c r="H173" s="663"/>
      <c r="I173" s="663"/>
      <c r="J173" s="663">
        <v>0.08</v>
      </c>
      <c r="K173" s="663">
        <v>1638.28</v>
      </c>
      <c r="L173" s="663"/>
      <c r="M173" s="663">
        <v>20478.5</v>
      </c>
      <c r="N173" s="663"/>
      <c r="O173" s="663"/>
      <c r="P173" s="676"/>
      <c r="Q173" s="664"/>
    </row>
    <row r="174" spans="1:17" ht="14.4" customHeight="1" x14ac:dyDescent="0.3">
      <c r="A174" s="659" t="s">
        <v>5857</v>
      </c>
      <c r="B174" s="660" t="s">
        <v>5335</v>
      </c>
      <c r="C174" s="660" t="s">
        <v>4492</v>
      </c>
      <c r="D174" s="660" t="s">
        <v>5868</v>
      </c>
      <c r="E174" s="660" t="s">
        <v>5866</v>
      </c>
      <c r="F174" s="663">
        <v>0.4</v>
      </c>
      <c r="G174" s="663">
        <v>2579.98</v>
      </c>
      <c r="H174" s="663">
        <v>1</v>
      </c>
      <c r="I174" s="663">
        <v>6449.95</v>
      </c>
      <c r="J174" s="663">
        <v>1.04</v>
      </c>
      <c r="K174" s="663">
        <v>6711.8899999999994</v>
      </c>
      <c r="L174" s="663">
        <v>2.601527918821076</v>
      </c>
      <c r="M174" s="663">
        <v>6453.7403846153838</v>
      </c>
      <c r="N174" s="663">
        <v>0.1</v>
      </c>
      <c r="O174" s="663">
        <v>650.65</v>
      </c>
      <c r="P174" s="676">
        <v>0.25219187745641436</v>
      </c>
      <c r="Q174" s="664">
        <v>6506.4999999999991</v>
      </c>
    </row>
    <row r="175" spans="1:17" ht="14.4" customHeight="1" x14ac:dyDescent="0.3">
      <c r="A175" s="659" t="s">
        <v>5857</v>
      </c>
      <c r="B175" s="660" t="s">
        <v>5335</v>
      </c>
      <c r="C175" s="660" t="s">
        <v>4492</v>
      </c>
      <c r="D175" s="660" t="s">
        <v>5869</v>
      </c>
      <c r="E175" s="660" t="s">
        <v>5866</v>
      </c>
      <c r="F175" s="663"/>
      <c r="G175" s="663"/>
      <c r="H175" s="663"/>
      <c r="I175" s="663"/>
      <c r="J175" s="663">
        <v>0.14000000000000001</v>
      </c>
      <c r="K175" s="663">
        <v>1613.27</v>
      </c>
      <c r="L175" s="663"/>
      <c r="M175" s="663">
        <v>11523.357142857141</v>
      </c>
      <c r="N175" s="663"/>
      <c r="O175" s="663"/>
      <c r="P175" s="676"/>
      <c r="Q175" s="664"/>
    </row>
    <row r="176" spans="1:17" ht="14.4" customHeight="1" x14ac:dyDescent="0.3">
      <c r="A176" s="659" t="s">
        <v>5857</v>
      </c>
      <c r="B176" s="660" t="s">
        <v>5335</v>
      </c>
      <c r="C176" s="660" t="s">
        <v>4492</v>
      </c>
      <c r="D176" s="660" t="s">
        <v>5870</v>
      </c>
      <c r="E176" s="660" t="s">
        <v>5871</v>
      </c>
      <c r="F176" s="663">
        <v>23.5</v>
      </c>
      <c r="G176" s="663">
        <v>22718.39</v>
      </c>
      <c r="H176" s="663">
        <v>1</v>
      </c>
      <c r="I176" s="663">
        <v>966.74</v>
      </c>
      <c r="J176" s="663">
        <v>20.5</v>
      </c>
      <c r="K176" s="663">
        <v>19924.170000000002</v>
      </c>
      <c r="L176" s="663">
        <v>0.8770062491224071</v>
      </c>
      <c r="M176" s="663">
        <v>971.91073170731715</v>
      </c>
      <c r="N176" s="663">
        <v>47.5</v>
      </c>
      <c r="O176" s="663">
        <v>46322.950000000004</v>
      </c>
      <c r="P176" s="676">
        <v>2.0390067253885511</v>
      </c>
      <c r="Q176" s="664">
        <v>975.22000000000014</v>
      </c>
    </row>
    <row r="177" spans="1:17" ht="14.4" customHeight="1" x14ac:dyDescent="0.3">
      <c r="A177" s="659" t="s">
        <v>5857</v>
      </c>
      <c r="B177" s="660" t="s">
        <v>5335</v>
      </c>
      <c r="C177" s="660" t="s">
        <v>4492</v>
      </c>
      <c r="D177" s="660" t="s">
        <v>5872</v>
      </c>
      <c r="E177" s="660" t="s">
        <v>5871</v>
      </c>
      <c r="F177" s="663">
        <v>5</v>
      </c>
      <c r="G177" s="663">
        <v>9667.2999999999993</v>
      </c>
      <c r="H177" s="663">
        <v>1</v>
      </c>
      <c r="I177" s="663">
        <v>1933.4599999999998</v>
      </c>
      <c r="J177" s="663">
        <v>2</v>
      </c>
      <c r="K177" s="663">
        <v>3715.46</v>
      </c>
      <c r="L177" s="663">
        <v>0.38433275061289091</v>
      </c>
      <c r="M177" s="663">
        <v>1857.73</v>
      </c>
      <c r="N177" s="663"/>
      <c r="O177" s="663"/>
      <c r="P177" s="676"/>
      <c r="Q177" s="664"/>
    </row>
    <row r="178" spans="1:17" ht="14.4" customHeight="1" x14ac:dyDescent="0.3">
      <c r="A178" s="659" t="s">
        <v>5857</v>
      </c>
      <c r="B178" s="660" t="s">
        <v>5335</v>
      </c>
      <c r="C178" s="660" t="s">
        <v>4492</v>
      </c>
      <c r="D178" s="660" t="s">
        <v>5873</v>
      </c>
      <c r="E178" s="660" t="s">
        <v>5559</v>
      </c>
      <c r="F178" s="663">
        <v>0.08</v>
      </c>
      <c r="G178" s="663">
        <v>433.06</v>
      </c>
      <c r="H178" s="663">
        <v>1</v>
      </c>
      <c r="I178" s="663">
        <v>5413.25</v>
      </c>
      <c r="J178" s="663"/>
      <c r="K178" s="663"/>
      <c r="L178" s="663"/>
      <c r="M178" s="663"/>
      <c r="N178" s="663"/>
      <c r="O178" s="663"/>
      <c r="P178" s="676"/>
      <c r="Q178" s="664"/>
    </row>
    <row r="179" spans="1:17" ht="14.4" customHeight="1" x14ac:dyDescent="0.3">
      <c r="A179" s="659" t="s">
        <v>5857</v>
      </c>
      <c r="B179" s="660" t="s">
        <v>5335</v>
      </c>
      <c r="C179" s="660" t="s">
        <v>4492</v>
      </c>
      <c r="D179" s="660" t="s">
        <v>5874</v>
      </c>
      <c r="E179" s="660" t="s">
        <v>5559</v>
      </c>
      <c r="F179" s="663">
        <v>4.9600000000000009</v>
      </c>
      <c r="G179" s="663">
        <v>53573.95</v>
      </c>
      <c r="H179" s="663">
        <v>1</v>
      </c>
      <c r="I179" s="663">
        <v>10801.199596774191</v>
      </c>
      <c r="J179" s="663">
        <v>6.72</v>
      </c>
      <c r="K179" s="663">
        <v>73062.339999999982</v>
      </c>
      <c r="L179" s="663">
        <v>1.3637661587394618</v>
      </c>
      <c r="M179" s="663">
        <v>10872.372023809521</v>
      </c>
      <c r="N179" s="663">
        <v>5.2299999999999978</v>
      </c>
      <c r="O179" s="663">
        <v>56901.180000000015</v>
      </c>
      <c r="P179" s="676">
        <v>1.0621053702405743</v>
      </c>
      <c r="Q179" s="664">
        <v>10879.766730401538</v>
      </c>
    </row>
    <row r="180" spans="1:17" ht="14.4" customHeight="1" x14ac:dyDescent="0.3">
      <c r="A180" s="659" t="s">
        <v>5857</v>
      </c>
      <c r="B180" s="660" t="s">
        <v>5335</v>
      </c>
      <c r="C180" s="660" t="s">
        <v>4492</v>
      </c>
      <c r="D180" s="660" t="s">
        <v>5875</v>
      </c>
      <c r="E180" s="660" t="s">
        <v>5876</v>
      </c>
      <c r="F180" s="663">
        <v>0.02</v>
      </c>
      <c r="G180" s="663">
        <v>38.78</v>
      </c>
      <c r="H180" s="663">
        <v>1</v>
      </c>
      <c r="I180" s="663">
        <v>1939</v>
      </c>
      <c r="J180" s="663">
        <v>0.2</v>
      </c>
      <c r="K180" s="663">
        <v>389.52</v>
      </c>
      <c r="L180" s="663">
        <v>10.044352759154203</v>
      </c>
      <c r="M180" s="663">
        <v>1947.6</v>
      </c>
      <c r="N180" s="663"/>
      <c r="O180" s="663"/>
      <c r="P180" s="676"/>
      <c r="Q180" s="664"/>
    </row>
    <row r="181" spans="1:17" ht="14.4" customHeight="1" x14ac:dyDescent="0.3">
      <c r="A181" s="659" t="s">
        <v>5857</v>
      </c>
      <c r="B181" s="660" t="s">
        <v>5335</v>
      </c>
      <c r="C181" s="660" t="s">
        <v>4492</v>
      </c>
      <c r="D181" s="660" t="s">
        <v>5877</v>
      </c>
      <c r="E181" s="660" t="s">
        <v>5559</v>
      </c>
      <c r="F181" s="663"/>
      <c r="G181" s="663"/>
      <c r="H181" s="663"/>
      <c r="I181" s="663"/>
      <c r="J181" s="663">
        <v>4.0600000000000005</v>
      </c>
      <c r="K181" s="663">
        <v>4415.16</v>
      </c>
      <c r="L181" s="663"/>
      <c r="M181" s="663">
        <v>1087.477832512315</v>
      </c>
      <c r="N181" s="663"/>
      <c r="O181" s="663"/>
      <c r="P181" s="676"/>
      <c r="Q181" s="664"/>
    </row>
    <row r="182" spans="1:17" ht="14.4" customHeight="1" x14ac:dyDescent="0.3">
      <c r="A182" s="659" t="s">
        <v>5857</v>
      </c>
      <c r="B182" s="660" t="s">
        <v>5335</v>
      </c>
      <c r="C182" s="660" t="s">
        <v>4492</v>
      </c>
      <c r="D182" s="660" t="s">
        <v>5558</v>
      </c>
      <c r="E182" s="660" t="s">
        <v>5559</v>
      </c>
      <c r="F182" s="663"/>
      <c r="G182" s="663"/>
      <c r="H182" s="663"/>
      <c r="I182" s="663"/>
      <c r="J182" s="663"/>
      <c r="K182" s="663"/>
      <c r="L182" s="663"/>
      <c r="M182" s="663"/>
      <c r="N182" s="663">
        <v>6.35</v>
      </c>
      <c r="O182" s="663">
        <v>13870.34</v>
      </c>
      <c r="P182" s="676"/>
      <c r="Q182" s="664">
        <v>2184.3055118110237</v>
      </c>
    </row>
    <row r="183" spans="1:17" ht="14.4" customHeight="1" x14ac:dyDescent="0.3">
      <c r="A183" s="659" t="s">
        <v>5857</v>
      </c>
      <c r="B183" s="660" t="s">
        <v>5335</v>
      </c>
      <c r="C183" s="660" t="s">
        <v>4683</v>
      </c>
      <c r="D183" s="660" t="s">
        <v>5878</v>
      </c>
      <c r="E183" s="660" t="s">
        <v>5879</v>
      </c>
      <c r="F183" s="663">
        <v>1</v>
      </c>
      <c r="G183" s="663">
        <v>972.32</v>
      </c>
      <c r="H183" s="663">
        <v>1</v>
      </c>
      <c r="I183" s="663">
        <v>972.32</v>
      </c>
      <c r="J183" s="663"/>
      <c r="K183" s="663"/>
      <c r="L183" s="663"/>
      <c r="M183" s="663"/>
      <c r="N183" s="663"/>
      <c r="O183" s="663"/>
      <c r="P183" s="676"/>
      <c r="Q183" s="664"/>
    </row>
    <row r="184" spans="1:17" ht="14.4" customHeight="1" x14ac:dyDescent="0.3">
      <c r="A184" s="659" t="s">
        <v>5857</v>
      </c>
      <c r="B184" s="660" t="s">
        <v>5335</v>
      </c>
      <c r="C184" s="660" t="s">
        <v>4683</v>
      </c>
      <c r="D184" s="660" t="s">
        <v>5880</v>
      </c>
      <c r="E184" s="660" t="s">
        <v>5879</v>
      </c>
      <c r="F184" s="663"/>
      <c r="G184" s="663"/>
      <c r="H184" s="663"/>
      <c r="I184" s="663"/>
      <c r="J184" s="663">
        <v>1</v>
      </c>
      <c r="K184" s="663">
        <v>1408.42</v>
      </c>
      <c r="L184" s="663"/>
      <c r="M184" s="663">
        <v>1408.42</v>
      </c>
      <c r="N184" s="663">
        <v>1</v>
      </c>
      <c r="O184" s="663">
        <v>1408.42</v>
      </c>
      <c r="P184" s="676"/>
      <c r="Q184" s="664">
        <v>1408.42</v>
      </c>
    </row>
    <row r="185" spans="1:17" ht="14.4" customHeight="1" x14ac:dyDescent="0.3">
      <c r="A185" s="659" t="s">
        <v>5857</v>
      </c>
      <c r="B185" s="660" t="s">
        <v>5335</v>
      </c>
      <c r="C185" s="660" t="s">
        <v>4683</v>
      </c>
      <c r="D185" s="660" t="s">
        <v>5881</v>
      </c>
      <c r="E185" s="660" t="s">
        <v>5879</v>
      </c>
      <c r="F185" s="663">
        <v>1</v>
      </c>
      <c r="G185" s="663">
        <v>1647.4</v>
      </c>
      <c r="H185" s="663">
        <v>1</v>
      </c>
      <c r="I185" s="663">
        <v>1647.4</v>
      </c>
      <c r="J185" s="663"/>
      <c r="K185" s="663"/>
      <c r="L185" s="663"/>
      <c r="M185" s="663"/>
      <c r="N185" s="663">
        <v>3</v>
      </c>
      <c r="O185" s="663">
        <v>5121.93</v>
      </c>
      <c r="P185" s="676">
        <v>3.1090991865970619</v>
      </c>
      <c r="Q185" s="664">
        <v>1707.3100000000002</v>
      </c>
    </row>
    <row r="186" spans="1:17" ht="14.4" customHeight="1" x14ac:dyDescent="0.3">
      <c r="A186" s="659" t="s">
        <v>5857</v>
      </c>
      <c r="B186" s="660" t="s">
        <v>5335</v>
      </c>
      <c r="C186" s="660" t="s">
        <v>4683</v>
      </c>
      <c r="D186" s="660" t="s">
        <v>5882</v>
      </c>
      <c r="E186" s="660" t="s">
        <v>5879</v>
      </c>
      <c r="F186" s="663">
        <v>16</v>
      </c>
      <c r="G186" s="663">
        <v>32843.300000000003</v>
      </c>
      <c r="H186" s="663">
        <v>1</v>
      </c>
      <c r="I186" s="663">
        <v>2052.7062500000002</v>
      </c>
      <c r="J186" s="663">
        <v>29</v>
      </c>
      <c r="K186" s="663">
        <v>59922.7</v>
      </c>
      <c r="L186" s="663">
        <v>1.8245030188805629</v>
      </c>
      <c r="M186" s="663">
        <v>2066.2999999999997</v>
      </c>
      <c r="N186" s="663">
        <v>27</v>
      </c>
      <c r="O186" s="663">
        <v>55790.1</v>
      </c>
      <c r="P186" s="676">
        <v>1.698675224475007</v>
      </c>
      <c r="Q186" s="664">
        <v>2066.2999999999997</v>
      </c>
    </row>
    <row r="187" spans="1:17" ht="14.4" customHeight="1" x14ac:dyDescent="0.3">
      <c r="A187" s="659" t="s">
        <v>5857</v>
      </c>
      <c r="B187" s="660" t="s">
        <v>5335</v>
      </c>
      <c r="C187" s="660" t="s">
        <v>4683</v>
      </c>
      <c r="D187" s="660" t="s">
        <v>5883</v>
      </c>
      <c r="E187" s="660" t="s">
        <v>5884</v>
      </c>
      <c r="F187" s="663"/>
      <c r="G187" s="663"/>
      <c r="H187" s="663"/>
      <c r="I187" s="663"/>
      <c r="J187" s="663">
        <v>1</v>
      </c>
      <c r="K187" s="663">
        <v>1932.09</v>
      </c>
      <c r="L187" s="663"/>
      <c r="M187" s="663">
        <v>1932.09</v>
      </c>
      <c r="N187" s="663">
        <v>1</v>
      </c>
      <c r="O187" s="663">
        <v>1932.09</v>
      </c>
      <c r="P187" s="676"/>
      <c r="Q187" s="664">
        <v>1932.09</v>
      </c>
    </row>
    <row r="188" spans="1:17" ht="14.4" customHeight="1" x14ac:dyDescent="0.3">
      <c r="A188" s="659" t="s">
        <v>5857</v>
      </c>
      <c r="B188" s="660" t="s">
        <v>5335</v>
      </c>
      <c r="C188" s="660" t="s">
        <v>4683</v>
      </c>
      <c r="D188" s="660" t="s">
        <v>5885</v>
      </c>
      <c r="E188" s="660" t="s">
        <v>5886</v>
      </c>
      <c r="F188" s="663">
        <v>18</v>
      </c>
      <c r="G188" s="663">
        <v>18355.439999999999</v>
      </c>
      <c r="H188" s="663">
        <v>1</v>
      </c>
      <c r="I188" s="663">
        <v>1019.7466666666666</v>
      </c>
      <c r="J188" s="663">
        <v>30</v>
      </c>
      <c r="K188" s="663">
        <v>30832.799999999996</v>
      </c>
      <c r="L188" s="663">
        <v>1.6797636014173454</v>
      </c>
      <c r="M188" s="663">
        <v>1027.7599999999998</v>
      </c>
      <c r="N188" s="663">
        <v>31</v>
      </c>
      <c r="O188" s="663">
        <v>31860.559999999998</v>
      </c>
      <c r="P188" s="676">
        <v>1.7357557214645902</v>
      </c>
      <c r="Q188" s="664">
        <v>1027.76</v>
      </c>
    </row>
    <row r="189" spans="1:17" ht="14.4" customHeight="1" x14ac:dyDescent="0.3">
      <c r="A189" s="659" t="s">
        <v>5857</v>
      </c>
      <c r="B189" s="660" t="s">
        <v>5335</v>
      </c>
      <c r="C189" s="660" t="s">
        <v>4683</v>
      </c>
      <c r="D189" s="660" t="s">
        <v>5887</v>
      </c>
      <c r="E189" s="660" t="s">
        <v>5886</v>
      </c>
      <c r="F189" s="663">
        <v>2</v>
      </c>
      <c r="G189" s="663">
        <v>4283.7</v>
      </c>
      <c r="H189" s="663">
        <v>1</v>
      </c>
      <c r="I189" s="663">
        <v>2141.85</v>
      </c>
      <c r="J189" s="663">
        <v>1</v>
      </c>
      <c r="K189" s="663">
        <v>2141.85</v>
      </c>
      <c r="L189" s="663">
        <v>0.5</v>
      </c>
      <c r="M189" s="663">
        <v>2141.85</v>
      </c>
      <c r="N189" s="663">
        <v>3</v>
      </c>
      <c r="O189" s="663">
        <v>6425.5499999999993</v>
      </c>
      <c r="P189" s="676">
        <v>1.5</v>
      </c>
      <c r="Q189" s="664">
        <v>2141.85</v>
      </c>
    </row>
    <row r="190" spans="1:17" ht="14.4" customHeight="1" x14ac:dyDescent="0.3">
      <c r="A190" s="659" t="s">
        <v>5857</v>
      </c>
      <c r="B190" s="660" t="s">
        <v>5335</v>
      </c>
      <c r="C190" s="660" t="s">
        <v>4683</v>
      </c>
      <c r="D190" s="660" t="s">
        <v>5888</v>
      </c>
      <c r="E190" s="660" t="s">
        <v>5889</v>
      </c>
      <c r="F190" s="663">
        <v>15</v>
      </c>
      <c r="G190" s="663">
        <v>260250</v>
      </c>
      <c r="H190" s="663">
        <v>1</v>
      </c>
      <c r="I190" s="663">
        <v>17350</v>
      </c>
      <c r="J190" s="663">
        <v>17</v>
      </c>
      <c r="K190" s="663">
        <v>294950</v>
      </c>
      <c r="L190" s="663">
        <v>1.1333333333333333</v>
      </c>
      <c r="M190" s="663">
        <v>17350</v>
      </c>
      <c r="N190" s="663">
        <v>25</v>
      </c>
      <c r="O190" s="663">
        <v>433750</v>
      </c>
      <c r="P190" s="676">
        <v>1.6666666666666667</v>
      </c>
      <c r="Q190" s="664">
        <v>17350</v>
      </c>
    </row>
    <row r="191" spans="1:17" ht="14.4" customHeight="1" x14ac:dyDescent="0.3">
      <c r="A191" s="659" t="s">
        <v>5857</v>
      </c>
      <c r="B191" s="660" t="s">
        <v>5335</v>
      </c>
      <c r="C191" s="660" t="s">
        <v>4683</v>
      </c>
      <c r="D191" s="660" t="s">
        <v>5890</v>
      </c>
      <c r="E191" s="660" t="s">
        <v>5891</v>
      </c>
      <c r="F191" s="663">
        <v>9</v>
      </c>
      <c r="G191" s="663">
        <v>29828.61</v>
      </c>
      <c r="H191" s="663">
        <v>1</v>
      </c>
      <c r="I191" s="663">
        <v>3314.29</v>
      </c>
      <c r="J191" s="663">
        <v>11</v>
      </c>
      <c r="K191" s="663">
        <v>36457.19</v>
      </c>
      <c r="L191" s="663">
        <v>1.2222222222222223</v>
      </c>
      <c r="M191" s="663">
        <v>3314.2900000000004</v>
      </c>
      <c r="N191" s="663">
        <v>13</v>
      </c>
      <c r="O191" s="663">
        <v>43085.770000000004</v>
      </c>
      <c r="P191" s="676">
        <v>1.4444444444444446</v>
      </c>
      <c r="Q191" s="664">
        <v>3314.2900000000004</v>
      </c>
    </row>
    <row r="192" spans="1:17" ht="14.4" customHeight="1" x14ac:dyDescent="0.3">
      <c r="A192" s="659" t="s">
        <v>5857</v>
      </c>
      <c r="B192" s="660" t="s">
        <v>5335</v>
      </c>
      <c r="C192" s="660" t="s">
        <v>4683</v>
      </c>
      <c r="D192" s="660" t="s">
        <v>5892</v>
      </c>
      <c r="E192" s="660" t="s">
        <v>5893</v>
      </c>
      <c r="F192" s="663">
        <v>11</v>
      </c>
      <c r="G192" s="663">
        <v>129492</v>
      </c>
      <c r="H192" s="663">
        <v>1</v>
      </c>
      <c r="I192" s="663">
        <v>11772</v>
      </c>
      <c r="J192" s="663">
        <v>17</v>
      </c>
      <c r="K192" s="663">
        <v>200124</v>
      </c>
      <c r="L192" s="663">
        <v>1.5454545454545454</v>
      </c>
      <c r="M192" s="663">
        <v>11772</v>
      </c>
      <c r="N192" s="663">
        <v>20</v>
      </c>
      <c r="O192" s="663">
        <v>235440</v>
      </c>
      <c r="P192" s="676">
        <v>1.8181818181818181</v>
      </c>
      <c r="Q192" s="664">
        <v>11772</v>
      </c>
    </row>
    <row r="193" spans="1:17" ht="14.4" customHeight="1" x14ac:dyDescent="0.3">
      <c r="A193" s="659" t="s">
        <v>5857</v>
      </c>
      <c r="B193" s="660" t="s">
        <v>5335</v>
      </c>
      <c r="C193" s="660" t="s">
        <v>4683</v>
      </c>
      <c r="D193" s="660" t="s">
        <v>5894</v>
      </c>
      <c r="E193" s="660" t="s">
        <v>5895</v>
      </c>
      <c r="F193" s="663"/>
      <c r="G193" s="663"/>
      <c r="H193" s="663"/>
      <c r="I193" s="663"/>
      <c r="J193" s="663"/>
      <c r="K193" s="663"/>
      <c r="L193" s="663"/>
      <c r="M193" s="663"/>
      <c r="N193" s="663">
        <v>1</v>
      </c>
      <c r="O193" s="663">
        <v>2236.5</v>
      </c>
      <c r="P193" s="676"/>
      <c r="Q193" s="664">
        <v>2236.5</v>
      </c>
    </row>
    <row r="194" spans="1:17" ht="14.4" customHeight="1" x14ac:dyDescent="0.3">
      <c r="A194" s="659" t="s">
        <v>5857</v>
      </c>
      <c r="B194" s="660" t="s">
        <v>5335</v>
      </c>
      <c r="C194" s="660" t="s">
        <v>4683</v>
      </c>
      <c r="D194" s="660" t="s">
        <v>5896</v>
      </c>
      <c r="E194" s="660" t="s">
        <v>5897</v>
      </c>
      <c r="F194" s="663">
        <v>1</v>
      </c>
      <c r="G194" s="663">
        <v>24131.8</v>
      </c>
      <c r="H194" s="663">
        <v>1</v>
      </c>
      <c r="I194" s="663">
        <v>24131.8</v>
      </c>
      <c r="J194" s="663"/>
      <c r="K194" s="663"/>
      <c r="L194" s="663"/>
      <c r="M194" s="663"/>
      <c r="N194" s="663"/>
      <c r="O194" s="663"/>
      <c r="P194" s="676"/>
      <c r="Q194" s="664"/>
    </row>
    <row r="195" spans="1:17" ht="14.4" customHeight="1" x14ac:dyDescent="0.3">
      <c r="A195" s="659" t="s">
        <v>5857</v>
      </c>
      <c r="B195" s="660" t="s">
        <v>5335</v>
      </c>
      <c r="C195" s="660" t="s">
        <v>4683</v>
      </c>
      <c r="D195" s="660" t="s">
        <v>5898</v>
      </c>
      <c r="E195" s="660" t="s">
        <v>5899</v>
      </c>
      <c r="F195" s="663"/>
      <c r="G195" s="663"/>
      <c r="H195" s="663"/>
      <c r="I195" s="663"/>
      <c r="J195" s="663">
        <v>1</v>
      </c>
      <c r="K195" s="663">
        <v>1123.73</v>
      </c>
      <c r="L195" s="663"/>
      <c r="M195" s="663">
        <v>1123.73</v>
      </c>
      <c r="N195" s="663">
        <v>1</v>
      </c>
      <c r="O195" s="663">
        <v>1123.73</v>
      </c>
      <c r="P195" s="676"/>
      <c r="Q195" s="664">
        <v>1123.73</v>
      </c>
    </row>
    <row r="196" spans="1:17" ht="14.4" customHeight="1" x14ac:dyDescent="0.3">
      <c r="A196" s="659" t="s">
        <v>5857</v>
      </c>
      <c r="B196" s="660" t="s">
        <v>5335</v>
      </c>
      <c r="C196" s="660" t="s">
        <v>4683</v>
      </c>
      <c r="D196" s="660" t="s">
        <v>5900</v>
      </c>
      <c r="E196" s="660" t="s">
        <v>5901</v>
      </c>
      <c r="F196" s="663">
        <v>5</v>
      </c>
      <c r="G196" s="663">
        <v>101561</v>
      </c>
      <c r="H196" s="663">
        <v>1</v>
      </c>
      <c r="I196" s="663">
        <v>20312.2</v>
      </c>
      <c r="J196" s="663"/>
      <c r="K196" s="663"/>
      <c r="L196" s="663"/>
      <c r="M196" s="663"/>
      <c r="N196" s="663"/>
      <c r="O196" s="663"/>
      <c r="P196" s="676"/>
      <c r="Q196" s="664"/>
    </row>
    <row r="197" spans="1:17" ht="14.4" customHeight="1" x14ac:dyDescent="0.3">
      <c r="A197" s="659" t="s">
        <v>5857</v>
      </c>
      <c r="B197" s="660" t="s">
        <v>5335</v>
      </c>
      <c r="C197" s="660" t="s">
        <v>4683</v>
      </c>
      <c r="D197" s="660" t="s">
        <v>5902</v>
      </c>
      <c r="E197" s="660" t="s">
        <v>5903</v>
      </c>
      <c r="F197" s="663"/>
      <c r="G197" s="663"/>
      <c r="H197" s="663"/>
      <c r="I197" s="663"/>
      <c r="J197" s="663">
        <v>1</v>
      </c>
      <c r="K197" s="663">
        <v>605.65</v>
      </c>
      <c r="L197" s="663"/>
      <c r="M197" s="663">
        <v>605.65</v>
      </c>
      <c r="N197" s="663"/>
      <c r="O197" s="663"/>
      <c r="P197" s="676"/>
      <c r="Q197" s="664"/>
    </row>
    <row r="198" spans="1:17" ht="14.4" customHeight="1" x14ac:dyDescent="0.3">
      <c r="A198" s="659" t="s">
        <v>5857</v>
      </c>
      <c r="B198" s="660" t="s">
        <v>5335</v>
      </c>
      <c r="C198" s="660" t="s">
        <v>4683</v>
      </c>
      <c r="D198" s="660" t="s">
        <v>5904</v>
      </c>
      <c r="E198" s="660" t="s">
        <v>5905</v>
      </c>
      <c r="F198" s="663">
        <v>16</v>
      </c>
      <c r="G198" s="663">
        <v>13152.76</v>
      </c>
      <c r="H198" s="663">
        <v>1</v>
      </c>
      <c r="I198" s="663">
        <v>822.04750000000001</v>
      </c>
      <c r="J198" s="663">
        <v>32</v>
      </c>
      <c r="K198" s="663">
        <v>26597.119999999999</v>
      </c>
      <c r="L198" s="663">
        <v>2.0221702517190305</v>
      </c>
      <c r="M198" s="663">
        <v>831.16</v>
      </c>
      <c r="N198" s="663">
        <v>31</v>
      </c>
      <c r="O198" s="663">
        <v>25765.96</v>
      </c>
      <c r="P198" s="676">
        <v>1.958977431352811</v>
      </c>
      <c r="Q198" s="664">
        <v>831.16</v>
      </c>
    </row>
    <row r="199" spans="1:17" ht="14.4" customHeight="1" x14ac:dyDescent="0.3">
      <c r="A199" s="659" t="s">
        <v>5857</v>
      </c>
      <c r="B199" s="660" t="s">
        <v>5335</v>
      </c>
      <c r="C199" s="660" t="s">
        <v>4683</v>
      </c>
      <c r="D199" s="660" t="s">
        <v>5906</v>
      </c>
      <c r="E199" s="660" t="s">
        <v>5905</v>
      </c>
      <c r="F199" s="663">
        <v>2</v>
      </c>
      <c r="G199" s="663">
        <v>1776.12</v>
      </c>
      <c r="H199" s="663">
        <v>1</v>
      </c>
      <c r="I199" s="663">
        <v>888.06</v>
      </c>
      <c r="J199" s="663">
        <v>1</v>
      </c>
      <c r="K199" s="663">
        <v>888.06</v>
      </c>
      <c r="L199" s="663">
        <v>0.5</v>
      </c>
      <c r="M199" s="663">
        <v>888.06</v>
      </c>
      <c r="N199" s="663">
        <v>1</v>
      </c>
      <c r="O199" s="663">
        <v>888.06</v>
      </c>
      <c r="P199" s="676">
        <v>0.5</v>
      </c>
      <c r="Q199" s="664">
        <v>888.06</v>
      </c>
    </row>
    <row r="200" spans="1:17" ht="14.4" customHeight="1" x14ac:dyDescent="0.3">
      <c r="A200" s="659" t="s">
        <v>5857</v>
      </c>
      <c r="B200" s="660" t="s">
        <v>5335</v>
      </c>
      <c r="C200" s="660" t="s">
        <v>4683</v>
      </c>
      <c r="D200" s="660" t="s">
        <v>5907</v>
      </c>
      <c r="E200" s="660" t="s">
        <v>5908</v>
      </c>
      <c r="F200" s="663">
        <v>1</v>
      </c>
      <c r="G200" s="663">
        <v>888.06</v>
      </c>
      <c r="H200" s="663">
        <v>1</v>
      </c>
      <c r="I200" s="663">
        <v>888.06</v>
      </c>
      <c r="J200" s="663"/>
      <c r="K200" s="663"/>
      <c r="L200" s="663"/>
      <c r="M200" s="663"/>
      <c r="N200" s="663"/>
      <c r="O200" s="663"/>
      <c r="P200" s="676"/>
      <c r="Q200" s="664"/>
    </row>
    <row r="201" spans="1:17" ht="14.4" customHeight="1" x14ac:dyDescent="0.3">
      <c r="A201" s="659" t="s">
        <v>5857</v>
      </c>
      <c r="B201" s="660" t="s">
        <v>5335</v>
      </c>
      <c r="C201" s="660" t="s">
        <v>4683</v>
      </c>
      <c r="D201" s="660" t="s">
        <v>5909</v>
      </c>
      <c r="E201" s="660" t="s">
        <v>5910</v>
      </c>
      <c r="F201" s="663"/>
      <c r="G201" s="663"/>
      <c r="H201" s="663"/>
      <c r="I201" s="663"/>
      <c r="J201" s="663">
        <v>13</v>
      </c>
      <c r="K201" s="663">
        <v>50684.4</v>
      </c>
      <c r="L201" s="663"/>
      <c r="M201" s="663">
        <v>3898.8</v>
      </c>
      <c r="N201" s="663"/>
      <c r="O201" s="663"/>
      <c r="P201" s="676"/>
      <c r="Q201" s="664"/>
    </row>
    <row r="202" spans="1:17" ht="14.4" customHeight="1" x14ac:dyDescent="0.3">
      <c r="A202" s="659" t="s">
        <v>5857</v>
      </c>
      <c r="B202" s="660" t="s">
        <v>5335</v>
      </c>
      <c r="C202" s="660" t="s">
        <v>4683</v>
      </c>
      <c r="D202" s="660" t="s">
        <v>5911</v>
      </c>
      <c r="E202" s="660" t="s">
        <v>5912</v>
      </c>
      <c r="F202" s="663">
        <v>47</v>
      </c>
      <c r="G202" s="663">
        <v>1034000</v>
      </c>
      <c r="H202" s="663">
        <v>1</v>
      </c>
      <c r="I202" s="663">
        <v>22000</v>
      </c>
      <c r="J202" s="663">
        <v>38</v>
      </c>
      <c r="K202" s="663">
        <v>836000</v>
      </c>
      <c r="L202" s="663">
        <v>0.80851063829787229</v>
      </c>
      <c r="M202" s="663">
        <v>22000</v>
      </c>
      <c r="N202" s="663">
        <v>61</v>
      </c>
      <c r="O202" s="663">
        <v>1342000</v>
      </c>
      <c r="P202" s="676">
        <v>1.2978723404255319</v>
      </c>
      <c r="Q202" s="664">
        <v>22000</v>
      </c>
    </row>
    <row r="203" spans="1:17" ht="14.4" customHeight="1" x14ac:dyDescent="0.3">
      <c r="A203" s="659" t="s">
        <v>5857</v>
      </c>
      <c r="B203" s="660" t="s">
        <v>5335</v>
      </c>
      <c r="C203" s="660" t="s">
        <v>4683</v>
      </c>
      <c r="D203" s="660" t="s">
        <v>5913</v>
      </c>
      <c r="E203" s="660" t="s">
        <v>5914</v>
      </c>
      <c r="F203" s="663"/>
      <c r="G203" s="663"/>
      <c r="H203" s="663"/>
      <c r="I203" s="663"/>
      <c r="J203" s="663"/>
      <c r="K203" s="663"/>
      <c r="L203" s="663"/>
      <c r="M203" s="663"/>
      <c r="N203" s="663">
        <v>1</v>
      </c>
      <c r="O203" s="663">
        <v>15571.36</v>
      </c>
      <c r="P203" s="676"/>
      <c r="Q203" s="664">
        <v>15571.36</v>
      </c>
    </row>
    <row r="204" spans="1:17" ht="14.4" customHeight="1" x14ac:dyDescent="0.3">
      <c r="A204" s="659" t="s">
        <v>5857</v>
      </c>
      <c r="B204" s="660" t="s">
        <v>5335</v>
      </c>
      <c r="C204" s="660" t="s">
        <v>4683</v>
      </c>
      <c r="D204" s="660" t="s">
        <v>5915</v>
      </c>
      <c r="E204" s="660" t="s">
        <v>5916</v>
      </c>
      <c r="F204" s="663"/>
      <c r="G204" s="663"/>
      <c r="H204" s="663"/>
      <c r="I204" s="663"/>
      <c r="J204" s="663"/>
      <c r="K204" s="663"/>
      <c r="L204" s="663"/>
      <c r="M204" s="663"/>
      <c r="N204" s="663">
        <v>1</v>
      </c>
      <c r="O204" s="663">
        <v>1305.82</v>
      </c>
      <c r="P204" s="676"/>
      <c r="Q204" s="664">
        <v>1305.82</v>
      </c>
    </row>
    <row r="205" spans="1:17" ht="14.4" customHeight="1" x14ac:dyDescent="0.3">
      <c r="A205" s="659" t="s">
        <v>5857</v>
      </c>
      <c r="B205" s="660" t="s">
        <v>5335</v>
      </c>
      <c r="C205" s="660" t="s">
        <v>4683</v>
      </c>
      <c r="D205" s="660" t="s">
        <v>5917</v>
      </c>
      <c r="E205" s="660" t="s">
        <v>5918</v>
      </c>
      <c r="F205" s="663">
        <v>26</v>
      </c>
      <c r="G205" s="663">
        <v>643500</v>
      </c>
      <c r="H205" s="663">
        <v>1</v>
      </c>
      <c r="I205" s="663">
        <v>24750</v>
      </c>
      <c r="J205" s="663">
        <v>28</v>
      </c>
      <c r="K205" s="663">
        <v>693000</v>
      </c>
      <c r="L205" s="663">
        <v>1.0769230769230769</v>
      </c>
      <c r="M205" s="663">
        <v>24750</v>
      </c>
      <c r="N205" s="663">
        <v>41</v>
      </c>
      <c r="O205" s="663">
        <v>1014750</v>
      </c>
      <c r="P205" s="676">
        <v>1.5769230769230769</v>
      </c>
      <c r="Q205" s="664">
        <v>24750</v>
      </c>
    </row>
    <row r="206" spans="1:17" ht="14.4" customHeight="1" x14ac:dyDescent="0.3">
      <c r="A206" s="659" t="s">
        <v>5857</v>
      </c>
      <c r="B206" s="660" t="s">
        <v>5335</v>
      </c>
      <c r="C206" s="660" t="s">
        <v>4683</v>
      </c>
      <c r="D206" s="660" t="s">
        <v>5919</v>
      </c>
      <c r="E206" s="660" t="s">
        <v>5920</v>
      </c>
      <c r="F206" s="663">
        <v>7</v>
      </c>
      <c r="G206" s="663">
        <v>2513.6999999999998</v>
      </c>
      <c r="H206" s="663">
        <v>1</v>
      </c>
      <c r="I206" s="663">
        <v>359.09999999999997</v>
      </c>
      <c r="J206" s="663">
        <v>7</v>
      </c>
      <c r="K206" s="663">
        <v>2513.6999999999998</v>
      </c>
      <c r="L206" s="663">
        <v>1</v>
      </c>
      <c r="M206" s="663">
        <v>359.09999999999997</v>
      </c>
      <c r="N206" s="663">
        <v>10</v>
      </c>
      <c r="O206" s="663">
        <v>3591</v>
      </c>
      <c r="P206" s="676">
        <v>1.4285714285714286</v>
      </c>
      <c r="Q206" s="664">
        <v>359.1</v>
      </c>
    </row>
    <row r="207" spans="1:17" ht="14.4" customHeight="1" x14ac:dyDescent="0.3">
      <c r="A207" s="659" t="s">
        <v>5857</v>
      </c>
      <c r="B207" s="660" t="s">
        <v>5335</v>
      </c>
      <c r="C207" s="660" t="s">
        <v>4683</v>
      </c>
      <c r="D207" s="660" t="s">
        <v>5921</v>
      </c>
      <c r="E207" s="660" t="s">
        <v>5922</v>
      </c>
      <c r="F207" s="663">
        <v>1</v>
      </c>
      <c r="G207" s="663">
        <v>565.85</v>
      </c>
      <c r="H207" s="663">
        <v>1</v>
      </c>
      <c r="I207" s="663">
        <v>565.85</v>
      </c>
      <c r="J207" s="663"/>
      <c r="K207" s="663"/>
      <c r="L207" s="663"/>
      <c r="M207" s="663"/>
      <c r="N207" s="663"/>
      <c r="O207" s="663"/>
      <c r="P207" s="676"/>
      <c r="Q207" s="664"/>
    </row>
    <row r="208" spans="1:17" ht="14.4" customHeight="1" x14ac:dyDescent="0.3">
      <c r="A208" s="659" t="s">
        <v>5857</v>
      </c>
      <c r="B208" s="660" t="s">
        <v>5335</v>
      </c>
      <c r="C208" s="660" t="s">
        <v>4683</v>
      </c>
      <c r="D208" s="660" t="s">
        <v>5923</v>
      </c>
      <c r="E208" s="660" t="s">
        <v>5924</v>
      </c>
      <c r="F208" s="663">
        <v>9</v>
      </c>
      <c r="G208" s="663">
        <v>117702</v>
      </c>
      <c r="H208" s="663">
        <v>1</v>
      </c>
      <c r="I208" s="663">
        <v>13078</v>
      </c>
      <c r="J208" s="663">
        <v>18</v>
      </c>
      <c r="K208" s="663">
        <v>235404</v>
      </c>
      <c r="L208" s="663">
        <v>2</v>
      </c>
      <c r="M208" s="663">
        <v>13078</v>
      </c>
      <c r="N208" s="663">
        <v>14</v>
      </c>
      <c r="O208" s="663">
        <v>183092</v>
      </c>
      <c r="P208" s="676">
        <v>1.5555555555555556</v>
      </c>
      <c r="Q208" s="664">
        <v>13078</v>
      </c>
    </row>
    <row r="209" spans="1:17" ht="14.4" customHeight="1" x14ac:dyDescent="0.3">
      <c r="A209" s="659" t="s">
        <v>5857</v>
      </c>
      <c r="B209" s="660" t="s">
        <v>5335</v>
      </c>
      <c r="C209" s="660" t="s">
        <v>4683</v>
      </c>
      <c r="D209" s="660" t="s">
        <v>5925</v>
      </c>
      <c r="E209" s="660" t="s">
        <v>5926</v>
      </c>
      <c r="F209" s="663">
        <v>2</v>
      </c>
      <c r="G209" s="663">
        <v>31974</v>
      </c>
      <c r="H209" s="663">
        <v>1</v>
      </c>
      <c r="I209" s="663">
        <v>15987</v>
      </c>
      <c r="J209" s="663">
        <v>21</v>
      </c>
      <c r="K209" s="663">
        <v>335727</v>
      </c>
      <c r="L209" s="663">
        <v>10.5</v>
      </c>
      <c r="M209" s="663">
        <v>15987</v>
      </c>
      <c r="N209" s="663">
        <v>14</v>
      </c>
      <c r="O209" s="663">
        <v>223818</v>
      </c>
      <c r="P209" s="676">
        <v>7</v>
      </c>
      <c r="Q209" s="664">
        <v>15987</v>
      </c>
    </row>
    <row r="210" spans="1:17" ht="14.4" customHeight="1" x14ac:dyDescent="0.3">
      <c r="A210" s="659" t="s">
        <v>5857</v>
      </c>
      <c r="B210" s="660" t="s">
        <v>5335</v>
      </c>
      <c r="C210" s="660" t="s">
        <v>4683</v>
      </c>
      <c r="D210" s="660" t="s">
        <v>5927</v>
      </c>
      <c r="E210" s="660" t="s">
        <v>5928</v>
      </c>
      <c r="F210" s="663">
        <v>1</v>
      </c>
      <c r="G210" s="663">
        <v>34960</v>
      </c>
      <c r="H210" s="663">
        <v>1</v>
      </c>
      <c r="I210" s="663">
        <v>34960</v>
      </c>
      <c r="J210" s="663">
        <v>22</v>
      </c>
      <c r="K210" s="663">
        <v>769120</v>
      </c>
      <c r="L210" s="663">
        <v>22</v>
      </c>
      <c r="M210" s="663">
        <v>34960</v>
      </c>
      <c r="N210" s="663">
        <v>16</v>
      </c>
      <c r="O210" s="663">
        <v>559360</v>
      </c>
      <c r="P210" s="676">
        <v>16</v>
      </c>
      <c r="Q210" s="664">
        <v>34960</v>
      </c>
    </row>
    <row r="211" spans="1:17" ht="14.4" customHeight="1" x14ac:dyDescent="0.3">
      <c r="A211" s="659" t="s">
        <v>5857</v>
      </c>
      <c r="B211" s="660" t="s">
        <v>5335</v>
      </c>
      <c r="C211" s="660" t="s">
        <v>4683</v>
      </c>
      <c r="D211" s="660" t="s">
        <v>5929</v>
      </c>
      <c r="E211" s="660" t="s">
        <v>5930</v>
      </c>
      <c r="F211" s="663"/>
      <c r="G211" s="663"/>
      <c r="H211" s="663"/>
      <c r="I211" s="663"/>
      <c r="J211" s="663">
        <v>1</v>
      </c>
      <c r="K211" s="663">
        <v>893.9</v>
      </c>
      <c r="L211" s="663"/>
      <c r="M211" s="663">
        <v>893.9</v>
      </c>
      <c r="N211" s="663"/>
      <c r="O211" s="663"/>
      <c r="P211" s="676"/>
      <c r="Q211" s="664"/>
    </row>
    <row r="212" spans="1:17" ht="14.4" customHeight="1" x14ac:dyDescent="0.3">
      <c r="A212" s="659" t="s">
        <v>5857</v>
      </c>
      <c r="B212" s="660" t="s">
        <v>5335</v>
      </c>
      <c r="C212" s="660" t="s">
        <v>4683</v>
      </c>
      <c r="D212" s="660" t="s">
        <v>5931</v>
      </c>
      <c r="E212" s="660" t="s">
        <v>5932</v>
      </c>
      <c r="F212" s="663">
        <v>1</v>
      </c>
      <c r="G212" s="663">
        <v>16831.689999999999</v>
      </c>
      <c r="H212" s="663">
        <v>1</v>
      </c>
      <c r="I212" s="663">
        <v>16831.689999999999</v>
      </c>
      <c r="J212" s="663">
        <v>7</v>
      </c>
      <c r="K212" s="663">
        <v>117821.82999999999</v>
      </c>
      <c r="L212" s="663">
        <v>7</v>
      </c>
      <c r="M212" s="663">
        <v>16831.689999999999</v>
      </c>
      <c r="N212" s="663">
        <v>3</v>
      </c>
      <c r="O212" s="663">
        <v>50495.069999999992</v>
      </c>
      <c r="P212" s="676">
        <v>3</v>
      </c>
      <c r="Q212" s="664">
        <v>16831.689999999999</v>
      </c>
    </row>
    <row r="213" spans="1:17" ht="14.4" customHeight="1" x14ac:dyDescent="0.3">
      <c r="A213" s="659" t="s">
        <v>5857</v>
      </c>
      <c r="B213" s="660" t="s">
        <v>5335</v>
      </c>
      <c r="C213" s="660" t="s">
        <v>4683</v>
      </c>
      <c r="D213" s="660" t="s">
        <v>5933</v>
      </c>
      <c r="E213" s="660" t="s">
        <v>5934</v>
      </c>
      <c r="F213" s="663">
        <v>1</v>
      </c>
      <c r="G213" s="663">
        <v>10645.01</v>
      </c>
      <c r="H213" s="663">
        <v>1</v>
      </c>
      <c r="I213" s="663">
        <v>10645.01</v>
      </c>
      <c r="J213" s="663"/>
      <c r="K213" s="663"/>
      <c r="L213" s="663"/>
      <c r="M213" s="663"/>
      <c r="N213" s="663">
        <v>3</v>
      </c>
      <c r="O213" s="663">
        <v>31935.03</v>
      </c>
      <c r="P213" s="676">
        <v>3</v>
      </c>
      <c r="Q213" s="664">
        <v>10645.01</v>
      </c>
    </row>
    <row r="214" spans="1:17" ht="14.4" customHeight="1" x14ac:dyDescent="0.3">
      <c r="A214" s="659" t="s">
        <v>5857</v>
      </c>
      <c r="B214" s="660" t="s">
        <v>5335</v>
      </c>
      <c r="C214" s="660" t="s">
        <v>4683</v>
      </c>
      <c r="D214" s="660" t="s">
        <v>5935</v>
      </c>
      <c r="E214" s="660" t="s">
        <v>5936</v>
      </c>
      <c r="F214" s="663">
        <v>8</v>
      </c>
      <c r="G214" s="663">
        <v>52234.78</v>
      </c>
      <c r="H214" s="663">
        <v>1</v>
      </c>
      <c r="I214" s="663">
        <v>6529.3474999999999</v>
      </c>
      <c r="J214" s="663"/>
      <c r="K214" s="663"/>
      <c r="L214" s="663"/>
      <c r="M214" s="663"/>
      <c r="N214" s="663">
        <v>8</v>
      </c>
      <c r="O214" s="663">
        <v>52697.04</v>
      </c>
      <c r="P214" s="676">
        <v>1.0088496591734473</v>
      </c>
      <c r="Q214" s="664">
        <v>6587.13</v>
      </c>
    </row>
    <row r="215" spans="1:17" ht="14.4" customHeight="1" x14ac:dyDescent="0.3">
      <c r="A215" s="659" t="s">
        <v>5857</v>
      </c>
      <c r="B215" s="660" t="s">
        <v>5335</v>
      </c>
      <c r="C215" s="660" t="s">
        <v>4683</v>
      </c>
      <c r="D215" s="660" t="s">
        <v>5937</v>
      </c>
      <c r="E215" s="660" t="s">
        <v>5938</v>
      </c>
      <c r="F215" s="663"/>
      <c r="G215" s="663"/>
      <c r="H215" s="663"/>
      <c r="I215" s="663"/>
      <c r="J215" s="663"/>
      <c r="K215" s="663"/>
      <c r="L215" s="663"/>
      <c r="M215" s="663"/>
      <c r="N215" s="663">
        <v>1</v>
      </c>
      <c r="O215" s="663">
        <v>1841.62</v>
      </c>
      <c r="P215" s="676"/>
      <c r="Q215" s="664">
        <v>1841.62</v>
      </c>
    </row>
    <row r="216" spans="1:17" ht="14.4" customHeight="1" x14ac:dyDescent="0.3">
      <c r="A216" s="659" t="s">
        <v>5857</v>
      </c>
      <c r="B216" s="660" t="s">
        <v>5335</v>
      </c>
      <c r="C216" s="660" t="s">
        <v>4683</v>
      </c>
      <c r="D216" s="660" t="s">
        <v>5939</v>
      </c>
      <c r="E216" s="660" t="s">
        <v>5940</v>
      </c>
      <c r="F216" s="663"/>
      <c r="G216" s="663"/>
      <c r="H216" s="663"/>
      <c r="I216" s="663"/>
      <c r="J216" s="663"/>
      <c r="K216" s="663"/>
      <c r="L216" s="663"/>
      <c r="M216" s="663"/>
      <c r="N216" s="663">
        <v>1</v>
      </c>
      <c r="O216" s="663">
        <v>31629.82</v>
      </c>
      <c r="P216" s="676"/>
      <c r="Q216" s="664">
        <v>31629.82</v>
      </c>
    </row>
    <row r="217" spans="1:17" ht="14.4" customHeight="1" x14ac:dyDescent="0.3">
      <c r="A217" s="659" t="s">
        <v>5857</v>
      </c>
      <c r="B217" s="660" t="s">
        <v>5335</v>
      </c>
      <c r="C217" s="660" t="s">
        <v>4683</v>
      </c>
      <c r="D217" s="660" t="s">
        <v>5941</v>
      </c>
      <c r="E217" s="660" t="s">
        <v>5942</v>
      </c>
      <c r="F217" s="663"/>
      <c r="G217" s="663"/>
      <c r="H217" s="663"/>
      <c r="I217" s="663"/>
      <c r="J217" s="663">
        <v>3</v>
      </c>
      <c r="K217" s="663">
        <v>242809.2</v>
      </c>
      <c r="L217" s="663"/>
      <c r="M217" s="663">
        <v>80936.400000000009</v>
      </c>
      <c r="N217" s="663">
        <v>2</v>
      </c>
      <c r="O217" s="663">
        <v>161872.79999999999</v>
      </c>
      <c r="P217" s="676"/>
      <c r="Q217" s="664">
        <v>80936.399999999994</v>
      </c>
    </row>
    <row r="218" spans="1:17" ht="14.4" customHeight="1" x14ac:dyDescent="0.3">
      <c r="A218" s="659" t="s">
        <v>5857</v>
      </c>
      <c r="B218" s="660" t="s">
        <v>5335</v>
      </c>
      <c r="C218" s="660" t="s">
        <v>4683</v>
      </c>
      <c r="D218" s="660" t="s">
        <v>5943</v>
      </c>
      <c r="E218" s="660" t="s">
        <v>5944</v>
      </c>
      <c r="F218" s="663">
        <v>1</v>
      </c>
      <c r="G218" s="663">
        <v>511</v>
      </c>
      <c r="H218" s="663">
        <v>1</v>
      </c>
      <c r="I218" s="663">
        <v>511</v>
      </c>
      <c r="J218" s="663"/>
      <c r="K218" s="663"/>
      <c r="L218" s="663"/>
      <c r="M218" s="663"/>
      <c r="N218" s="663"/>
      <c r="O218" s="663"/>
      <c r="P218" s="676"/>
      <c r="Q218" s="664"/>
    </row>
    <row r="219" spans="1:17" ht="14.4" customHeight="1" x14ac:dyDescent="0.3">
      <c r="A219" s="659" t="s">
        <v>5857</v>
      </c>
      <c r="B219" s="660" t="s">
        <v>5335</v>
      </c>
      <c r="C219" s="660" t="s">
        <v>4683</v>
      </c>
      <c r="D219" s="660" t="s">
        <v>5945</v>
      </c>
      <c r="E219" s="660" t="s">
        <v>5946</v>
      </c>
      <c r="F219" s="663"/>
      <c r="G219" s="663"/>
      <c r="H219" s="663"/>
      <c r="I219" s="663"/>
      <c r="J219" s="663">
        <v>6</v>
      </c>
      <c r="K219" s="663">
        <v>26160</v>
      </c>
      <c r="L219" s="663"/>
      <c r="M219" s="663">
        <v>4360</v>
      </c>
      <c r="N219" s="663">
        <v>32</v>
      </c>
      <c r="O219" s="663">
        <v>139520</v>
      </c>
      <c r="P219" s="676"/>
      <c r="Q219" s="664">
        <v>4360</v>
      </c>
    </row>
    <row r="220" spans="1:17" ht="14.4" customHeight="1" x14ac:dyDescent="0.3">
      <c r="A220" s="659" t="s">
        <v>5857</v>
      </c>
      <c r="B220" s="660" t="s">
        <v>5335</v>
      </c>
      <c r="C220" s="660" t="s">
        <v>4683</v>
      </c>
      <c r="D220" s="660" t="s">
        <v>5947</v>
      </c>
      <c r="E220" s="660" t="s">
        <v>5948</v>
      </c>
      <c r="F220" s="663"/>
      <c r="G220" s="663"/>
      <c r="H220" s="663"/>
      <c r="I220" s="663"/>
      <c r="J220" s="663"/>
      <c r="K220" s="663"/>
      <c r="L220" s="663"/>
      <c r="M220" s="663"/>
      <c r="N220" s="663">
        <v>1</v>
      </c>
      <c r="O220" s="663">
        <v>19969</v>
      </c>
      <c r="P220" s="676"/>
      <c r="Q220" s="664">
        <v>19969</v>
      </c>
    </row>
    <row r="221" spans="1:17" ht="14.4" customHeight="1" x14ac:dyDescent="0.3">
      <c r="A221" s="659" t="s">
        <v>5857</v>
      </c>
      <c r="B221" s="660" t="s">
        <v>5335</v>
      </c>
      <c r="C221" s="660" t="s">
        <v>4683</v>
      </c>
      <c r="D221" s="660" t="s">
        <v>5949</v>
      </c>
      <c r="E221" s="660" t="s">
        <v>5950</v>
      </c>
      <c r="F221" s="663"/>
      <c r="G221" s="663"/>
      <c r="H221" s="663"/>
      <c r="I221" s="663"/>
      <c r="J221" s="663"/>
      <c r="K221" s="663"/>
      <c r="L221" s="663"/>
      <c r="M221" s="663"/>
      <c r="N221" s="663">
        <v>1</v>
      </c>
      <c r="O221" s="663">
        <v>380.86</v>
      </c>
      <c r="P221" s="676"/>
      <c r="Q221" s="664">
        <v>380.86</v>
      </c>
    </row>
    <row r="222" spans="1:17" ht="14.4" customHeight="1" x14ac:dyDescent="0.3">
      <c r="A222" s="659" t="s">
        <v>5857</v>
      </c>
      <c r="B222" s="660" t="s">
        <v>5335</v>
      </c>
      <c r="C222" s="660" t="s">
        <v>4683</v>
      </c>
      <c r="D222" s="660" t="s">
        <v>5951</v>
      </c>
      <c r="E222" s="660" t="s">
        <v>5889</v>
      </c>
      <c r="F222" s="663">
        <v>1</v>
      </c>
      <c r="G222" s="663">
        <v>15675</v>
      </c>
      <c r="H222" s="663">
        <v>1</v>
      </c>
      <c r="I222" s="663">
        <v>15675</v>
      </c>
      <c r="J222" s="663">
        <v>1</v>
      </c>
      <c r="K222" s="663">
        <v>15675</v>
      </c>
      <c r="L222" s="663">
        <v>1</v>
      </c>
      <c r="M222" s="663">
        <v>15675</v>
      </c>
      <c r="N222" s="663"/>
      <c r="O222" s="663"/>
      <c r="P222" s="676"/>
      <c r="Q222" s="664"/>
    </row>
    <row r="223" spans="1:17" ht="14.4" customHeight="1" x14ac:dyDescent="0.3">
      <c r="A223" s="659" t="s">
        <v>5857</v>
      </c>
      <c r="B223" s="660" t="s">
        <v>5335</v>
      </c>
      <c r="C223" s="660" t="s">
        <v>4683</v>
      </c>
      <c r="D223" s="660" t="s">
        <v>5952</v>
      </c>
      <c r="E223" s="660" t="s">
        <v>5953</v>
      </c>
      <c r="F223" s="663"/>
      <c r="G223" s="663"/>
      <c r="H223" s="663"/>
      <c r="I223" s="663"/>
      <c r="J223" s="663"/>
      <c r="K223" s="663"/>
      <c r="L223" s="663"/>
      <c r="M223" s="663"/>
      <c r="N223" s="663">
        <v>1</v>
      </c>
      <c r="O223" s="663">
        <v>4890.29</v>
      </c>
      <c r="P223" s="676"/>
      <c r="Q223" s="664">
        <v>4890.29</v>
      </c>
    </row>
    <row r="224" spans="1:17" ht="14.4" customHeight="1" x14ac:dyDescent="0.3">
      <c r="A224" s="659" t="s">
        <v>5857</v>
      </c>
      <c r="B224" s="660" t="s">
        <v>5335</v>
      </c>
      <c r="C224" s="660" t="s">
        <v>4683</v>
      </c>
      <c r="D224" s="660" t="s">
        <v>5954</v>
      </c>
      <c r="E224" s="660" t="s">
        <v>5955</v>
      </c>
      <c r="F224" s="663"/>
      <c r="G224" s="663"/>
      <c r="H224" s="663"/>
      <c r="I224" s="663"/>
      <c r="J224" s="663"/>
      <c r="K224" s="663"/>
      <c r="L224" s="663"/>
      <c r="M224" s="663"/>
      <c r="N224" s="663">
        <v>1</v>
      </c>
      <c r="O224" s="663">
        <v>21368</v>
      </c>
      <c r="P224" s="676"/>
      <c r="Q224" s="664">
        <v>21368</v>
      </c>
    </row>
    <row r="225" spans="1:17" ht="14.4" customHeight="1" x14ac:dyDescent="0.3">
      <c r="A225" s="659" t="s">
        <v>5857</v>
      </c>
      <c r="B225" s="660" t="s">
        <v>5335</v>
      </c>
      <c r="C225" s="660" t="s">
        <v>4683</v>
      </c>
      <c r="D225" s="660" t="s">
        <v>5956</v>
      </c>
      <c r="E225" s="660" t="s">
        <v>5957</v>
      </c>
      <c r="F225" s="663"/>
      <c r="G225" s="663"/>
      <c r="H225" s="663"/>
      <c r="I225" s="663"/>
      <c r="J225" s="663">
        <v>1</v>
      </c>
      <c r="K225" s="663">
        <v>11015.5</v>
      </c>
      <c r="L225" s="663"/>
      <c r="M225" s="663">
        <v>11015.5</v>
      </c>
      <c r="N225" s="663"/>
      <c r="O225" s="663"/>
      <c r="P225" s="676"/>
      <c r="Q225" s="664"/>
    </row>
    <row r="226" spans="1:17" ht="14.4" customHeight="1" x14ac:dyDescent="0.3">
      <c r="A226" s="659" t="s">
        <v>5857</v>
      </c>
      <c r="B226" s="660" t="s">
        <v>5335</v>
      </c>
      <c r="C226" s="660" t="s">
        <v>4683</v>
      </c>
      <c r="D226" s="660" t="s">
        <v>5958</v>
      </c>
      <c r="E226" s="660" t="s">
        <v>5959</v>
      </c>
      <c r="F226" s="663"/>
      <c r="G226" s="663"/>
      <c r="H226" s="663"/>
      <c r="I226" s="663"/>
      <c r="J226" s="663"/>
      <c r="K226" s="663"/>
      <c r="L226" s="663"/>
      <c r="M226" s="663"/>
      <c r="N226" s="663">
        <v>1</v>
      </c>
      <c r="O226" s="663">
        <v>17747.73</v>
      </c>
      <c r="P226" s="676"/>
      <c r="Q226" s="664">
        <v>17747.73</v>
      </c>
    </row>
    <row r="227" spans="1:17" ht="14.4" customHeight="1" x14ac:dyDescent="0.3">
      <c r="A227" s="659" t="s">
        <v>5857</v>
      </c>
      <c r="B227" s="660" t="s">
        <v>5335</v>
      </c>
      <c r="C227" s="660" t="s">
        <v>4495</v>
      </c>
      <c r="D227" s="660" t="s">
        <v>5960</v>
      </c>
      <c r="E227" s="660" t="s">
        <v>5961</v>
      </c>
      <c r="F227" s="663">
        <v>4</v>
      </c>
      <c r="G227" s="663">
        <v>816</v>
      </c>
      <c r="H227" s="663">
        <v>1</v>
      </c>
      <c r="I227" s="663">
        <v>204</v>
      </c>
      <c r="J227" s="663">
        <v>5</v>
      </c>
      <c r="K227" s="663">
        <v>1025</v>
      </c>
      <c r="L227" s="663">
        <v>1.2561274509803921</v>
      </c>
      <c r="M227" s="663">
        <v>205</v>
      </c>
      <c r="N227" s="663">
        <v>2</v>
      </c>
      <c r="O227" s="663">
        <v>411</v>
      </c>
      <c r="P227" s="676">
        <v>0.50367647058823528</v>
      </c>
      <c r="Q227" s="664">
        <v>205.5</v>
      </c>
    </row>
    <row r="228" spans="1:17" ht="14.4" customHeight="1" x14ac:dyDescent="0.3">
      <c r="A228" s="659" t="s">
        <v>5857</v>
      </c>
      <c r="B228" s="660" t="s">
        <v>5335</v>
      </c>
      <c r="C228" s="660" t="s">
        <v>4495</v>
      </c>
      <c r="D228" s="660" t="s">
        <v>5962</v>
      </c>
      <c r="E228" s="660" t="s">
        <v>5963</v>
      </c>
      <c r="F228" s="663">
        <v>307</v>
      </c>
      <c r="G228" s="663">
        <v>45743</v>
      </c>
      <c r="H228" s="663">
        <v>1</v>
      </c>
      <c r="I228" s="663">
        <v>149</v>
      </c>
      <c r="J228" s="663">
        <v>298</v>
      </c>
      <c r="K228" s="663">
        <v>44700</v>
      </c>
      <c r="L228" s="663">
        <v>0.9771986970684039</v>
      </c>
      <c r="M228" s="663">
        <v>150</v>
      </c>
      <c r="N228" s="663">
        <v>185</v>
      </c>
      <c r="O228" s="663">
        <v>27862</v>
      </c>
      <c r="P228" s="676">
        <v>0.60909865990424761</v>
      </c>
      <c r="Q228" s="664">
        <v>150.60540540540541</v>
      </c>
    </row>
    <row r="229" spans="1:17" ht="14.4" customHeight="1" x14ac:dyDescent="0.3">
      <c r="A229" s="659" t="s">
        <v>5857</v>
      </c>
      <c r="B229" s="660" t="s">
        <v>5335</v>
      </c>
      <c r="C229" s="660" t="s">
        <v>4495</v>
      </c>
      <c r="D229" s="660" t="s">
        <v>5964</v>
      </c>
      <c r="E229" s="660" t="s">
        <v>5965</v>
      </c>
      <c r="F229" s="663">
        <v>715</v>
      </c>
      <c r="G229" s="663">
        <v>129415</v>
      </c>
      <c r="H229" s="663">
        <v>1</v>
      </c>
      <c r="I229" s="663">
        <v>181</v>
      </c>
      <c r="J229" s="663">
        <v>551</v>
      </c>
      <c r="K229" s="663">
        <v>100282</v>
      </c>
      <c r="L229" s="663">
        <v>0.77488699146157713</v>
      </c>
      <c r="M229" s="663">
        <v>182</v>
      </c>
      <c r="N229" s="663">
        <v>633</v>
      </c>
      <c r="O229" s="663">
        <v>115607</v>
      </c>
      <c r="P229" s="676">
        <v>0.8933044855696789</v>
      </c>
      <c r="Q229" s="664">
        <v>182.63349131121643</v>
      </c>
    </row>
    <row r="230" spans="1:17" ht="14.4" customHeight="1" x14ac:dyDescent="0.3">
      <c r="A230" s="659" t="s">
        <v>5857</v>
      </c>
      <c r="B230" s="660" t="s">
        <v>5335</v>
      </c>
      <c r="C230" s="660" t="s">
        <v>4495</v>
      </c>
      <c r="D230" s="660" t="s">
        <v>5966</v>
      </c>
      <c r="E230" s="660" t="s">
        <v>5967</v>
      </c>
      <c r="F230" s="663">
        <v>16</v>
      </c>
      <c r="G230" s="663">
        <v>1984</v>
      </c>
      <c r="H230" s="663">
        <v>1</v>
      </c>
      <c r="I230" s="663">
        <v>124</v>
      </c>
      <c r="J230" s="663">
        <v>27</v>
      </c>
      <c r="K230" s="663">
        <v>3348</v>
      </c>
      <c r="L230" s="663">
        <v>1.6875</v>
      </c>
      <c r="M230" s="663">
        <v>124</v>
      </c>
      <c r="N230" s="663">
        <v>17</v>
      </c>
      <c r="O230" s="663">
        <v>2121</v>
      </c>
      <c r="P230" s="676">
        <v>1.0690524193548387</v>
      </c>
      <c r="Q230" s="664">
        <v>124.76470588235294</v>
      </c>
    </row>
    <row r="231" spans="1:17" ht="14.4" customHeight="1" x14ac:dyDescent="0.3">
      <c r="A231" s="659" t="s">
        <v>5857</v>
      </c>
      <c r="B231" s="660" t="s">
        <v>5335</v>
      </c>
      <c r="C231" s="660" t="s">
        <v>4495</v>
      </c>
      <c r="D231" s="660" t="s">
        <v>5968</v>
      </c>
      <c r="E231" s="660" t="s">
        <v>5969</v>
      </c>
      <c r="F231" s="663">
        <v>35</v>
      </c>
      <c r="G231" s="663">
        <v>7560</v>
      </c>
      <c r="H231" s="663">
        <v>1</v>
      </c>
      <c r="I231" s="663">
        <v>216</v>
      </c>
      <c r="J231" s="663">
        <v>38</v>
      </c>
      <c r="K231" s="663">
        <v>8246</v>
      </c>
      <c r="L231" s="663">
        <v>1.0907407407407408</v>
      </c>
      <c r="M231" s="663">
        <v>217</v>
      </c>
      <c r="N231" s="663">
        <v>51</v>
      </c>
      <c r="O231" s="663">
        <v>11110</v>
      </c>
      <c r="P231" s="676">
        <v>1.4695767195767195</v>
      </c>
      <c r="Q231" s="664">
        <v>217.84313725490196</v>
      </c>
    </row>
    <row r="232" spans="1:17" ht="14.4" customHeight="1" x14ac:dyDescent="0.3">
      <c r="A232" s="659" t="s">
        <v>5857</v>
      </c>
      <c r="B232" s="660" t="s">
        <v>5335</v>
      </c>
      <c r="C232" s="660" t="s">
        <v>4495</v>
      </c>
      <c r="D232" s="660" t="s">
        <v>5970</v>
      </c>
      <c r="E232" s="660" t="s">
        <v>5971</v>
      </c>
      <c r="F232" s="663">
        <v>7</v>
      </c>
      <c r="G232" s="663">
        <v>1512</v>
      </c>
      <c r="H232" s="663">
        <v>1</v>
      </c>
      <c r="I232" s="663">
        <v>216</v>
      </c>
      <c r="J232" s="663">
        <v>11</v>
      </c>
      <c r="K232" s="663">
        <v>2387</v>
      </c>
      <c r="L232" s="663">
        <v>1.5787037037037037</v>
      </c>
      <c r="M232" s="663">
        <v>217</v>
      </c>
      <c r="N232" s="663">
        <v>13</v>
      </c>
      <c r="O232" s="663">
        <v>2830</v>
      </c>
      <c r="P232" s="676">
        <v>1.8716931216931216</v>
      </c>
      <c r="Q232" s="664">
        <v>217.69230769230768</v>
      </c>
    </row>
    <row r="233" spans="1:17" ht="14.4" customHeight="1" x14ac:dyDescent="0.3">
      <c r="A233" s="659" t="s">
        <v>5857</v>
      </c>
      <c r="B233" s="660" t="s">
        <v>5335</v>
      </c>
      <c r="C233" s="660" t="s">
        <v>4495</v>
      </c>
      <c r="D233" s="660" t="s">
        <v>5972</v>
      </c>
      <c r="E233" s="660" t="s">
        <v>5973</v>
      </c>
      <c r="F233" s="663">
        <v>4</v>
      </c>
      <c r="G233" s="663">
        <v>872</v>
      </c>
      <c r="H233" s="663">
        <v>1</v>
      </c>
      <c r="I233" s="663">
        <v>218</v>
      </c>
      <c r="J233" s="663">
        <v>9</v>
      </c>
      <c r="K233" s="663">
        <v>1971</v>
      </c>
      <c r="L233" s="663">
        <v>2.2603211009174311</v>
      </c>
      <c r="M233" s="663">
        <v>219</v>
      </c>
      <c r="N233" s="663">
        <v>7</v>
      </c>
      <c r="O233" s="663">
        <v>1539</v>
      </c>
      <c r="P233" s="676">
        <v>1.7649082568807339</v>
      </c>
      <c r="Q233" s="664">
        <v>219.85714285714286</v>
      </c>
    </row>
    <row r="234" spans="1:17" ht="14.4" customHeight="1" x14ac:dyDescent="0.3">
      <c r="A234" s="659" t="s">
        <v>5857</v>
      </c>
      <c r="B234" s="660" t="s">
        <v>5335</v>
      </c>
      <c r="C234" s="660" t="s">
        <v>4495</v>
      </c>
      <c r="D234" s="660" t="s">
        <v>5974</v>
      </c>
      <c r="E234" s="660" t="s">
        <v>5975</v>
      </c>
      <c r="F234" s="663">
        <v>1</v>
      </c>
      <c r="G234" s="663">
        <v>608</v>
      </c>
      <c r="H234" s="663">
        <v>1</v>
      </c>
      <c r="I234" s="663">
        <v>608</v>
      </c>
      <c r="J234" s="663"/>
      <c r="K234" s="663"/>
      <c r="L234" s="663"/>
      <c r="M234" s="663"/>
      <c r="N234" s="663"/>
      <c r="O234" s="663"/>
      <c r="P234" s="676"/>
      <c r="Q234" s="664"/>
    </row>
    <row r="235" spans="1:17" ht="14.4" customHeight="1" x14ac:dyDescent="0.3">
      <c r="A235" s="659" t="s">
        <v>5857</v>
      </c>
      <c r="B235" s="660" t="s">
        <v>5335</v>
      </c>
      <c r="C235" s="660" t="s">
        <v>4495</v>
      </c>
      <c r="D235" s="660" t="s">
        <v>5976</v>
      </c>
      <c r="E235" s="660" t="s">
        <v>5977</v>
      </c>
      <c r="F235" s="663">
        <v>1</v>
      </c>
      <c r="G235" s="663">
        <v>325</v>
      </c>
      <c r="H235" s="663">
        <v>1</v>
      </c>
      <c r="I235" s="663">
        <v>325</v>
      </c>
      <c r="J235" s="663">
        <v>1</v>
      </c>
      <c r="K235" s="663">
        <v>326</v>
      </c>
      <c r="L235" s="663">
        <v>1.003076923076923</v>
      </c>
      <c r="M235" s="663">
        <v>326</v>
      </c>
      <c r="N235" s="663"/>
      <c r="O235" s="663"/>
      <c r="P235" s="676"/>
      <c r="Q235" s="664"/>
    </row>
    <row r="236" spans="1:17" ht="14.4" customHeight="1" x14ac:dyDescent="0.3">
      <c r="A236" s="659" t="s">
        <v>5857</v>
      </c>
      <c r="B236" s="660" t="s">
        <v>5335</v>
      </c>
      <c r="C236" s="660" t="s">
        <v>4495</v>
      </c>
      <c r="D236" s="660" t="s">
        <v>5978</v>
      </c>
      <c r="E236" s="660" t="s">
        <v>5979</v>
      </c>
      <c r="F236" s="663">
        <v>19</v>
      </c>
      <c r="G236" s="663">
        <v>78318</v>
      </c>
      <c r="H236" s="663">
        <v>1</v>
      </c>
      <c r="I236" s="663">
        <v>4122</v>
      </c>
      <c r="J236" s="663">
        <v>30</v>
      </c>
      <c r="K236" s="663">
        <v>123810</v>
      </c>
      <c r="L236" s="663">
        <v>1.5808626369416992</v>
      </c>
      <c r="M236" s="663">
        <v>4127</v>
      </c>
      <c r="N236" s="663">
        <v>34</v>
      </c>
      <c r="O236" s="663">
        <v>140478</v>
      </c>
      <c r="P236" s="676">
        <v>1.7936872749559489</v>
      </c>
      <c r="Q236" s="664">
        <v>4131.7058823529414</v>
      </c>
    </row>
    <row r="237" spans="1:17" ht="14.4" customHeight="1" x14ac:dyDescent="0.3">
      <c r="A237" s="659" t="s">
        <v>5857</v>
      </c>
      <c r="B237" s="660" t="s">
        <v>5335</v>
      </c>
      <c r="C237" s="660" t="s">
        <v>4495</v>
      </c>
      <c r="D237" s="660" t="s">
        <v>5980</v>
      </c>
      <c r="E237" s="660" t="s">
        <v>5981</v>
      </c>
      <c r="F237" s="663">
        <v>54</v>
      </c>
      <c r="G237" s="663">
        <v>205794</v>
      </c>
      <c r="H237" s="663">
        <v>1</v>
      </c>
      <c r="I237" s="663">
        <v>3811</v>
      </c>
      <c r="J237" s="663">
        <v>93</v>
      </c>
      <c r="K237" s="663">
        <v>354795</v>
      </c>
      <c r="L237" s="663">
        <v>1.7240298550978164</v>
      </c>
      <c r="M237" s="663">
        <v>3815</v>
      </c>
      <c r="N237" s="663">
        <v>87</v>
      </c>
      <c r="O237" s="663">
        <v>332181</v>
      </c>
      <c r="P237" s="676">
        <v>1.6141432694830753</v>
      </c>
      <c r="Q237" s="664">
        <v>3818.1724137931033</v>
      </c>
    </row>
    <row r="238" spans="1:17" ht="14.4" customHeight="1" x14ac:dyDescent="0.3">
      <c r="A238" s="659" t="s">
        <v>5857</v>
      </c>
      <c r="B238" s="660" t="s">
        <v>5335</v>
      </c>
      <c r="C238" s="660" t="s">
        <v>4495</v>
      </c>
      <c r="D238" s="660" t="s">
        <v>5982</v>
      </c>
      <c r="E238" s="660" t="s">
        <v>5983</v>
      </c>
      <c r="F238" s="663"/>
      <c r="G238" s="663"/>
      <c r="H238" s="663"/>
      <c r="I238" s="663"/>
      <c r="J238" s="663"/>
      <c r="K238" s="663"/>
      <c r="L238" s="663"/>
      <c r="M238" s="663"/>
      <c r="N238" s="663">
        <v>2</v>
      </c>
      <c r="O238" s="663">
        <v>15670</v>
      </c>
      <c r="P238" s="676"/>
      <c r="Q238" s="664">
        <v>7835</v>
      </c>
    </row>
    <row r="239" spans="1:17" ht="14.4" customHeight="1" x14ac:dyDescent="0.3">
      <c r="A239" s="659" t="s">
        <v>5857</v>
      </c>
      <c r="B239" s="660" t="s">
        <v>5335</v>
      </c>
      <c r="C239" s="660" t="s">
        <v>4495</v>
      </c>
      <c r="D239" s="660" t="s">
        <v>5984</v>
      </c>
      <c r="E239" s="660" t="s">
        <v>5985</v>
      </c>
      <c r="F239" s="663">
        <v>26</v>
      </c>
      <c r="G239" s="663">
        <v>33176</v>
      </c>
      <c r="H239" s="663">
        <v>1</v>
      </c>
      <c r="I239" s="663">
        <v>1276</v>
      </c>
      <c r="J239" s="663">
        <v>11</v>
      </c>
      <c r="K239" s="663">
        <v>14047</v>
      </c>
      <c r="L239" s="663">
        <v>0.42340848806366049</v>
      </c>
      <c r="M239" s="663">
        <v>1277</v>
      </c>
      <c r="N239" s="663">
        <v>7</v>
      </c>
      <c r="O239" s="663">
        <v>8951</v>
      </c>
      <c r="P239" s="676">
        <v>0.26980347238967928</v>
      </c>
      <c r="Q239" s="664">
        <v>1278.7142857142858</v>
      </c>
    </row>
    <row r="240" spans="1:17" ht="14.4" customHeight="1" x14ac:dyDescent="0.3">
      <c r="A240" s="659" t="s">
        <v>5857</v>
      </c>
      <c r="B240" s="660" t="s">
        <v>5335</v>
      </c>
      <c r="C240" s="660" t="s">
        <v>4495</v>
      </c>
      <c r="D240" s="660" t="s">
        <v>5986</v>
      </c>
      <c r="E240" s="660" t="s">
        <v>5987</v>
      </c>
      <c r="F240" s="663">
        <v>16</v>
      </c>
      <c r="G240" s="663">
        <v>18608</v>
      </c>
      <c r="H240" s="663">
        <v>1</v>
      </c>
      <c r="I240" s="663">
        <v>1163</v>
      </c>
      <c r="J240" s="663">
        <v>5</v>
      </c>
      <c r="K240" s="663">
        <v>5820</v>
      </c>
      <c r="L240" s="663">
        <v>0.31276870163370596</v>
      </c>
      <c r="M240" s="663">
        <v>1164</v>
      </c>
      <c r="N240" s="663"/>
      <c r="O240" s="663"/>
      <c r="P240" s="676"/>
      <c r="Q240" s="664"/>
    </row>
    <row r="241" spans="1:17" ht="14.4" customHeight="1" x14ac:dyDescent="0.3">
      <c r="A241" s="659" t="s">
        <v>5857</v>
      </c>
      <c r="B241" s="660" t="s">
        <v>5335</v>
      </c>
      <c r="C241" s="660" t="s">
        <v>4495</v>
      </c>
      <c r="D241" s="660" t="s">
        <v>5988</v>
      </c>
      <c r="E241" s="660" t="s">
        <v>5989</v>
      </c>
      <c r="F241" s="663">
        <v>225</v>
      </c>
      <c r="G241" s="663">
        <v>1139625</v>
      </c>
      <c r="H241" s="663">
        <v>1</v>
      </c>
      <c r="I241" s="663">
        <v>5065</v>
      </c>
      <c r="J241" s="663">
        <v>232</v>
      </c>
      <c r="K241" s="663">
        <v>1175776</v>
      </c>
      <c r="L241" s="663">
        <v>1.0317218383240101</v>
      </c>
      <c r="M241" s="663">
        <v>5068</v>
      </c>
      <c r="N241" s="663">
        <v>303</v>
      </c>
      <c r="O241" s="663">
        <v>1536870</v>
      </c>
      <c r="P241" s="676">
        <v>1.3485751892069759</v>
      </c>
      <c r="Q241" s="664">
        <v>5072.1782178217818</v>
      </c>
    </row>
    <row r="242" spans="1:17" ht="14.4" customHeight="1" x14ac:dyDescent="0.3">
      <c r="A242" s="659" t="s">
        <v>5857</v>
      </c>
      <c r="B242" s="660" t="s">
        <v>5335</v>
      </c>
      <c r="C242" s="660" t="s">
        <v>4495</v>
      </c>
      <c r="D242" s="660" t="s">
        <v>5990</v>
      </c>
      <c r="E242" s="660" t="s">
        <v>5991</v>
      </c>
      <c r="F242" s="663">
        <v>5</v>
      </c>
      <c r="G242" s="663">
        <v>27525</v>
      </c>
      <c r="H242" s="663">
        <v>1</v>
      </c>
      <c r="I242" s="663">
        <v>5505</v>
      </c>
      <c r="J242" s="663">
        <v>1</v>
      </c>
      <c r="K242" s="663">
        <v>5508</v>
      </c>
      <c r="L242" s="663">
        <v>0.20010899182561309</v>
      </c>
      <c r="M242" s="663">
        <v>5508</v>
      </c>
      <c r="N242" s="663">
        <v>7</v>
      </c>
      <c r="O242" s="663">
        <v>38592</v>
      </c>
      <c r="P242" s="676">
        <v>1.4020708446866486</v>
      </c>
      <c r="Q242" s="664">
        <v>5513.1428571428569</v>
      </c>
    </row>
    <row r="243" spans="1:17" ht="14.4" customHeight="1" x14ac:dyDescent="0.3">
      <c r="A243" s="659" t="s">
        <v>5857</v>
      </c>
      <c r="B243" s="660" t="s">
        <v>5335</v>
      </c>
      <c r="C243" s="660" t="s">
        <v>4495</v>
      </c>
      <c r="D243" s="660" t="s">
        <v>5045</v>
      </c>
      <c r="E243" s="660" t="s">
        <v>5046</v>
      </c>
      <c r="F243" s="663">
        <v>1</v>
      </c>
      <c r="G243" s="663">
        <v>738</v>
      </c>
      <c r="H243" s="663">
        <v>1</v>
      </c>
      <c r="I243" s="663">
        <v>738</v>
      </c>
      <c r="J243" s="663"/>
      <c r="K243" s="663"/>
      <c r="L243" s="663"/>
      <c r="M243" s="663"/>
      <c r="N243" s="663"/>
      <c r="O243" s="663"/>
      <c r="P243" s="676"/>
      <c r="Q243" s="664"/>
    </row>
    <row r="244" spans="1:17" ht="14.4" customHeight="1" x14ac:dyDescent="0.3">
      <c r="A244" s="659" t="s">
        <v>5857</v>
      </c>
      <c r="B244" s="660" t="s">
        <v>5335</v>
      </c>
      <c r="C244" s="660" t="s">
        <v>4495</v>
      </c>
      <c r="D244" s="660" t="s">
        <v>5992</v>
      </c>
      <c r="E244" s="660" t="s">
        <v>5993</v>
      </c>
      <c r="F244" s="663">
        <v>308</v>
      </c>
      <c r="G244" s="663">
        <v>52976</v>
      </c>
      <c r="H244" s="663">
        <v>1</v>
      </c>
      <c r="I244" s="663">
        <v>172</v>
      </c>
      <c r="J244" s="663">
        <v>347</v>
      </c>
      <c r="K244" s="663">
        <v>60031</v>
      </c>
      <c r="L244" s="663">
        <v>1.1331735125339777</v>
      </c>
      <c r="M244" s="663">
        <v>173</v>
      </c>
      <c r="N244" s="663">
        <v>317</v>
      </c>
      <c r="O244" s="663">
        <v>55059</v>
      </c>
      <c r="P244" s="676">
        <v>1.0393196919359711</v>
      </c>
      <c r="Q244" s="664">
        <v>173.68769716088329</v>
      </c>
    </row>
    <row r="245" spans="1:17" ht="14.4" customHeight="1" x14ac:dyDescent="0.3">
      <c r="A245" s="659" t="s">
        <v>5857</v>
      </c>
      <c r="B245" s="660" t="s">
        <v>5335</v>
      </c>
      <c r="C245" s="660" t="s">
        <v>4495</v>
      </c>
      <c r="D245" s="660" t="s">
        <v>5994</v>
      </c>
      <c r="E245" s="660" t="s">
        <v>5995</v>
      </c>
      <c r="F245" s="663">
        <v>582</v>
      </c>
      <c r="G245" s="663">
        <v>1160508</v>
      </c>
      <c r="H245" s="663">
        <v>1</v>
      </c>
      <c r="I245" s="663">
        <v>1994</v>
      </c>
      <c r="J245" s="663">
        <v>559</v>
      </c>
      <c r="K245" s="663">
        <v>1115764</v>
      </c>
      <c r="L245" s="663">
        <v>0.96144447086965368</v>
      </c>
      <c r="M245" s="663">
        <v>1996</v>
      </c>
      <c r="N245" s="663">
        <v>421</v>
      </c>
      <c r="O245" s="663">
        <v>841183</v>
      </c>
      <c r="P245" s="676">
        <v>0.72484032854577474</v>
      </c>
      <c r="Q245" s="664">
        <v>1998.0593824228029</v>
      </c>
    </row>
    <row r="246" spans="1:17" ht="14.4" customHeight="1" x14ac:dyDescent="0.3">
      <c r="A246" s="659" t="s">
        <v>5857</v>
      </c>
      <c r="B246" s="660" t="s">
        <v>5335</v>
      </c>
      <c r="C246" s="660" t="s">
        <v>4495</v>
      </c>
      <c r="D246" s="660" t="s">
        <v>5996</v>
      </c>
      <c r="E246" s="660" t="s">
        <v>5997</v>
      </c>
      <c r="F246" s="663">
        <v>88</v>
      </c>
      <c r="G246" s="663">
        <v>236808</v>
      </c>
      <c r="H246" s="663">
        <v>1</v>
      </c>
      <c r="I246" s="663">
        <v>2691</v>
      </c>
      <c r="J246" s="663">
        <v>71</v>
      </c>
      <c r="K246" s="663">
        <v>191132</v>
      </c>
      <c r="L246" s="663">
        <v>0.80711800277017665</v>
      </c>
      <c r="M246" s="663">
        <v>2692</v>
      </c>
      <c r="N246" s="663">
        <v>109</v>
      </c>
      <c r="O246" s="663">
        <v>293644</v>
      </c>
      <c r="P246" s="676">
        <v>1.2400087834870444</v>
      </c>
      <c r="Q246" s="664">
        <v>2693.9816513761466</v>
      </c>
    </row>
    <row r="247" spans="1:17" ht="14.4" customHeight="1" x14ac:dyDescent="0.3">
      <c r="A247" s="659" t="s">
        <v>5857</v>
      </c>
      <c r="B247" s="660" t="s">
        <v>5335</v>
      </c>
      <c r="C247" s="660" t="s">
        <v>4495</v>
      </c>
      <c r="D247" s="660" t="s">
        <v>5998</v>
      </c>
      <c r="E247" s="660" t="s">
        <v>5999</v>
      </c>
      <c r="F247" s="663">
        <v>1</v>
      </c>
      <c r="G247" s="663">
        <v>5177</v>
      </c>
      <c r="H247" s="663">
        <v>1</v>
      </c>
      <c r="I247" s="663">
        <v>5177</v>
      </c>
      <c r="J247" s="663">
        <v>1</v>
      </c>
      <c r="K247" s="663">
        <v>5180</v>
      </c>
      <c r="L247" s="663">
        <v>1.0005794861889126</v>
      </c>
      <c r="M247" s="663">
        <v>5180</v>
      </c>
      <c r="N247" s="663"/>
      <c r="O247" s="663"/>
      <c r="P247" s="676"/>
      <c r="Q247" s="664"/>
    </row>
    <row r="248" spans="1:17" ht="14.4" customHeight="1" x14ac:dyDescent="0.3">
      <c r="A248" s="659" t="s">
        <v>5857</v>
      </c>
      <c r="B248" s="660" t="s">
        <v>5335</v>
      </c>
      <c r="C248" s="660" t="s">
        <v>4495</v>
      </c>
      <c r="D248" s="660" t="s">
        <v>6000</v>
      </c>
      <c r="E248" s="660" t="s">
        <v>6001</v>
      </c>
      <c r="F248" s="663"/>
      <c r="G248" s="663"/>
      <c r="H248" s="663"/>
      <c r="I248" s="663"/>
      <c r="J248" s="663">
        <v>2</v>
      </c>
      <c r="K248" s="663">
        <v>4152</v>
      </c>
      <c r="L248" s="663"/>
      <c r="M248" s="663">
        <v>2076</v>
      </c>
      <c r="N248" s="663">
        <v>2</v>
      </c>
      <c r="O248" s="663">
        <v>4152</v>
      </c>
      <c r="P248" s="676"/>
      <c r="Q248" s="664">
        <v>2076</v>
      </c>
    </row>
    <row r="249" spans="1:17" ht="14.4" customHeight="1" x14ac:dyDescent="0.3">
      <c r="A249" s="659" t="s">
        <v>5857</v>
      </c>
      <c r="B249" s="660" t="s">
        <v>5335</v>
      </c>
      <c r="C249" s="660" t="s">
        <v>4495</v>
      </c>
      <c r="D249" s="660" t="s">
        <v>6002</v>
      </c>
      <c r="E249" s="660" t="s">
        <v>6003</v>
      </c>
      <c r="F249" s="663">
        <v>7</v>
      </c>
      <c r="G249" s="663">
        <v>1043</v>
      </c>
      <c r="H249" s="663">
        <v>1</v>
      </c>
      <c r="I249" s="663">
        <v>149</v>
      </c>
      <c r="J249" s="663">
        <v>6</v>
      </c>
      <c r="K249" s="663">
        <v>900</v>
      </c>
      <c r="L249" s="663">
        <v>0.86289549376797703</v>
      </c>
      <c r="M249" s="663">
        <v>150</v>
      </c>
      <c r="N249" s="663">
        <v>10</v>
      </c>
      <c r="O249" s="663">
        <v>1509</v>
      </c>
      <c r="P249" s="676">
        <v>1.4467881112176415</v>
      </c>
      <c r="Q249" s="664">
        <v>150.9</v>
      </c>
    </row>
    <row r="250" spans="1:17" ht="14.4" customHeight="1" x14ac:dyDescent="0.3">
      <c r="A250" s="659" t="s">
        <v>5857</v>
      </c>
      <c r="B250" s="660" t="s">
        <v>5335</v>
      </c>
      <c r="C250" s="660" t="s">
        <v>4495</v>
      </c>
      <c r="D250" s="660" t="s">
        <v>6004</v>
      </c>
      <c r="E250" s="660" t="s">
        <v>6005</v>
      </c>
      <c r="F250" s="663">
        <v>16</v>
      </c>
      <c r="G250" s="663">
        <v>3072</v>
      </c>
      <c r="H250" s="663">
        <v>1</v>
      </c>
      <c r="I250" s="663">
        <v>192</v>
      </c>
      <c r="J250" s="663">
        <v>17</v>
      </c>
      <c r="K250" s="663">
        <v>3281</v>
      </c>
      <c r="L250" s="663">
        <v>1.0680338541666667</v>
      </c>
      <c r="M250" s="663">
        <v>193</v>
      </c>
      <c r="N250" s="663">
        <v>8</v>
      </c>
      <c r="O250" s="663">
        <v>1552</v>
      </c>
      <c r="P250" s="676">
        <v>0.50520833333333337</v>
      </c>
      <c r="Q250" s="664">
        <v>194</v>
      </c>
    </row>
    <row r="251" spans="1:17" ht="14.4" customHeight="1" x14ac:dyDescent="0.3">
      <c r="A251" s="659" t="s">
        <v>5857</v>
      </c>
      <c r="B251" s="660" t="s">
        <v>5335</v>
      </c>
      <c r="C251" s="660" t="s">
        <v>4495</v>
      </c>
      <c r="D251" s="660" t="s">
        <v>5551</v>
      </c>
      <c r="E251" s="660" t="s">
        <v>5552</v>
      </c>
      <c r="F251" s="663">
        <v>2667</v>
      </c>
      <c r="G251" s="663">
        <v>525399</v>
      </c>
      <c r="H251" s="663">
        <v>1</v>
      </c>
      <c r="I251" s="663">
        <v>197</v>
      </c>
      <c r="J251" s="663">
        <v>2407</v>
      </c>
      <c r="K251" s="663">
        <v>476586</v>
      </c>
      <c r="L251" s="663">
        <v>0.90709346610861463</v>
      </c>
      <c r="M251" s="663">
        <v>198</v>
      </c>
      <c r="N251" s="663">
        <v>3170</v>
      </c>
      <c r="O251" s="663">
        <v>629806</v>
      </c>
      <c r="P251" s="676">
        <v>1.1987194494089255</v>
      </c>
      <c r="Q251" s="664">
        <v>198.67697160883282</v>
      </c>
    </row>
    <row r="252" spans="1:17" ht="14.4" customHeight="1" x14ac:dyDescent="0.3">
      <c r="A252" s="659" t="s">
        <v>5857</v>
      </c>
      <c r="B252" s="660" t="s">
        <v>5335</v>
      </c>
      <c r="C252" s="660" t="s">
        <v>4495</v>
      </c>
      <c r="D252" s="660" t="s">
        <v>6006</v>
      </c>
      <c r="E252" s="660" t="s">
        <v>6007</v>
      </c>
      <c r="F252" s="663">
        <v>1</v>
      </c>
      <c r="G252" s="663">
        <v>414</v>
      </c>
      <c r="H252" s="663">
        <v>1</v>
      </c>
      <c r="I252" s="663">
        <v>414</v>
      </c>
      <c r="J252" s="663"/>
      <c r="K252" s="663"/>
      <c r="L252" s="663"/>
      <c r="M252" s="663"/>
      <c r="N252" s="663"/>
      <c r="O252" s="663"/>
      <c r="P252" s="676"/>
      <c r="Q252" s="664"/>
    </row>
    <row r="253" spans="1:17" ht="14.4" customHeight="1" x14ac:dyDescent="0.3">
      <c r="A253" s="659" t="s">
        <v>5857</v>
      </c>
      <c r="B253" s="660" t="s">
        <v>5335</v>
      </c>
      <c r="C253" s="660" t="s">
        <v>4495</v>
      </c>
      <c r="D253" s="660" t="s">
        <v>6008</v>
      </c>
      <c r="E253" s="660" t="s">
        <v>6009</v>
      </c>
      <c r="F253" s="663">
        <v>7</v>
      </c>
      <c r="G253" s="663">
        <v>1099</v>
      </c>
      <c r="H253" s="663">
        <v>1</v>
      </c>
      <c r="I253" s="663">
        <v>157</v>
      </c>
      <c r="J253" s="663">
        <v>16</v>
      </c>
      <c r="K253" s="663">
        <v>2528</v>
      </c>
      <c r="L253" s="663">
        <v>2.3002729754322111</v>
      </c>
      <c r="M253" s="663">
        <v>158</v>
      </c>
      <c r="N253" s="663">
        <v>7</v>
      </c>
      <c r="O253" s="663">
        <v>1111</v>
      </c>
      <c r="P253" s="676">
        <v>1.0109190172884441</v>
      </c>
      <c r="Q253" s="664">
        <v>158.71428571428572</v>
      </c>
    </row>
    <row r="254" spans="1:17" ht="14.4" customHeight="1" x14ac:dyDescent="0.3">
      <c r="A254" s="659" t="s">
        <v>5857</v>
      </c>
      <c r="B254" s="660" t="s">
        <v>5335</v>
      </c>
      <c r="C254" s="660" t="s">
        <v>4495</v>
      </c>
      <c r="D254" s="660" t="s">
        <v>6010</v>
      </c>
      <c r="E254" s="660" t="s">
        <v>6011</v>
      </c>
      <c r="F254" s="663">
        <v>2</v>
      </c>
      <c r="G254" s="663">
        <v>622</v>
      </c>
      <c r="H254" s="663">
        <v>1</v>
      </c>
      <c r="I254" s="663">
        <v>311</v>
      </c>
      <c r="J254" s="663"/>
      <c r="K254" s="663"/>
      <c r="L254" s="663"/>
      <c r="M254" s="663"/>
      <c r="N254" s="663"/>
      <c r="O254" s="663"/>
      <c r="P254" s="676"/>
      <c r="Q254" s="664"/>
    </row>
    <row r="255" spans="1:17" ht="14.4" customHeight="1" x14ac:dyDescent="0.3">
      <c r="A255" s="659" t="s">
        <v>5857</v>
      </c>
      <c r="B255" s="660" t="s">
        <v>5335</v>
      </c>
      <c r="C255" s="660" t="s">
        <v>4495</v>
      </c>
      <c r="D255" s="660" t="s">
        <v>6012</v>
      </c>
      <c r="E255" s="660" t="s">
        <v>6013</v>
      </c>
      <c r="F255" s="663"/>
      <c r="G255" s="663"/>
      <c r="H255" s="663"/>
      <c r="I255" s="663"/>
      <c r="J255" s="663"/>
      <c r="K255" s="663"/>
      <c r="L255" s="663"/>
      <c r="M255" s="663"/>
      <c r="N255" s="663">
        <v>1</v>
      </c>
      <c r="O255" s="663">
        <v>427</v>
      </c>
      <c r="P255" s="676"/>
      <c r="Q255" s="664">
        <v>427</v>
      </c>
    </row>
    <row r="256" spans="1:17" ht="14.4" customHeight="1" x14ac:dyDescent="0.3">
      <c r="A256" s="659" t="s">
        <v>5857</v>
      </c>
      <c r="B256" s="660" t="s">
        <v>5335</v>
      </c>
      <c r="C256" s="660" t="s">
        <v>4495</v>
      </c>
      <c r="D256" s="660" t="s">
        <v>6014</v>
      </c>
      <c r="E256" s="660" t="s">
        <v>6015</v>
      </c>
      <c r="F256" s="663">
        <v>76</v>
      </c>
      <c r="G256" s="663">
        <v>160816</v>
      </c>
      <c r="H256" s="663">
        <v>1</v>
      </c>
      <c r="I256" s="663">
        <v>2116</v>
      </c>
      <c r="J256" s="663">
        <v>199</v>
      </c>
      <c r="K256" s="663">
        <v>421482</v>
      </c>
      <c r="L256" s="663">
        <v>2.620895930753159</v>
      </c>
      <c r="M256" s="663">
        <v>2118</v>
      </c>
      <c r="N256" s="663">
        <v>161</v>
      </c>
      <c r="O256" s="663">
        <v>341373</v>
      </c>
      <c r="P256" s="676">
        <v>2.1227551984877127</v>
      </c>
      <c r="Q256" s="664">
        <v>2120.3291925465837</v>
      </c>
    </row>
    <row r="257" spans="1:17" ht="14.4" customHeight="1" x14ac:dyDescent="0.3">
      <c r="A257" s="659" t="s">
        <v>5857</v>
      </c>
      <c r="B257" s="660" t="s">
        <v>5335</v>
      </c>
      <c r="C257" s="660" t="s">
        <v>4495</v>
      </c>
      <c r="D257" s="660" t="s">
        <v>6016</v>
      </c>
      <c r="E257" s="660" t="s">
        <v>5981</v>
      </c>
      <c r="F257" s="663">
        <v>56</v>
      </c>
      <c r="G257" s="663">
        <v>104272</v>
      </c>
      <c r="H257" s="663">
        <v>1</v>
      </c>
      <c r="I257" s="663">
        <v>1862</v>
      </c>
      <c r="J257" s="663">
        <v>95</v>
      </c>
      <c r="K257" s="663">
        <v>177080</v>
      </c>
      <c r="L257" s="663">
        <v>1.6982507288629738</v>
      </c>
      <c r="M257" s="663">
        <v>1864</v>
      </c>
      <c r="N257" s="663">
        <v>92</v>
      </c>
      <c r="O257" s="663">
        <v>171626</v>
      </c>
      <c r="P257" s="676">
        <v>1.6459452201933404</v>
      </c>
      <c r="Q257" s="664">
        <v>1865.5</v>
      </c>
    </row>
    <row r="258" spans="1:17" ht="14.4" customHeight="1" x14ac:dyDescent="0.3">
      <c r="A258" s="659" t="s">
        <v>5857</v>
      </c>
      <c r="B258" s="660" t="s">
        <v>5335</v>
      </c>
      <c r="C258" s="660" t="s">
        <v>4495</v>
      </c>
      <c r="D258" s="660" t="s">
        <v>6017</v>
      </c>
      <c r="E258" s="660" t="s">
        <v>6018</v>
      </c>
      <c r="F258" s="663">
        <v>1</v>
      </c>
      <c r="G258" s="663">
        <v>157</v>
      </c>
      <c r="H258" s="663">
        <v>1</v>
      </c>
      <c r="I258" s="663">
        <v>157</v>
      </c>
      <c r="J258" s="663">
        <v>3</v>
      </c>
      <c r="K258" s="663">
        <v>474</v>
      </c>
      <c r="L258" s="663">
        <v>3.0191082802547773</v>
      </c>
      <c r="M258" s="663">
        <v>158</v>
      </c>
      <c r="N258" s="663">
        <v>1</v>
      </c>
      <c r="O258" s="663">
        <v>159</v>
      </c>
      <c r="P258" s="676">
        <v>1.0127388535031847</v>
      </c>
      <c r="Q258" s="664">
        <v>159</v>
      </c>
    </row>
    <row r="259" spans="1:17" ht="14.4" customHeight="1" x14ac:dyDescent="0.3">
      <c r="A259" s="659" t="s">
        <v>5857</v>
      </c>
      <c r="B259" s="660" t="s">
        <v>5335</v>
      </c>
      <c r="C259" s="660" t="s">
        <v>4495</v>
      </c>
      <c r="D259" s="660" t="s">
        <v>6019</v>
      </c>
      <c r="E259" s="660" t="s">
        <v>6020</v>
      </c>
      <c r="F259" s="663">
        <v>30</v>
      </c>
      <c r="G259" s="663">
        <v>251340</v>
      </c>
      <c r="H259" s="663">
        <v>1</v>
      </c>
      <c r="I259" s="663">
        <v>8378</v>
      </c>
      <c r="J259" s="663">
        <v>51</v>
      </c>
      <c r="K259" s="663">
        <v>427584</v>
      </c>
      <c r="L259" s="663">
        <v>1.7012174743375508</v>
      </c>
      <c r="M259" s="663">
        <v>8384</v>
      </c>
      <c r="N259" s="663">
        <v>57</v>
      </c>
      <c r="O259" s="663">
        <v>478207</v>
      </c>
      <c r="P259" s="676">
        <v>1.9026299037160819</v>
      </c>
      <c r="Q259" s="664">
        <v>8389.5964912280706</v>
      </c>
    </row>
    <row r="260" spans="1:17" ht="14.4" customHeight="1" x14ac:dyDescent="0.3">
      <c r="A260" s="659" t="s">
        <v>5857</v>
      </c>
      <c r="B260" s="660" t="s">
        <v>5335</v>
      </c>
      <c r="C260" s="660" t="s">
        <v>4495</v>
      </c>
      <c r="D260" s="660" t="s">
        <v>6021</v>
      </c>
      <c r="E260" s="660" t="s">
        <v>6022</v>
      </c>
      <c r="F260" s="663"/>
      <c r="G260" s="663"/>
      <c r="H260" s="663"/>
      <c r="I260" s="663"/>
      <c r="J260" s="663"/>
      <c r="K260" s="663"/>
      <c r="L260" s="663"/>
      <c r="M260" s="663"/>
      <c r="N260" s="663">
        <v>1</v>
      </c>
      <c r="O260" s="663">
        <v>1993</v>
      </c>
      <c r="P260" s="676"/>
      <c r="Q260" s="664">
        <v>1993</v>
      </c>
    </row>
    <row r="261" spans="1:17" ht="14.4" customHeight="1" x14ac:dyDescent="0.3">
      <c r="A261" s="659" t="s">
        <v>6023</v>
      </c>
      <c r="B261" s="660" t="s">
        <v>6024</v>
      </c>
      <c r="C261" s="660" t="s">
        <v>4495</v>
      </c>
      <c r="D261" s="660" t="s">
        <v>6025</v>
      </c>
      <c r="E261" s="660" t="s">
        <v>6026</v>
      </c>
      <c r="F261" s="663">
        <v>529</v>
      </c>
      <c r="G261" s="663">
        <v>106858</v>
      </c>
      <c r="H261" s="663">
        <v>1</v>
      </c>
      <c r="I261" s="663">
        <v>202</v>
      </c>
      <c r="J261" s="663">
        <v>529</v>
      </c>
      <c r="K261" s="663">
        <v>107387</v>
      </c>
      <c r="L261" s="663">
        <v>1.004950495049505</v>
      </c>
      <c r="M261" s="663">
        <v>203</v>
      </c>
      <c r="N261" s="663">
        <v>591</v>
      </c>
      <c r="O261" s="663">
        <v>120801</v>
      </c>
      <c r="P261" s="676">
        <v>1.1304815736772165</v>
      </c>
      <c r="Q261" s="664">
        <v>204.40101522842639</v>
      </c>
    </row>
    <row r="262" spans="1:17" ht="14.4" customHeight="1" x14ac:dyDescent="0.3">
      <c r="A262" s="659" t="s">
        <v>6023</v>
      </c>
      <c r="B262" s="660" t="s">
        <v>6024</v>
      </c>
      <c r="C262" s="660" t="s">
        <v>4495</v>
      </c>
      <c r="D262" s="660" t="s">
        <v>6027</v>
      </c>
      <c r="E262" s="660" t="s">
        <v>6026</v>
      </c>
      <c r="F262" s="663"/>
      <c r="G262" s="663"/>
      <c r="H262" s="663"/>
      <c r="I262" s="663"/>
      <c r="J262" s="663"/>
      <c r="K262" s="663"/>
      <c r="L262" s="663"/>
      <c r="M262" s="663"/>
      <c r="N262" s="663">
        <v>2</v>
      </c>
      <c r="O262" s="663">
        <v>168</v>
      </c>
      <c r="P262" s="676"/>
      <c r="Q262" s="664">
        <v>84</v>
      </c>
    </row>
    <row r="263" spans="1:17" ht="14.4" customHeight="1" x14ac:dyDescent="0.3">
      <c r="A263" s="659" t="s">
        <v>6023</v>
      </c>
      <c r="B263" s="660" t="s">
        <v>6024</v>
      </c>
      <c r="C263" s="660" t="s">
        <v>4495</v>
      </c>
      <c r="D263" s="660" t="s">
        <v>6028</v>
      </c>
      <c r="E263" s="660" t="s">
        <v>6029</v>
      </c>
      <c r="F263" s="663">
        <v>303</v>
      </c>
      <c r="G263" s="663">
        <v>88173</v>
      </c>
      <c r="H263" s="663">
        <v>1</v>
      </c>
      <c r="I263" s="663">
        <v>291</v>
      </c>
      <c r="J263" s="663">
        <v>458</v>
      </c>
      <c r="K263" s="663">
        <v>133736</v>
      </c>
      <c r="L263" s="663">
        <v>1.5167454889818879</v>
      </c>
      <c r="M263" s="663">
        <v>292</v>
      </c>
      <c r="N263" s="663">
        <v>487</v>
      </c>
      <c r="O263" s="663">
        <v>142872</v>
      </c>
      <c r="P263" s="676">
        <v>1.620359974141744</v>
      </c>
      <c r="Q263" s="664">
        <v>293.37166324435316</v>
      </c>
    </row>
    <row r="264" spans="1:17" ht="14.4" customHeight="1" x14ac:dyDescent="0.3">
      <c r="A264" s="659" t="s">
        <v>6023</v>
      </c>
      <c r="B264" s="660" t="s">
        <v>6024</v>
      </c>
      <c r="C264" s="660" t="s">
        <v>4495</v>
      </c>
      <c r="D264" s="660" t="s">
        <v>6030</v>
      </c>
      <c r="E264" s="660" t="s">
        <v>6031</v>
      </c>
      <c r="F264" s="663"/>
      <c r="G264" s="663"/>
      <c r="H264" s="663"/>
      <c r="I264" s="663"/>
      <c r="J264" s="663">
        <v>9</v>
      </c>
      <c r="K264" s="663">
        <v>837</v>
      </c>
      <c r="L264" s="663"/>
      <c r="M264" s="663">
        <v>93</v>
      </c>
      <c r="N264" s="663">
        <v>6</v>
      </c>
      <c r="O264" s="663">
        <v>561</v>
      </c>
      <c r="P264" s="676"/>
      <c r="Q264" s="664">
        <v>93.5</v>
      </c>
    </row>
    <row r="265" spans="1:17" ht="14.4" customHeight="1" x14ac:dyDescent="0.3">
      <c r="A265" s="659" t="s">
        <v>6023</v>
      </c>
      <c r="B265" s="660" t="s">
        <v>6024</v>
      </c>
      <c r="C265" s="660" t="s">
        <v>4495</v>
      </c>
      <c r="D265" s="660" t="s">
        <v>6032</v>
      </c>
      <c r="E265" s="660" t="s">
        <v>6033</v>
      </c>
      <c r="F265" s="663">
        <v>1</v>
      </c>
      <c r="G265" s="663">
        <v>219</v>
      </c>
      <c r="H265" s="663">
        <v>1</v>
      </c>
      <c r="I265" s="663">
        <v>219</v>
      </c>
      <c r="J265" s="663"/>
      <c r="K265" s="663"/>
      <c r="L265" s="663"/>
      <c r="M265" s="663"/>
      <c r="N265" s="663"/>
      <c r="O265" s="663"/>
      <c r="P265" s="676"/>
      <c r="Q265" s="664"/>
    </row>
    <row r="266" spans="1:17" ht="14.4" customHeight="1" x14ac:dyDescent="0.3">
      <c r="A266" s="659" t="s">
        <v>6023</v>
      </c>
      <c r="B266" s="660" t="s">
        <v>6024</v>
      </c>
      <c r="C266" s="660" t="s">
        <v>4495</v>
      </c>
      <c r="D266" s="660" t="s">
        <v>6034</v>
      </c>
      <c r="E266" s="660" t="s">
        <v>6035</v>
      </c>
      <c r="F266" s="663">
        <v>424</v>
      </c>
      <c r="G266" s="663">
        <v>56392</v>
      </c>
      <c r="H266" s="663">
        <v>1</v>
      </c>
      <c r="I266" s="663">
        <v>133</v>
      </c>
      <c r="J266" s="663">
        <v>444</v>
      </c>
      <c r="K266" s="663">
        <v>59496</v>
      </c>
      <c r="L266" s="663">
        <v>1.0550432685487303</v>
      </c>
      <c r="M266" s="663">
        <v>134</v>
      </c>
      <c r="N266" s="663">
        <v>428</v>
      </c>
      <c r="O266" s="663">
        <v>57642</v>
      </c>
      <c r="P266" s="676">
        <v>1.0221662647183998</v>
      </c>
      <c r="Q266" s="664">
        <v>134.67757009345794</v>
      </c>
    </row>
    <row r="267" spans="1:17" ht="14.4" customHeight="1" x14ac:dyDescent="0.3">
      <c r="A267" s="659" t="s">
        <v>6023</v>
      </c>
      <c r="B267" s="660" t="s">
        <v>6024</v>
      </c>
      <c r="C267" s="660" t="s">
        <v>4495</v>
      </c>
      <c r="D267" s="660" t="s">
        <v>6036</v>
      </c>
      <c r="E267" s="660" t="s">
        <v>6035</v>
      </c>
      <c r="F267" s="663"/>
      <c r="G267" s="663"/>
      <c r="H267" s="663"/>
      <c r="I267" s="663"/>
      <c r="J267" s="663"/>
      <c r="K267" s="663"/>
      <c r="L267" s="663"/>
      <c r="M267" s="663"/>
      <c r="N267" s="663">
        <v>1</v>
      </c>
      <c r="O267" s="663">
        <v>175</v>
      </c>
      <c r="P267" s="676"/>
      <c r="Q267" s="664">
        <v>175</v>
      </c>
    </row>
    <row r="268" spans="1:17" ht="14.4" customHeight="1" x14ac:dyDescent="0.3">
      <c r="A268" s="659" t="s">
        <v>6023</v>
      </c>
      <c r="B268" s="660" t="s">
        <v>6024</v>
      </c>
      <c r="C268" s="660" t="s">
        <v>4495</v>
      </c>
      <c r="D268" s="660" t="s">
        <v>6037</v>
      </c>
      <c r="E268" s="660" t="s">
        <v>6038</v>
      </c>
      <c r="F268" s="663">
        <v>4</v>
      </c>
      <c r="G268" s="663">
        <v>2436</v>
      </c>
      <c r="H268" s="663">
        <v>1</v>
      </c>
      <c r="I268" s="663">
        <v>609</v>
      </c>
      <c r="J268" s="663">
        <v>4</v>
      </c>
      <c r="K268" s="663">
        <v>2448</v>
      </c>
      <c r="L268" s="663">
        <v>1.0049261083743843</v>
      </c>
      <c r="M268" s="663">
        <v>612</v>
      </c>
      <c r="N268" s="663">
        <v>2</v>
      </c>
      <c r="O268" s="663">
        <v>1224</v>
      </c>
      <c r="P268" s="676">
        <v>0.50246305418719217</v>
      </c>
      <c r="Q268" s="664">
        <v>612</v>
      </c>
    </row>
    <row r="269" spans="1:17" ht="14.4" customHeight="1" x14ac:dyDescent="0.3">
      <c r="A269" s="659" t="s">
        <v>6023</v>
      </c>
      <c r="B269" s="660" t="s">
        <v>6024</v>
      </c>
      <c r="C269" s="660" t="s">
        <v>4495</v>
      </c>
      <c r="D269" s="660" t="s">
        <v>6039</v>
      </c>
      <c r="E269" s="660" t="s">
        <v>6040</v>
      </c>
      <c r="F269" s="663">
        <v>15</v>
      </c>
      <c r="G269" s="663">
        <v>2370</v>
      </c>
      <c r="H269" s="663">
        <v>1</v>
      </c>
      <c r="I269" s="663">
        <v>158</v>
      </c>
      <c r="J269" s="663">
        <v>21</v>
      </c>
      <c r="K269" s="663">
        <v>3339</v>
      </c>
      <c r="L269" s="663">
        <v>1.4088607594936708</v>
      </c>
      <c r="M269" s="663">
        <v>159</v>
      </c>
      <c r="N269" s="663">
        <v>22</v>
      </c>
      <c r="O269" s="663">
        <v>3514</v>
      </c>
      <c r="P269" s="676">
        <v>1.4827004219409283</v>
      </c>
      <c r="Q269" s="664">
        <v>159.72727272727272</v>
      </c>
    </row>
    <row r="270" spans="1:17" ht="14.4" customHeight="1" x14ac:dyDescent="0.3">
      <c r="A270" s="659" t="s">
        <v>6023</v>
      </c>
      <c r="B270" s="660" t="s">
        <v>6024</v>
      </c>
      <c r="C270" s="660" t="s">
        <v>4495</v>
      </c>
      <c r="D270" s="660" t="s">
        <v>6041</v>
      </c>
      <c r="E270" s="660" t="s">
        <v>6042</v>
      </c>
      <c r="F270" s="663">
        <v>134</v>
      </c>
      <c r="G270" s="663">
        <v>34974</v>
      </c>
      <c r="H270" s="663">
        <v>1</v>
      </c>
      <c r="I270" s="663">
        <v>261</v>
      </c>
      <c r="J270" s="663">
        <v>172</v>
      </c>
      <c r="K270" s="663">
        <v>45064</v>
      </c>
      <c r="L270" s="663">
        <v>1.2885000285926689</v>
      </c>
      <c r="M270" s="663">
        <v>262</v>
      </c>
      <c r="N270" s="663">
        <v>174</v>
      </c>
      <c r="O270" s="663">
        <v>45957</v>
      </c>
      <c r="P270" s="676">
        <v>1.3140332818665295</v>
      </c>
      <c r="Q270" s="664">
        <v>264.12068965517244</v>
      </c>
    </row>
    <row r="271" spans="1:17" ht="14.4" customHeight="1" x14ac:dyDescent="0.3">
      <c r="A271" s="659" t="s">
        <v>6023</v>
      </c>
      <c r="B271" s="660" t="s">
        <v>6024</v>
      </c>
      <c r="C271" s="660" t="s">
        <v>4495</v>
      </c>
      <c r="D271" s="660" t="s">
        <v>6043</v>
      </c>
      <c r="E271" s="660" t="s">
        <v>6044</v>
      </c>
      <c r="F271" s="663">
        <v>157</v>
      </c>
      <c r="G271" s="663">
        <v>21980</v>
      </c>
      <c r="H271" s="663">
        <v>1</v>
      </c>
      <c r="I271" s="663">
        <v>140</v>
      </c>
      <c r="J271" s="663">
        <v>175</v>
      </c>
      <c r="K271" s="663">
        <v>24675</v>
      </c>
      <c r="L271" s="663">
        <v>1.1226114649681529</v>
      </c>
      <c r="M271" s="663">
        <v>141</v>
      </c>
      <c r="N271" s="663">
        <v>180</v>
      </c>
      <c r="O271" s="663">
        <v>25380</v>
      </c>
      <c r="P271" s="676">
        <v>1.1546860782529573</v>
      </c>
      <c r="Q271" s="664">
        <v>141</v>
      </c>
    </row>
    <row r="272" spans="1:17" ht="14.4" customHeight="1" x14ac:dyDescent="0.3">
      <c r="A272" s="659" t="s">
        <v>6023</v>
      </c>
      <c r="B272" s="660" t="s">
        <v>6024</v>
      </c>
      <c r="C272" s="660" t="s">
        <v>4495</v>
      </c>
      <c r="D272" s="660" t="s">
        <v>6045</v>
      </c>
      <c r="E272" s="660" t="s">
        <v>6044</v>
      </c>
      <c r="F272" s="663">
        <v>424</v>
      </c>
      <c r="G272" s="663">
        <v>33072</v>
      </c>
      <c r="H272" s="663">
        <v>1</v>
      </c>
      <c r="I272" s="663">
        <v>78</v>
      </c>
      <c r="J272" s="663">
        <v>444</v>
      </c>
      <c r="K272" s="663">
        <v>34632</v>
      </c>
      <c r="L272" s="663">
        <v>1.0471698113207548</v>
      </c>
      <c r="M272" s="663">
        <v>78</v>
      </c>
      <c r="N272" s="663">
        <v>428</v>
      </c>
      <c r="O272" s="663">
        <v>33384</v>
      </c>
      <c r="P272" s="676">
        <v>1.0094339622641511</v>
      </c>
      <c r="Q272" s="664">
        <v>78</v>
      </c>
    </row>
    <row r="273" spans="1:17" ht="14.4" customHeight="1" x14ac:dyDescent="0.3">
      <c r="A273" s="659" t="s">
        <v>6023</v>
      </c>
      <c r="B273" s="660" t="s">
        <v>6024</v>
      </c>
      <c r="C273" s="660" t="s">
        <v>4495</v>
      </c>
      <c r="D273" s="660" t="s">
        <v>6046</v>
      </c>
      <c r="E273" s="660" t="s">
        <v>6047</v>
      </c>
      <c r="F273" s="663">
        <v>157</v>
      </c>
      <c r="G273" s="663">
        <v>47414</v>
      </c>
      <c r="H273" s="663">
        <v>1</v>
      </c>
      <c r="I273" s="663">
        <v>302</v>
      </c>
      <c r="J273" s="663">
        <v>175</v>
      </c>
      <c r="K273" s="663">
        <v>53025</v>
      </c>
      <c r="L273" s="663">
        <v>1.1183405745138566</v>
      </c>
      <c r="M273" s="663">
        <v>303</v>
      </c>
      <c r="N273" s="663">
        <v>180</v>
      </c>
      <c r="O273" s="663">
        <v>54927</v>
      </c>
      <c r="P273" s="676">
        <v>1.1584553085586535</v>
      </c>
      <c r="Q273" s="664">
        <v>305.14999999999998</v>
      </c>
    </row>
    <row r="274" spans="1:17" ht="14.4" customHeight="1" x14ac:dyDescent="0.3">
      <c r="A274" s="659" t="s">
        <v>6023</v>
      </c>
      <c r="B274" s="660" t="s">
        <v>6024</v>
      </c>
      <c r="C274" s="660" t="s">
        <v>4495</v>
      </c>
      <c r="D274" s="660" t="s">
        <v>6048</v>
      </c>
      <c r="E274" s="660" t="s">
        <v>6049</v>
      </c>
      <c r="F274" s="663">
        <v>383</v>
      </c>
      <c r="G274" s="663">
        <v>60897</v>
      </c>
      <c r="H274" s="663">
        <v>1</v>
      </c>
      <c r="I274" s="663">
        <v>159</v>
      </c>
      <c r="J274" s="663">
        <v>401</v>
      </c>
      <c r="K274" s="663">
        <v>64160</v>
      </c>
      <c r="L274" s="663">
        <v>1.0535822782731497</v>
      </c>
      <c r="M274" s="663">
        <v>160</v>
      </c>
      <c r="N274" s="663">
        <v>379</v>
      </c>
      <c r="O274" s="663">
        <v>60891</v>
      </c>
      <c r="P274" s="676">
        <v>0.99990147297896448</v>
      </c>
      <c r="Q274" s="664">
        <v>160.66226912928761</v>
      </c>
    </row>
    <row r="275" spans="1:17" ht="14.4" customHeight="1" x14ac:dyDescent="0.3">
      <c r="A275" s="659" t="s">
        <v>6023</v>
      </c>
      <c r="B275" s="660" t="s">
        <v>6024</v>
      </c>
      <c r="C275" s="660" t="s">
        <v>4495</v>
      </c>
      <c r="D275" s="660" t="s">
        <v>6050</v>
      </c>
      <c r="E275" s="660" t="s">
        <v>6026</v>
      </c>
      <c r="F275" s="663">
        <v>666</v>
      </c>
      <c r="G275" s="663">
        <v>46620</v>
      </c>
      <c r="H275" s="663">
        <v>1</v>
      </c>
      <c r="I275" s="663">
        <v>70</v>
      </c>
      <c r="J275" s="663">
        <v>656</v>
      </c>
      <c r="K275" s="663">
        <v>45920</v>
      </c>
      <c r="L275" s="663">
        <v>0.98498498498498499</v>
      </c>
      <c r="M275" s="663">
        <v>70</v>
      </c>
      <c r="N275" s="663">
        <v>689</v>
      </c>
      <c r="O275" s="663">
        <v>48701</v>
      </c>
      <c r="P275" s="676">
        <v>1.0446374946374946</v>
      </c>
      <c r="Q275" s="664">
        <v>70.68359941944847</v>
      </c>
    </row>
    <row r="276" spans="1:17" ht="14.4" customHeight="1" x14ac:dyDescent="0.3">
      <c r="A276" s="659" t="s">
        <v>6023</v>
      </c>
      <c r="B276" s="660" t="s">
        <v>6024</v>
      </c>
      <c r="C276" s="660" t="s">
        <v>4495</v>
      </c>
      <c r="D276" s="660" t="s">
        <v>6051</v>
      </c>
      <c r="E276" s="660" t="s">
        <v>6052</v>
      </c>
      <c r="F276" s="663">
        <v>1</v>
      </c>
      <c r="G276" s="663">
        <v>215</v>
      </c>
      <c r="H276" s="663">
        <v>1</v>
      </c>
      <c r="I276" s="663">
        <v>215</v>
      </c>
      <c r="J276" s="663"/>
      <c r="K276" s="663"/>
      <c r="L276" s="663"/>
      <c r="M276" s="663"/>
      <c r="N276" s="663">
        <v>3</v>
      </c>
      <c r="O276" s="663">
        <v>648</v>
      </c>
      <c r="P276" s="676">
        <v>3.0139534883720929</v>
      </c>
      <c r="Q276" s="664">
        <v>216</v>
      </c>
    </row>
    <row r="277" spans="1:17" ht="14.4" customHeight="1" x14ac:dyDescent="0.3">
      <c r="A277" s="659" t="s">
        <v>6023</v>
      </c>
      <c r="B277" s="660" t="s">
        <v>6024</v>
      </c>
      <c r="C277" s="660" t="s">
        <v>4495</v>
      </c>
      <c r="D277" s="660" t="s">
        <v>6053</v>
      </c>
      <c r="E277" s="660" t="s">
        <v>6054</v>
      </c>
      <c r="F277" s="663">
        <v>13</v>
      </c>
      <c r="G277" s="663">
        <v>15418</v>
      </c>
      <c r="H277" s="663">
        <v>1</v>
      </c>
      <c r="I277" s="663">
        <v>1186</v>
      </c>
      <c r="J277" s="663">
        <v>22</v>
      </c>
      <c r="K277" s="663">
        <v>26158</v>
      </c>
      <c r="L277" s="663">
        <v>1.6965884031651317</v>
      </c>
      <c r="M277" s="663">
        <v>1189</v>
      </c>
      <c r="N277" s="663">
        <v>32</v>
      </c>
      <c r="O277" s="663">
        <v>38128</v>
      </c>
      <c r="P277" s="676">
        <v>2.4729536904916332</v>
      </c>
      <c r="Q277" s="664">
        <v>1191.5</v>
      </c>
    </row>
    <row r="278" spans="1:17" ht="14.4" customHeight="1" x14ac:dyDescent="0.3">
      <c r="A278" s="659" t="s">
        <v>6023</v>
      </c>
      <c r="B278" s="660" t="s">
        <v>6024</v>
      </c>
      <c r="C278" s="660" t="s">
        <v>4495</v>
      </c>
      <c r="D278" s="660" t="s">
        <v>6055</v>
      </c>
      <c r="E278" s="660" t="s">
        <v>6056</v>
      </c>
      <c r="F278" s="663">
        <v>15</v>
      </c>
      <c r="G278" s="663">
        <v>1605</v>
      </c>
      <c r="H278" s="663">
        <v>1</v>
      </c>
      <c r="I278" s="663">
        <v>107</v>
      </c>
      <c r="J278" s="663">
        <v>21</v>
      </c>
      <c r="K278" s="663">
        <v>2268</v>
      </c>
      <c r="L278" s="663">
        <v>1.4130841121495328</v>
      </c>
      <c r="M278" s="663">
        <v>108</v>
      </c>
      <c r="N278" s="663">
        <v>20</v>
      </c>
      <c r="O278" s="663">
        <v>2173</v>
      </c>
      <c r="P278" s="676">
        <v>1.3538940809968847</v>
      </c>
      <c r="Q278" s="664">
        <v>108.65</v>
      </c>
    </row>
    <row r="279" spans="1:17" ht="14.4" customHeight="1" x14ac:dyDescent="0.3">
      <c r="A279" s="659" t="s">
        <v>6023</v>
      </c>
      <c r="B279" s="660" t="s">
        <v>6024</v>
      </c>
      <c r="C279" s="660" t="s">
        <v>4495</v>
      </c>
      <c r="D279" s="660" t="s">
        <v>6057</v>
      </c>
      <c r="E279" s="660" t="s">
        <v>6058</v>
      </c>
      <c r="F279" s="663">
        <v>1</v>
      </c>
      <c r="G279" s="663">
        <v>318</v>
      </c>
      <c r="H279" s="663">
        <v>1</v>
      </c>
      <c r="I279" s="663">
        <v>318</v>
      </c>
      <c r="J279" s="663">
        <v>2</v>
      </c>
      <c r="K279" s="663">
        <v>638</v>
      </c>
      <c r="L279" s="663">
        <v>2.0062893081761008</v>
      </c>
      <c r="M279" s="663">
        <v>319</v>
      </c>
      <c r="N279" s="663">
        <v>2</v>
      </c>
      <c r="O279" s="663">
        <v>641</v>
      </c>
      <c r="P279" s="676">
        <v>2.0157232704402515</v>
      </c>
      <c r="Q279" s="664">
        <v>320.5</v>
      </c>
    </row>
    <row r="280" spans="1:17" ht="14.4" customHeight="1" x14ac:dyDescent="0.3">
      <c r="A280" s="659" t="s">
        <v>6023</v>
      </c>
      <c r="B280" s="660" t="s">
        <v>6024</v>
      </c>
      <c r="C280" s="660" t="s">
        <v>4495</v>
      </c>
      <c r="D280" s="660" t="s">
        <v>6059</v>
      </c>
      <c r="E280" s="660" t="s">
        <v>6060</v>
      </c>
      <c r="F280" s="663"/>
      <c r="G280" s="663"/>
      <c r="H280" s="663"/>
      <c r="I280" s="663"/>
      <c r="J280" s="663"/>
      <c r="K280" s="663"/>
      <c r="L280" s="663"/>
      <c r="M280" s="663"/>
      <c r="N280" s="663">
        <v>1</v>
      </c>
      <c r="O280" s="663">
        <v>1020</v>
      </c>
      <c r="P280" s="676"/>
      <c r="Q280" s="664">
        <v>1020</v>
      </c>
    </row>
    <row r="281" spans="1:17" ht="14.4" customHeight="1" x14ac:dyDescent="0.3">
      <c r="A281" s="659" t="s">
        <v>6023</v>
      </c>
      <c r="B281" s="660" t="s">
        <v>6024</v>
      </c>
      <c r="C281" s="660" t="s">
        <v>4495</v>
      </c>
      <c r="D281" s="660" t="s">
        <v>6061</v>
      </c>
      <c r="E281" s="660" t="s">
        <v>6062</v>
      </c>
      <c r="F281" s="663"/>
      <c r="G281" s="663"/>
      <c r="H281" s="663"/>
      <c r="I281" s="663"/>
      <c r="J281" s="663"/>
      <c r="K281" s="663"/>
      <c r="L281" s="663"/>
      <c r="M281" s="663"/>
      <c r="N281" s="663">
        <v>1</v>
      </c>
      <c r="O281" s="663">
        <v>293</v>
      </c>
      <c r="P281" s="676"/>
      <c r="Q281" s="664">
        <v>293</v>
      </c>
    </row>
    <row r="282" spans="1:17" ht="14.4" customHeight="1" x14ac:dyDescent="0.3">
      <c r="A282" s="659" t="s">
        <v>6063</v>
      </c>
      <c r="B282" s="660" t="s">
        <v>6064</v>
      </c>
      <c r="C282" s="660" t="s">
        <v>4495</v>
      </c>
      <c r="D282" s="660" t="s">
        <v>6065</v>
      </c>
      <c r="E282" s="660" t="s">
        <v>6066</v>
      </c>
      <c r="F282" s="663">
        <v>176</v>
      </c>
      <c r="G282" s="663">
        <v>9328</v>
      </c>
      <c r="H282" s="663">
        <v>1</v>
      </c>
      <c r="I282" s="663">
        <v>53</v>
      </c>
      <c r="J282" s="663">
        <v>128</v>
      </c>
      <c r="K282" s="663">
        <v>6784</v>
      </c>
      <c r="L282" s="663">
        <v>0.72727272727272729</v>
      </c>
      <c r="M282" s="663">
        <v>53</v>
      </c>
      <c r="N282" s="663">
        <v>142</v>
      </c>
      <c r="O282" s="663">
        <v>7616</v>
      </c>
      <c r="P282" s="676">
        <v>0.81646655231560894</v>
      </c>
      <c r="Q282" s="664">
        <v>53.633802816901408</v>
      </c>
    </row>
    <row r="283" spans="1:17" ht="14.4" customHeight="1" x14ac:dyDescent="0.3">
      <c r="A283" s="659" t="s">
        <v>6063</v>
      </c>
      <c r="B283" s="660" t="s">
        <v>6064</v>
      </c>
      <c r="C283" s="660" t="s">
        <v>4495</v>
      </c>
      <c r="D283" s="660" t="s">
        <v>6067</v>
      </c>
      <c r="E283" s="660" t="s">
        <v>6068</v>
      </c>
      <c r="F283" s="663">
        <v>22</v>
      </c>
      <c r="G283" s="663">
        <v>2640</v>
      </c>
      <c r="H283" s="663">
        <v>1</v>
      </c>
      <c r="I283" s="663">
        <v>120</v>
      </c>
      <c r="J283" s="663">
        <v>34</v>
      </c>
      <c r="K283" s="663">
        <v>4114</v>
      </c>
      <c r="L283" s="663">
        <v>1.5583333333333333</v>
      </c>
      <c r="M283" s="663">
        <v>121</v>
      </c>
      <c r="N283" s="663">
        <v>16</v>
      </c>
      <c r="O283" s="663">
        <v>1946</v>
      </c>
      <c r="P283" s="676">
        <v>0.73712121212121207</v>
      </c>
      <c r="Q283" s="664">
        <v>121.625</v>
      </c>
    </row>
    <row r="284" spans="1:17" ht="14.4" customHeight="1" x14ac:dyDescent="0.3">
      <c r="A284" s="659" t="s">
        <v>6063</v>
      </c>
      <c r="B284" s="660" t="s">
        <v>6064</v>
      </c>
      <c r="C284" s="660" t="s">
        <v>4495</v>
      </c>
      <c r="D284" s="660" t="s">
        <v>6069</v>
      </c>
      <c r="E284" s="660" t="s">
        <v>6070</v>
      </c>
      <c r="F284" s="663">
        <v>14</v>
      </c>
      <c r="G284" s="663">
        <v>5306</v>
      </c>
      <c r="H284" s="663">
        <v>1</v>
      </c>
      <c r="I284" s="663">
        <v>379</v>
      </c>
      <c r="J284" s="663">
        <v>4</v>
      </c>
      <c r="K284" s="663">
        <v>1520</v>
      </c>
      <c r="L284" s="663">
        <v>0.28646814926498304</v>
      </c>
      <c r="M284" s="663">
        <v>380</v>
      </c>
      <c r="N284" s="663">
        <v>6</v>
      </c>
      <c r="O284" s="663">
        <v>2298</v>
      </c>
      <c r="P284" s="676">
        <v>0.43309460987561249</v>
      </c>
      <c r="Q284" s="664">
        <v>383</v>
      </c>
    </row>
    <row r="285" spans="1:17" ht="14.4" customHeight="1" x14ac:dyDescent="0.3">
      <c r="A285" s="659" t="s">
        <v>6063</v>
      </c>
      <c r="B285" s="660" t="s">
        <v>6064</v>
      </c>
      <c r="C285" s="660" t="s">
        <v>4495</v>
      </c>
      <c r="D285" s="660" t="s">
        <v>6071</v>
      </c>
      <c r="E285" s="660" t="s">
        <v>6072</v>
      </c>
      <c r="F285" s="663">
        <v>49</v>
      </c>
      <c r="G285" s="663">
        <v>8183</v>
      </c>
      <c r="H285" s="663">
        <v>1</v>
      </c>
      <c r="I285" s="663">
        <v>167</v>
      </c>
      <c r="J285" s="663">
        <v>28</v>
      </c>
      <c r="K285" s="663">
        <v>4704</v>
      </c>
      <c r="L285" s="663">
        <v>0.57485029940119758</v>
      </c>
      <c r="M285" s="663">
        <v>168</v>
      </c>
      <c r="N285" s="663">
        <v>73</v>
      </c>
      <c r="O285" s="663">
        <v>12423</v>
      </c>
      <c r="P285" s="676">
        <v>1.5181473787119639</v>
      </c>
      <c r="Q285" s="664">
        <v>170.17808219178082</v>
      </c>
    </row>
    <row r="286" spans="1:17" ht="14.4" customHeight="1" x14ac:dyDescent="0.3">
      <c r="A286" s="659" t="s">
        <v>6063</v>
      </c>
      <c r="B286" s="660" t="s">
        <v>6064</v>
      </c>
      <c r="C286" s="660" t="s">
        <v>4495</v>
      </c>
      <c r="D286" s="660" t="s">
        <v>6073</v>
      </c>
      <c r="E286" s="660" t="s">
        <v>6074</v>
      </c>
      <c r="F286" s="663">
        <v>57</v>
      </c>
      <c r="G286" s="663">
        <v>17841</v>
      </c>
      <c r="H286" s="663">
        <v>1</v>
      </c>
      <c r="I286" s="663">
        <v>313</v>
      </c>
      <c r="J286" s="663">
        <v>50</v>
      </c>
      <c r="K286" s="663">
        <v>15800</v>
      </c>
      <c r="L286" s="663">
        <v>0.88560058292696597</v>
      </c>
      <c r="M286" s="663">
        <v>316</v>
      </c>
      <c r="N286" s="663">
        <v>36</v>
      </c>
      <c r="O286" s="663">
        <v>11472</v>
      </c>
      <c r="P286" s="676">
        <v>0.64301328400874391</v>
      </c>
      <c r="Q286" s="664">
        <v>318.66666666666669</v>
      </c>
    </row>
    <row r="287" spans="1:17" ht="14.4" customHeight="1" x14ac:dyDescent="0.3">
      <c r="A287" s="659" t="s">
        <v>6063</v>
      </c>
      <c r="B287" s="660" t="s">
        <v>6064</v>
      </c>
      <c r="C287" s="660" t="s">
        <v>4495</v>
      </c>
      <c r="D287" s="660" t="s">
        <v>6075</v>
      </c>
      <c r="E287" s="660" t="s">
        <v>6076</v>
      </c>
      <c r="F287" s="663">
        <v>1</v>
      </c>
      <c r="G287" s="663">
        <v>434</v>
      </c>
      <c r="H287" s="663">
        <v>1</v>
      </c>
      <c r="I287" s="663">
        <v>434</v>
      </c>
      <c r="J287" s="663">
        <v>1</v>
      </c>
      <c r="K287" s="663">
        <v>435</v>
      </c>
      <c r="L287" s="663">
        <v>1.0023041474654377</v>
      </c>
      <c r="M287" s="663">
        <v>435</v>
      </c>
      <c r="N287" s="663"/>
      <c r="O287" s="663"/>
      <c r="P287" s="676"/>
      <c r="Q287" s="664"/>
    </row>
    <row r="288" spans="1:17" ht="14.4" customHeight="1" x14ac:dyDescent="0.3">
      <c r="A288" s="659" t="s">
        <v>6063</v>
      </c>
      <c r="B288" s="660" t="s">
        <v>6064</v>
      </c>
      <c r="C288" s="660" t="s">
        <v>4495</v>
      </c>
      <c r="D288" s="660" t="s">
        <v>6077</v>
      </c>
      <c r="E288" s="660" t="s">
        <v>6078</v>
      </c>
      <c r="F288" s="663">
        <v>890</v>
      </c>
      <c r="G288" s="663">
        <v>299930</v>
      </c>
      <c r="H288" s="663">
        <v>1</v>
      </c>
      <c r="I288" s="663">
        <v>337</v>
      </c>
      <c r="J288" s="663">
        <v>649</v>
      </c>
      <c r="K288" s="663">
        <v>219362</v>
      </c>
      <c r="L288" s="663">
        <v>0.73137732137498745</v>
      </c>
      <c r="M288" s="663">
        <v>338</v>
      </c>
      <c r="N288" s="663">
        <v>750</v>
      </c>
      <c r="O288" s="663">
        <v>254514</v>
      </c>
      <c r="P288" s="676">
        <v>0.84857800153369123</v>
      </c>
      <c r="Q288" s="664">
        <v>339.35199999999998</v>
      </c>
    </row>
    <row r="289" spans="1:17" ht="14.4" customHeight="1" x14ac:dyDescent="0.3">
      <c r="A289" s="659" t="s">
        <v>6063</v>
      </c>
      <c r="B289" s="660" t="s">
        <v>6064</v>
      </c>
      <c r="C289" s="660" t="s">
        <v>4495</v>
      </c>
      <c r="D289" s="660" t="s">
        <v>6079</v>
      </c>
      <c r="E289" s="660" t="s">
        <v>6080</v>
      </c>
      <c r="F289" s="663">
        <v>2</v>
      </c>
      <c r="G289" s="663">
        <v>214</v>
      </c>
      <c r="H289" s="663">
        <v>1</v>
      </c>
      <c r="I289" s="663">
        <v>107</v>
      </c>
      <c r="J289" s="663">
        <v>3</v>
      </c>
      <c r="K289" s="663">
        <v>324</v>
      </c>
      <c r="L289" s="663">
        <v>1.514018691588785</v>
      </c>
      <c r="M289" s="663">
        <v>108</v>
      </c>
      <c r="N289" s="663"/>
      <c r="O289" s="663"/>
      <c r="P289" s="676"/>
      <c r="Q289" s="664"/>
    </row>
    <row r="290" spans="1:17" ht="14.4" customHeight="1" x14ac:dyDescent="0.3">
      <c r="A290" s="659" t="s">
        <v>6063</v>
      </c>
      <c r="B290" s="660" t="s">
        <v>6064</v>
      </c>
      <c r="C290" s="660" t="s">
        <v>4495</v>
      </c>
      <c r="D290" s="660" t="s">
        <v>5684</v>
      </c>
      <c r="E290" s="660" t="s">
        <v>5685</v>
      </c>
      <c r="F290" s="663">
        <v>2</v>
      </c>
      <c r="G290" s="663">
        <v>72</v>
      </c>
      <c r="H290" s="663">
        <v>1</v>
      </c>
      <c r="I290" s="663">
        <v>36</v>
      </c>
      <c r="J290" s="663">
        <v>3</v>
      </c>
      <c r="K290" s="663">
        <v>111</v>
      </c>
      <c r="L290" s="663">
        <v>1.5416666666666667</v>
      </c>
      <c r="M290" s="663">
        <v>37</v>
      </c>
      <c r="N290" s="663"/>
      <c r="O290" s="663"/>
      <c r="P290" s="676"/>
      <c r="Q290" s="664"/>
    </row>
    <row r="291" spans="1:17" ht="14.4" customHeight="1" x14ac:dyDescent="0.3">
      <c r="A291" s="659" t="s">
        <v>6063</v>
      </c>
      <c r="B291" s="660" t="s">
        <v>6064</v>
      </c>
      <c r="C291" s="660" t="s">
        <v>4495</v>
      </c>
      <c r="D291" s="660" t="s">
        <v>6081</v>
      </c>
      <c r="E291" s="660" t="s">
        <v>6082</v>
      </c>
      <c r="F291" s="663">
        <v>51</v>
      </c>
      <c r="G291" s="663">
        <v>14280</v>
      </c>
      <c r="H291" s="663">
        <v>1</v>
      </c>
      <c r="I291" s="663">
        <v>280</v>
      </c>
      <c r="J291" s="663">
        <v>41</v>
      </c>
      <c r="K291" s="663">
        <v>11521</v>
      </c>
      <c r="L291" s="663">
        <v>0.80679271708683475</v>
      </c>
      <c r="M291" s="663">
        <v>281</v>
      </c>
      <c r="N291" s="663">
        <v>34</v>
      </c>
      <c r="O291" s="663">
        <v>9623</v>
      </c>
      <c r="P291" s="676">
        <v>0.67387955182072834</v>
      </c>
      <c r="Q291" s="664">
        <v>283.02941176470586</v>
      </c>
    </row>
    <row r="292" spans="1:17" ht="14.4" customHeight="1" x14ac:dyDescent="0.3">
      <c r="A292" s="659" t="s">
        <v>6063</v>
      </c>
      <c r="B292" s="660" t="s">
        <v>6064</v>
      </c>
      <c r="C292" s="660" t="s">
        <v>4495</v>
      </c>
      <c r="D292" s="660" t="s">
        <v>6083</v>
      </c>
      <c r="E292" s="660" t="s">
        <v>6084</v>
      </c>
      <c r="F292" s="663">
        <v>130</v>
      </c>
      <c r="G292" s="663">
        <v>58890</v>
      </c>
      <c r="H292" s="663">
        <v>1</v>
      </c>
      <c r="I292" s="663">
        <v>453</v>
      </c>
      <c r="J292" s="663">
        <v>108</v>
      </c>
      <c r="K292" s="663">
        <v>49248</v>
      </c>
      <c r="L292" s="663">
        <v>0.83627101375445745</v>
      </c>
      <c r="M292" s="663">
        <v>456</v>
      </c>
      <c r="N292" s="663">
        <v>153</v>
      </c>
      <c r="O292" s="663">
        <v>70176</v>
      </c>
      <c r="P292" s="676">
        <v>1.1916454406520631</v>
      </c>
      <c r="Q292" s="664">
        <v>458.66666666666669</v>
      </c>
    </row>
    <row r="293" spans="1:17" ht="14.4" customHeight="1" x14ac:dyDescent="0.3">
      <c r="A293" s="659" t="s">
        <v>6063</v>
      </c>
      <c r="B293" s="660" t="s">
        <v>6064</v>
      </c>
      <c r="C293" s="660" t="s">
        <v>4495</v>
      </c>
      <c r="D293" s="660" t="s">
        <v>6085</v>
      </c>
      <c r="E293" s="660" t="s">
        <v>6086</v>
      </c>
      <c r="F293" s="663">
        <v>185</v>
      </c>
      <c r="G293" s="663">
        <v>63825</v>
      </c>
      <c r="H293" s="663">
        <v>1</v>
      </c>
      <c r="I293" s="663">
        <v>345</v>
      </c>
      <c r="J293" s="663">
        <v>150</v>
      </c>
      <c r="K293" s="663">
        <v>52200</v>
      </c>
      <c r="L293" s="663">
        <v>0.81786133960047003</v>
      </c>
      <c r="M293" s="663">
        <v>348</v>
      </c>
      <c r="N293" s="663">
        <v>197</v>
      </c>
      <c r="O293" s="663">
        <v>69342</v>
      </c>
      <c r="P293" s="676">
        <v>1.0864394829612221</v>
      </c>
      <c r="Q293" s="664">
        <v>351.98984771573606</v>
      </c>
    </row>
    <row r="294" spans="1:17" ht="14.4" customHeight="1" x14ac:dyDescent="0.3">
      <c r="A294" s="659" t="s">
        <v>6063</v>
      </c>
      <c r="B294" s="660" t="s">
        <v>6064</v>
      </c>
      <c r="C294" s="660" t="s">
        <v>4495</v>
      </c>
      <c r="D294" s="660" t="s">
        <v>6087</v>
      </c>
      <c r="E294" s="660" t="s">
        <v>6088</v>
      </c>
      <c r="F294" s="663">
        <v>1</v>
      </c>
      <c r="G294" s="663">
        <v>102</v>
      </c>
      <c r="H294" s="663">
        <v>1</v>
      </c>
      <c r="I294" s="663">
        <v>102</v>
      </c>
      <c r="J294" s="663"/>
      <c r="K294" s="663"/>
      <c r="L294" s="663"/>
      <c r="M294" s="663"/>
      <c r="N294" s="663">
        <v>1</v>
      </c>
      <c r="O294" s="663">
        <v>104</v>
      </c>
      <c r="P294" s="676">
        <v>1.0196078431372548</v>
      </c>
      <c r="Q294" s="664">
        <v>104</v>
      </c>
    </row>
    <row r="295" spans="1:17" ht="14.4" customHeight="1" x14ac:dyDescent="0.3">
      <c r="A295" s="659" t="s">
        <v>6063</v>
      </c>
      <c r="B295" s="660" t="s">
        <v>6064</v>
      </c>
      <c r="C295" s="660" t="s">
        <v>4495</v>
      </c>
      <c r="D295" s="660" t="s">
        <v>6089</v>
      </c>
      <c r="E295" s="660" t="s">
        <v>6090</v>
      </c>
      <c r="F295" s="663">
        <v>6</v>
      </c>
      <c r="G295" s="663">
        <v>690</v>
      </c>
      <c r="H295" s="663">
        <v>1</v>
      </c>
      <c r="I295" s="663">
        <v>115</v>
      </c>
      <c r="J295" s="663">
        <v>1</v>
      </c>
      <c r="K295" s="663">
        <v>115</v>
      </c>
      <c r="L295" s="663">
        <v>0.16666666666666666</v>
      </c>
      <c r="M295" s="663">
        <v>115</v>
      </c>
      <c r="N295" s="663">
        <v>12</v>
      </c>
      <c r="O295" s="663">
        <v>1387</v>
      </c>
      <c r="P295" s="676">
        <v>2.0101449275362318</v>
      </c>
      <c r="Q295" s="664">
        <v>115.58333333333333</v>
      </c>
    </row>
    <row r="296" spans="1:17" ht="14.4" customHeight="1" x14ac:dyDescent="0.3">
      <c r="A296" s="659" t="s">
        <v>6063</v>
      </c>
      <c r="B296" s="660" t="s">
        <v>6064</v>
      </c>
      <c r="C296" s="660" t="s">
        <v>4495</v>
      </c>
      <c r="D296" s="660" t="s">
        <v>5545</v>
      </c>
      <c r="E296" s="660" t="s">
        <v>5546</v>
      </c>
      <c r="F296" s="663">
        <v>2</v>
      </c>
      <c r="G296" s="663">
        <v>908</v>
      </c>
      <c r="H296" s="663">
        <v>1</v>
      </c>
      <c r="I296" s="663">
        <v>454</v>
      </c>
      <c r="J296" s="663">
        <v>3</v>
      </c>
      <c r="K296" s="663">
        <v>1371</v>
      </c>
      <c r="L296" s="663">
        <v>1.5099118942731278</v>
      </c>
      <c r="M296" s="663">
        <v>457</v>
      </c>
      <c r="N296" s="663"/>
      <c r="O296" s="663"/>
      <c r="P296" s="676"/>
      <c r="Q296" s="664"/>
    </row>
    <row r="297" spans="1:17" ht="14.4" customHeight="1" x14ac:dyDescent="0.3">
      <c r="A297" s="659" t="s">
        <v>6063</v>
      </c>
      <c r="B297" s="660" t="s">
        <v>6064</v>
      </c>
      <c r="C297" s="660" t="s">
        <v>4495</v>
      </c>
      <c r="D297" s="660" t="s">
        <v>5732</v>
      </c>
      <c r="E297" s="660" t="s">
        <v>5733</v>
      </c>
      <c r="F297" s="663">
        <v>3</v>
      </c>
      <c r="G297" s="663">
        <v>3708</v>
      </c>
      <c r="H297" s="663">
        <v>1</v>
      </c>
      <c r="I297" s="663">
        <v>1236</v>
      </c>
      <c r="J297" s="663"/>
      <c r="K297" s="663"/>
      <c r="L297" s="663"/>
      <c r="M297" s="663"/>
      <c r="N297" s="663"/>
      <c r="O297" s="663"/>
      <c r="P297" s="676"/>
      <c r="Q297" s="664"/>
    </row>
    <row r="298" spans="1:17" ht="14.4" customHeight="1" x14ac:dyDescent="0.3">
      <c r="A298" s="659" t="s">
        <v>6063</v>
      </c>
      <c r="B298" s="660" t="s">
        <v>6064</v>
      </c>
      <c r="C298" s="660" t="s">
        <v>4495</v>
      </c>
      <c r="D298" s="660" t="s">
        <v>6091</v>
      </c>
      <c r="E298" s="660" t="s">
        <v>6092</v>
      </c>
      <c r="F298" s="663">
        <v>12</v>
      </c>
      <c r="G298" s="663">
        <v>5100</v>
      </c>
      <c r="H298" s="663">
        <v>1</v>
      </c>
      <c r="I298" s="663">
        <v>425</v>
      </c>
      <c r="J298" s="663">
        <v>13</v>
      </c>
      <c r="K298" s="663">
        <v>5577</v>
      </c>
      <c r="L298" s="663">
        <v>1.0935294117647059</v>
      </c>
      <c r="M298" s="663">
        <v>429</v>
      </c>
      <c r="N298" s="663">
        <v>24</v>
      </c>
      <c r="O298" s="663">
        <v>10366</v>
      </c>
      <c r="P298" s="676">
        <v>2.0325490196078433</v>
      </c>
      <c r="Q298" s="664">
        <v>431.91666666666669</v>
      </c>
    </row>
    <row r="299" spans="1:17" ht="14.4" customHeight="1" x14ac:dyDescent="0.3">
      <c r="A299" s="659" t="s">
        <v>6063</v>
      </c>
      <c r="B299" s="660" t="s">
        <v>6064</v>
      </c>
      <c r="C299" s="660" t="s">
        <v>4495</v>
      </c>
      <c r="D299" s="660" t="s">
        <v>6093</v>
      </c>
      <c r="E299" s="660" t="s">
        <v>6094</v>
      </c>
      <c r="F299" s="663">
        <v>424</v>
      </c>
      <c r="G299" s="663">
        <v>22472</v>
      </c>
      <c r="H299" s="663">
        <v>1</v>
      </c>
      <c r="I299" s="663">
        <v>53</v>
      </c>
      <c r="J299" s="663">
        <v>352</v>
      </c>
      <c r="K299" s="663">
        <v>18656</v>
      </c>
      <c r="L299" s="663">
        <v>0.83018867924528306</v>
      </c>
      <c r="M299" s="663">
        <v>53</v>
      </c>
      <c r="N299" s="663">
        <v>624</v>
      </c>
      <c r="O299" s="663">
        <v>33546</v>
      </c>
      <c r="P299" s="676">
        <v>1.4927910288358845</v>
      </c>
      <c r="Q299" s="664">
        <v>53.759615384615387</v>
      </c>
    </row>
    <row r="300" spans="1:17" ht="14.4" customHeight="1" x14ac:dyDescent="0.3">
      <c r="A300" s="659" t="s">
        <v>6063</v>
      </c>
      <c r="B300" s="660" t="s">
        <v>6064</v>
      </c>
      <c r="C300" s="660" t="s">
        <v>4495</v>
      </c>
      <c r="D300" s="660" t="s">
        <v>6095</v>
      </c>
      <c r="E300" s="660" t="s">
        <v>6096</v>
      </c>
      <c r="F300" s="663">
        <v>1</v>
      </c>
      <c r="G300" s="663">
        <v>2161</v>
      </c>
      <c r="H300" s="663">
        <v>1</v>
      </c>
      <c r="I300" s="663">
        <v>2161</v>
      </c>
      <c r="J300" s="663"/>
      <c r="K300" s="663"/>
      <c r="L300" s="663"/>
      <c r="M300" s="663"/>
      <c r="N300" s="663">
        <v>2</v>
      </c>
      <c r="O300" s="663">
        <v>4340</v>
      </c>
      <c r="P300" s="676">
        <v>2.0083294770939379</v>
      </c>
      <c r="Q300" s="664">
        <v>2170</v>
      </c>
    </row>
    <row r="301" spans="1:17" ht="14.4" customHeight="1" x14ac:dyDescent="0.3">
      <c r="A301" s="659" t="s">
        <v>6063</v>
      </c>
      <c r="B301" s="660" t="s">
        <v>6064</v>
      </c>
      <c r="C301" s="660" t="s">
        <v>4495</v>
      </c>
      <c r="D301" s="660" t="s">
        <v>6097</v>
      </c>
      <c r="E301" s="660" t="s">
        <v>6098</v>
      </c>
      <c r="F301" s="663">
        <v>381</v>
      </c>
      <c r="G301" s="663">
        <v>62484</v>
      </c>
      <c r="H301" s="663">
        <v>1</v>
      </c>
      <c r="I301" s="663">
        <v>164</v>
      </c>
      <c r="J301" s="663">
        <v>308</v>
      </c>
      <c r="K301" s="663">
        <v>50820</v>
      </c>
      <c r="L301" s="663">
        <v>0.81332821202227767</v>
      </c>
      <c r="M301" s="663">
        <v>165</v>
      </c>
      <c r="N301" s="663">
        <v>319</v>
      </c>
      <c r="O301" s="663">
        <v>53283</v>
      </c>
      <c r="P301" s="676">
        <v>0.85274630305358168</v>
      </c>
      <c r="Q301" s="664">
        <v>167.03134796238245</v>
      </c>
    </row>
    <row r="302" spans="1:17" ht="14.4" customHeight="1" x14ac:dyDescent="0.3">
      <c r="A302" s="659" t="s">
        <v>6063</v>
      </c>
      <c r="B302" s="660" t="s">
        <v>6064</v>
      </c>
      <c r="C302" s="660" t="s">
        <v>4495</v>
      </c>
      <c r="D302" s="660" t="s">
        <v>6099</v>
      </c>
      <c r="E302" s="660" t="s">
        <v>6100</v>
      </c>
      <c r="F302" s="663">
        <v>27</v>
      </c>
      <c r="G302" s="663">
        <v>4293</v>
      </c>
      <c r="H302" s="663">
        <v>1</v>
      </c>
      <c r="I302" s="663">
        <v>159</v>
      </c>
      <c r="J302" s="663">
        <v>19</v>
      </c>
      <c r="K302" s="663">
        <v>3040</v>
      </c>
      <c r="L302" s="663">
        <v>0.70812951316095973</v>
      </c>
      <c r="M302" s="663">
        <v>160</v>
      </c>
      <c r="N302" s="663">
        <v>29</v>
      </c>
      <c r="O302" s="663">
        <v>4678</v>
      </c>
      <c r="P302" s="676">
        <v>1.0896808758443979</v>
      </c>
      <c r="Q302" s="664">
        <v>161.31034482758622</v>
      </c>
    </row>
    <row r="303" spans="1:17" ht="14.4" customHeight="1" x14ac:dyDescent="0.3">
      <c r="A303" s="659" t="s">
        <v>6063</v>
      </c>
      <c r="B303" s="660" t="s">
        <v>6064</v>
      </c>
      <c r="C303" s="660" t="s">
        <v>4495</v>
      </c>
      <c r="D303" s="660" t="s">
        <v>5818</v>
      </c>
      <c r="E303" s="660" t="s">
        <v>5819</v>
      </c>
      <c r="F303" s="663">
        <v>10</v>
      </c>
      <c r="G303" s="663">
        <v>10000</v>
      </c>
      <c r="H303" s="663">
        <v>1</v>
      </c>
      <c r="I303" s="663">
        <v>1000</v>
      </c>
      <c r="J303" s="663"/>
      <c r="K303" s="663"/>
      <c r="L303" s="663"/>
      <c r="M303" s="663"/>
      <c r="N303" s="663"/>
      <c r="O303" s="663"/>
      <c r="P303" s="676"/>
      <c r="Q303" s="664"/>
    </row>
    <row r="304" spans="1:17" ht="14.4" customHeight="1" x14ac:dyDescent="0.3">
      <c r="A304" s="659" t="s">
        <v>6063</v>
      </c>
      <c r="B304" s="660" t="s">
        <v>6064</v>
      </c>
      <c r="C304" s="660" t="s">
        <v>4495</v>
      </c>
      <c r="D304" s="660" t="s">
        <v>6101</v>
      </c>
      <c r="E304" s="660" t="s">
        <v>6102</v>
      </c>
      <c r="F304" s="663">
        <v>10</v>
      </c>
      <c r="G304" s="663">
        <v>22210</v>
      </c>
      <c r="H304" s="663">
        <v>1</v>
      </c>
      <c r="I304" s="663">
        <v>2221</v>
      </c>
      <c r="J304" s="663"/>
      <c r="K304" s="663"/>
      <c r="L304" s="663"/>
      <c r="M304" s="663"/>
      <c r="N304" s="663"/>
      <c r="O304" s="663"/>
      <c r="P304" s="676"/>
      <c r="Q304" s="664"/>
    </row>
    <row r="305" spans="1:17" ht="14.4" customHeight="1" x14ac:dyDescent="0.3">
      <c r="A305" s="659" t="s">
        <v>6063</v>
      </c>
      <c r="B305" s="660" t="s">
        <v>6064</v>
      </c>
      <c r="C305" s="660" t="s">
        <v>4495</v>
      </c>
      <c r="D305" s="660" t="s">
        <v>6103</v>
      </c>
      <c r="E305" s="660" t="s">
        <v>6104</v>
      </c>
      <c r="F305" s="663">
        <v>107</v>
      </c>
      <c r="G305" s="663">
        <v>212395</v>
      </c>
      <c r="H305" s="663">
        <v>1</v>
      </c>
      <c r="I305" s="663">
        <v>1985</v>
      </c>
      <c r="J305" s="663">
        <v>115</v>
      </c>
      <c r="K305" s="663">
        <v>229195</v>
      </c>
      <c r="L305" s="663">
        <v>1.0790979072012052</v>
      </c>
      <c r="M305" s="663">
        <v>1993</v>
      </c>
      <c r="N305" s="663">
        <v>148</v>
      </c>
      <c r="O305" s="663">
        <v>295666</v>
      </c>
      <c r="P305" s="676">
        <v>1.3920572518185457</v>
      </c>
      <c r="Q305" s="664">
        <v>1997.7432432432433</v>
      </c>
    </row>
    <row r="306" spans="1:17" ht="14.4" customHeight="1" x14ac:dyDescent="0.3">
      <c r="A306" s="659" t="s">
        <v>6063</v>
      </c>
      <c r="B306" s="660" t="s">
        <v>6064</v>
      </c>
      <c r="C306" s="660" t="s">
        <v>4495</v>
      </c>
      <c r="D306" s="660" t="s">
        <v>6105</v>
      </c>
      <c r="E306" s="660" t="s">
        <v>6106</v>
      </c>
      <c r="F306" s="663">
        <v>2</v>
      </c>
      <c r="G306" s="663">
        <v>444</v>
      </c>
      <c r="H306" s="663">
        <v>1</v>
      </c>
      <c r="I306" s="663">
        <v>222</v>
      </c>
      <c r="J306" s="663">
        <v>3</v>
      </c>
      <c r="K306" s="663">
        <v>669</v>
      </c>
      <c r="L306" s="663">
        <v>1.5067567567567568</v>
      </c>
      <c r="M306" s="663">
        <v>223</v>
      </c>
      <c r="N306" s="663"/>
      <c r="O306" s="663"/>
      <c r="P306" s="676"/>
      <c r="Q306" s="664"/>
    </row>
    <row r="307" spans="1:17" ht="14.4" customHeight="1" x14ac:dyDescent="0.3">
      <c r="A307" s="659" t="s">
        <v>6063</v>
      </c>
      <c r="B307" s="660" t="s">
        <v>6064</v>
      </c>
      <c r="C307" s="660" t="s">
        <v>4495</v>
      </c>
      <c r="D307" s="660" t="s">
        <v>6107</v>
      </c>
      <c r="E307" s="660" t="s">
        <v>6108</v>
      </c>
      <c r="F307" s="663">
        <v>6</v>
      </c>
      <c r="G307" s="663">
        <v>2394</v>
      </c>
      <c r="H307" s="663">
        <v>1</v>
      </c>
      <c r="I307" s="663">
        <v>399</v>
      </c>
      <c r="J307" s="663">
        <v>3</v>
      </c>
      <c r="K307" s="663">
        <v>1212</v>
      </c>
      <c r="L307" s="663">
        <v>0.50626566416040097</v>
      </c>
      <c r="M307" s="663">
        <v>404</v>
      </c>
      <c r="N307" s="663">
        <v>3</v>
      </c>
      <c r="O307" s="663">
        <v>1232</v>
      </c>
      <c r="P307" s="676">
        <v>0.51461988304093564</v>
      </c>
      <c r="Q307" s="664">
        <v>410.66666666666669</v>
      </c>
    </row>
    <row r="308" spans="1:17" ht="14.4" customHeight="1" x14ac:dyDescent="0.3">
      <c r="A308" s="659" t="s">
        <v>6063</v>
      </c>
      <c r="B308" s="660" t="s">
        <v>6064</v>
      </c>
      <c r="C308" s="660" t="s">
        <v>4495</v>
      </c>
      <c r="D308" s="660" t="s">
        <v>6109</v>
      </c>
      <c r="E308" s="660" t="s">
        <v>6110</v>
      </c>
      <c r="F308" s="663">
        <v>2</v>
      </c>
      <c r="G308" s="663">
        <v>530</v>
      </c>
      <c r="H308" s="663">
        <v>1</v>
      </c>
      <c r="I308" s="663">
        <v>265</v>
      </c>
      <c r="J308" s="663">
        <v>1</v>
      </c>
      <c r="K308" s="663">
        <v>266</v>
      </c>
      <c r="L308" s="663">
        <v>0.50188679245283019</v>
      </c>
      <c r="M308" s="663">
        <v>266</v>
      </c>
      <c r="N308" s="663">
        <v>3</v>
      </c>
      <c r="O308" s="663">
        <v>804</v>
      </c>
      <c r="P308" s="676">
        <v>1.5169811320754718</v>
      </c>
      <c r="Q308" s="664">
        <v>268</v>
      </c>
    </row>
    <row r="309" spans="1:17" ht="14.4" customHeight="1" x14ac:dyDescent="0.3">
      <c r="A309" s="659" t="s">
        <v>6063</v>
      </c>
      <c r="B309" s="660" t="s">
        <v>5856</v>
      </c>
      <c r="C309" s="660" t="s">
        <v>4495</v>
      </c>
      <c r="D309" s="660" t="s">
        <v>6111</v>
      </c>
      <c r="E309" s="660" t="s">
        <v>6112</v>
      </c>
      <c r="F309" s="663"/>
      <c r="G309" s="663"/>
      <c r="H309" s="663"/>
      <c r="I309" s="663"/>
      <c r="J309" s="663">
        <v>4</v>
      </c>
      <c r="K309" s="663">
        <v>4140</v>
      </c>
      <c r="L309" s="663"/>
      <c r="M309" s="663">
        <v>1035</v>
      </c>
      <c r="N309" s="663"/>
      <c r="O309" s="663"/>
      <c r="P309" s="676"/>
      <c r="Q309" s="664"/>
    </row>
    <row r="310" spans="1:17" ht="14.4" customHeight="1" x14ac:dyDescent="0.3">
      <c r="A310" s="659" t="s">
        <v>6063</v>
      </c>
      <c r="B310" s="660" t="s">
        <v>5856</v>
      </c>
      <c r="C310" s="660" t="s">
        <v>4495</v>
      </c>
      <c r="D310" s="660" t="s">
        <v>6113</v>
      </c>
      <c r="E310" s="660" t="s">
        <v>6114</v>
      </c>
      <c r="F310" s="663"/>
      <c r="G310" s="663"/>
      <c r="H310" s="663"/>
      <c r="I310" s="663"/>
      <c r="J310" s="663">
        <v>2</v>
      </c>
      <c r="K310" s="663">
        <v>434</v>
      </c>
      <c r="L310" s="663"/>
      <c r="M310" s="663">
        <v>217</v>
      </c>
      <c r="N310" s="663"/>
      <c r="O310" s="663"/>
      <c r="P310" s="676"/>
      <c r="Q310" s="664"/>
    </row>
    <row r="311" spans="1:17" ht="14.4" customHeight="1" x14ac:dyDescent="0.3">
      <c r="A311" s="659" t="s">
        <v>6115</v>
      </c>
      <c r="B311" s="660" t="s">
        <v>615</v>
      </c>
      <c r="C311" s="660" t="s">
        <v>4495</v>
      </c>
      <c r="D311" s="660" t="s">
        <v>6116</v>
      </c>
      <c r="E311" s="660" t="s">
        <v>6117</v>
      </c>
      <c r="F311" s="663">
        <v>1209</v>
      </c>
      <c r="G311" s="663">
        <v>191022</v>
      </c>
      <c r="H311" s="663">
        <v>1</v>
      </c>
      <c r="I311" s="663">
        <v>158</v>
      </c>
      <c r="J311" s="663">
        <v>1345</v>
      </c>
      <c r="K311" s="663">
        <v>213855</v>
      </c>
      <c r="L311" s="663">
        <v>1.1195307346797752</v>
      </c>
      <c r="M311" s="663">
        <v>159</v>
      </c>
      <c r="N311" s="663">
        <v>1470</v>
      </c>
      <c r="O311" s="663">
        <v>234759</v>
      </c>
      <c r="P311" s="676">
        <v>1.2289631560762635</v>
      </c>
      <c r="Q311" s="664">
        <v>159.69999999999999</v>
      </c>
    </row>
    <row r="312" spans="1:17" ht="14.4" customHeight="1" x14ac:dyDescent="0.3">
      <c r="A312" s="659" t="s">
        <v>6115</v>
      </c>
      <c r="B312" s="660" t="s">
        <v>615</v>
      </c>
      <c r="C312" s="660" t="s">
        <v>4495</v>
      </c>
      <c r="D312" s="660" t="s">
        <v>6118</v>
      </c>
      <c r="E312" s="660" t="s">
        <v>6119</v>
      </c>
      <c r="F312" s="663">
        <v>4</v>
      </c>
      <c r="G312" s="663">
        <v>4656</v>
      </c>
      <c r="H312" s="663">
        <v>1</v>
      </c>
      <c r="I312" s="663">
        <v>1164</v>
      </c>
      <c r="J312" s="663">
        <v>3</v>
      </c>
      <c r="K312" s="663">
        <v>3495</v>
      </c>
      <c r="L312" s="663">
        <v>0.75064432989690721</v>
      </c>
      <c r="M312" s="663">
        <v>1165</v>
      </c>
      <c r="N312" s="663">
        <v>2</v>
      </c>
      <c r="O312" s="663">
        <v>2333</v>
      </c>
      <c r="P312" s="676">
        <v>0.50107388316151202</v>
      </c>
      <c r="Q312" s="664">
        <v>1166.5</v>
      </c>
    </row>
    <row r="313" spans="1:17" ht="14.4" customHeight="1" x14ac:dyDescent="0.3">
      <c r="A313" s="659" t="s">
        <v>6115</v>
      </c>
      <c r="B313" s="660" t="s">
        <v>615</v>
      </c>
      <c r="C313" s="660" t="s">
        <v>4495</v>
      </c>
      <c r="D313" s="660" t="s">
        <v>6120</v>
      </c>
      <c r="E313" s="660" t="s">
        <v>6121</v>
      </c>
      <c r="F313" s="663">
        <v>112</v>
      </c>
      <c r="G313" s="663">
        <v>4368</v>
      </c>
      <c r="H313" s="663">
        <v>1</v>
      </c>
      <c r="I313" s="663">
        <v>39</v>
      </c>
      <c r="J313" s="663">
        <v>139</v>
      </c>
      <c r="K313" s="663">
        <v>5421</v>
      </c>
      <c r="L313" s="663">
        <v>1.2410714285714286</v>
      </c>
      <c r="M313" s="663">
        <v>39</v>
      </c>
      <c r="N313" s="663">
        <v>123</v>
      </c>
      <c r="O313" s="663">
        <v>4887</v>
      </c>
      <c r="P313" s="676">
        <v>1.1188186813186813</v>
      </c>
      <c r="Q313" s="664">
        <v>39.731707317073173</v>
      </c>
    </row>
    <row r="314" spans="1:17" ht="14.4" customHeight="1" x14ac:dyDescent="0.3">
      <c r="A314" s="659" t="s">
        <v>6115</v>
      </c>
      <c r="B314" s="660" t="s">
        <v>615</v>
      </c>
      <c r="C314" s="660" t="s">
        <v>4495</v>
      </c>
      <c r="D314" s="660" t="s">
        <v>6122</v>
      </c>
      <c r="E314" s="660" t="s">
        <v>6123</v>
      </c>
      <c r="F314" s="663">
        <v>6</v>
      </c>
      <c r="G314" s="663">
        <v>2292</v>
      </c>
      <c r="H314" s="663">
        <v>1</v>
      </c>
      <c r="I314" s="663">
        <v>382</v>
      </c>
      <c r="J314" s="663">
        <v>8</v>
      </c>
      <c r="K314" s="663">
        <v>3056</v>
      </c>
      <c r="L314" s="663">
        <v>1.3333333333333333</v>
      </c>
      <c r="M314" s="663">
        <v>382</v>
      </c>
      <c r="N314" s="663">
        <v>1</v>
      </c>
      <c r="O314" s="663">
        <v>383</v>
      </c>
      <c r="P314" s="676">
        <v>0.16710296684118672</v>
      </c>
      <c r="Q314" s="664">
        <v>383</v>
      </c>
    </row>
    <row r="315" spans="1:17" ht="14.4" customHeight="1" x14ac:dyDescent="0.3">
      <c r="A315" s="659" t="s">
        <v>6115</v>
      </c>
      <c r="B315" s="660" t="s">
        <v>615</v>
      </c>
      <c r="C315" s="660" t="s">
        <v>4495</v>
      </c>
      <c r="D315" s="660" t="s">
        <v>6124</v>
      </c>
      <c r="E315" s="660" t="s">
        <v>6125</v>
      </c>
      <c r="F315" s="663"/>
      <c r="G315" s="663"/>
      <c r="H315" s="663"/>
      <c r="I315" s="663"/>
      <c r="J315" s="663">
        <v>12</v>
      </c>
      <c r="K315" s="663">
        <v>444</v>
      </c>
      <c r="L315" s="663"/>
      <c r="M315" s="663">
        <v>37</v>
      </c>
      <c r="N315" s="663">
        <v>17</v>
      </c>
      <c r="O315" s="663">
        <v>629</v>
      </c>
      <c r="P315" s="676"/>
      <c r="Q315" s="664">
        <v>37</v>
      </c>
    </row>
    <row r="316" spans="1:17" ht="14.4" customHeight="1" x14ac:dyDescent="0.3">
      <c r="A316" s="659" t="s">
        <v>6115</v>
      </c>
      <c r="B316" s="660" t="s">
        <v>615</v>
      </c>
      <c r="C316" s="660" t="s">
        <v>4495</v>
      </c>
      <c r="D316" s="660" t="s">
        <v>6126</v>
      </c>
      <c r="E316" s="660" t="s">
        <v>6127</v>
      </c>
      <c r="F316" s="663"/>
      <c r="G316" s="663"/>
      <c r="H316" s="663"/>
      <c r="I316" s="663"/>
      <c r="J316" s="663"/>
      <c r="K316" s="663"/>
      <c r="L316" s="663"/>
      <c r="M316" s="663"/>
      <c r="N316" s="663">
        <v>3</v>
      </c>
      <c r="O316" s="663">
        <v>1332</v>
      </c>
      <c r="P316" s="676"/>
      <c r="Q316" s="664">
        <v>444</v>
      </c>
    </row>
    <row r="317" spans="1:17" ht="14.4" customHeight="1" x14ac:dyDescent="0.3">
      <c r="A317" s="659" t="s">
        <v>6115</v>
      </c>
      <c r="B317" s="660" t="s">
        <v>615</v>
      </c>
      <c r="C317" s="660" t="s">
        <v>4495</v>
      </c>
      <c r="D317" s="660" t="s">
        <v>6128</v>
      </c>
      <c r="E317" s="660" t="s">
        <v>6129</v>
      </c>
      <c r="F317" s="663">
        <v>92</v>
      </c>
      <c r="G317" s="663">
        <v>3680</v>
      </c>
      <c r="H317" s="663">
        <v>1</v>
      </c>
      <c r="I317" s="663">
        <v>40</v>
      </c>
      <c r="J317" s="663">
        <v>103</v>
      </c>
      <c r="K317" s="663">
        <v>4223</v>
      </c>
      <c r="L317" s="663">
        <v>1.147554347826087</v>
      </c>
      <c r="M317" s="663">
        <v>41</v>
      </c>
      <c r="N317" s="663">
        <v>96</v>
      </c>
      <c r="O317" s="663">
        <v>3936</v>
      </c>
      <c r="P317" s="676">
        <v>1.0695652173913044</v>
      </c>
      <c r="Q317" s="664">
        <v>41</v>
      </c>
    </row>
    <row r="318" spans="1:17" ht="14.4" customHeight="1" x14ac:dyDescent="0.3">
      <c r="A318" s="659" t="s">
        <v>6115</v>
      </c>
      <c r="B318" s="660" t="s">
        <v>615</v>
      </c>
      <c r="C318" s="660" t="s">
        <v>4495</v>
      </c>
      <c r="D318" s="660" t="s">
        <v>6130</v>
      </c>
      <c r="E318" s="660" t="s">
        <v>6131</v>
      </c>
      <c r="F318" s="663">
        <v>2</v>
      </c>
      <c r="G318" s="663">
        <v>980</v>
      </c>
      <c r="H318" s="663">
        <v>1</v>
      </c>
      <c r="I318" s="663">
        <v>490</v>
      </c>
      <c r="J318" s="663">
        <v>4</v>
      </c>
      <c r="K318" s="663">
        <v>1960</v>
      </c>
      <c r="L318" s="663">
        <v>2</v>
      </c>
      <c r="M318" s="663">
        <v>490</v>
      </c>
      <c r="N318" s="663">
        <v>1</v>
      </c>
      <c r="O318" s="663">
        <v>490</v>
      </c>
      <c r="P318" s="676">
        <v>0.5</v>
      </c>
      <c r="Q318" s="664">
        <v>490</v>
      </c>
    </row>
    <row r="319" spans="1:17" ht="14.4" customHeight="1" x14ac:dyDescent="0.3">
      <c r="A319" s="659" t="s">
        <v>6115</v>
      </c>
      <c r="B319" s="660" t="s">
        <v>615</v>
      </c>
      <c r="C319" s="660" t="s">
        <v>4495</v>
      </c>
      <c r="D319" s="660" t="s">
        <v>6132</v>
      </c>
      <c r="E319" s="660" t="s">
        <v>6133</v>
      </c>
      <c r="F319" s="663">
        <v>66</v>
      </c>
      <c r="G319" s="663">
        <v>2046</v>
      </c>
      <c r="H319" s="663">
        <v>1</v>
      </c>
      <c r="I319" s="663">
        <v>31</v>
      </c>
      <c r="J319" s="663">
        <v>70</v>
      </c>
      <c r="K319" s="663">
        <v>2170</v>
      </c>
      <c r="L319" s="663">
        <v>1.0606060606060606</v>
      </c>
      <c r="M319" s="663">
        <v>31</v>
      </c>
      <c r="N319" s="663">
        <v>48</v>
      </c>
      <c r="O319" s="663">
        <v>1488</v>
      </c>
      <c r="P319" s="676">
        <v>0.72727272727272729</v>
      </c>
      <c r="Q319" s="664">
        <v>31</v>
      </c>
    </row>
    <row r="320" spans="1:17" ht="14.4" customHeight="1" x14ac:dyDescent="0.3">
      <c r="A320" s="659" t="s">
        <v>6115</v>
      </c>
      <c r="B320" s="660" t="s">
        <v>615</v>
      </c>
      <c r="C320" s="660" t="s">
        <v>4495</v>
      </c>
      <c r="D320" s="660" t="s">
        <v>6134</v>
      </c>
      <c r="E320" s="660" t="s">
        <v>6135</v>
      </c>
      <c r="F320" s="663">
        <v>3</v>
      </c>
      <c r="G320" s="663">
        <v>612</v>
      </c>
      <c r="H320" s="663">
        <v>1</v>
      </c>
      <c r="I320" s="663">
        <v>204</v>
      </c>
      <c r="J320" s="663">
        <v>3</v>
      </c>
      <c r="K320" s="663">
        <v>615</v>
      </c>
      <c r="L320" s="663">
        <v>1.0049019607843137</v>
      </c>
      <c r="M320" s="663">
        <v>205</v>
      </c>
      <c r="N320" s="663">
        <v>4</v>
      </c>
      <c r="O320" s="663">
        <v>823</v>
      </c>
      <c r="P320" s="676">
        <v>1.3447712418300655</v>
      </c>
      <c r="Q320" s="664">
        <v>205.75</v>
      </c>
    </row>
    <row r="321" spans="1:17" ht="14.4" customHeight="1" x14ac:dyDescent="0.3">
      <c r="A321" s="659" t="s">
        <v>6115</v>
      </c>
      <c r="B321" s="660" t="s">
        <v>615</v>
      </c>
      <c r="C321" s="660" t="s">
        <v>4495</v>
      </c>
      <c r="D321" s="660" t="s">
        <v>6136</v>
      </c>
      <c r="E321" s="660" t="s">
        <v>6137</v>
      </c>
      <c r="F321" s="663">
        <v>3</v>
      </c>
      <c r="G321" s="663">
        <v>1128</v>
      </c>
      <c r="H321" s="663">
        <v>1</v>
      </c>
      <c r="I321" s="663">
        <v>376</v>
      </c>
      <c r="J321" s="663">
        <v>3</v>
      </c>
      <c r="K321" s="663">
        <v>1131</v>
      </c>
      <c r="L321" s="663">
        <v>1.0026595744680851</v>
      </c>
      <c r="M321" s="663">
        <v>377</v>
      </c>
      <c r="N321" s="663">
        <v>4</v>
      </c>
      <c r="O321" s="663">
        <v>1514</v>
      </c>
      <c r="P321" s="676">
        <v>1.3421985815602837</v>
      </c>
      <c r="Q321" s="664">
        <v>378.5</v>
      </c>
    </row>
    <row r="322" spans="1:17" ht="14.4" customHeight="1" x14ac:dyDescent="0.3">
      <c r="A322" s="659" t="s">
        <v>6115</v>
      </c>
      <c r="B322" s="660" t="s">
        <v>615</v>
      </c>
      <c r="C322" s="660" t="s">
        <v>4495</v>
      </c>
      <c r="D322" s="660" t="s">
        <v>6138</v>
      </c>
      <c r="E322" s="660" t="s">
        <v>6139</v>
      </c>
      <c r="F322" s="663">
        <v>617</v>
      </c>
      <c r="G322" s="663">
        <v>69104</v>
      </c>
      <c r="H322" s="663">
        <v>1</v>
      </c>
      <c r="I322" s="663">
        <v>112</v>
      </c>
      <c r="J322" s="663">
        <v>517</v>
      </c>
      <c r="K322" s="663">
        <v>58421</v>
      </c>
      <c r="L322" s="663">
        <v>0.84540692289881914</v>
      </c>
      <c r="M322" s="663">
        <v>113</v>
      </c>
      <c r="N322" s="663">
        <v>530</v>
      </c>
      <c r="O322" s="663">
        <v>60632</v>
      </c>
      <c r="P322" s="676">
        <v>0.87740217642972906</v>
      </c>
      <c r="Q322" s="664">
        <v>114.4</v>
      </c>
    </row>
    <row r="323" spans="1:17" ht="14.4" customHeight="1" x14ac:dyDescent="0.3">
      <c r="A323" s="659" t="s">
        <v>6115</v>
      </c>
      <c r="B323" s="660" t="s">
        <v>615</v>
      </c>
      <c r="C323" s="660" t="s">
        <v>4495</v>
      </c>
      <c r="D323" s="660" t="s">
        <v>6140</v>
      </c>
      <c r="E323" s="660" t="s">
        <v>6141</v>
      </c>
      <c r="F323" s="663">
        <v>251</v>
      </c>
      <c r="G323" s="663">
        <v>20833</v>
      </c>
      <c r="H323" s="663">
        <v>1</v>
      </c>
      <c r="I323" s="663">
        <v>83</v>
      </c>
      <c r="J323" s="663">
        <v>321</v>
      </c>
      <c r="K323" s="663">
        <v>26964</v>
      </c>
      <c r="L323" s="663">
        <v>1.2942927086833389</v>
      </c>
      <c r="M323" s="663">
        <v>84</v>
      </c>
      <c r="N323" s="663">
        <v>331</v>
      </c>
      <c r="O323" s="663">
        <v>28038</v>
      </c>
      <c r="P323" s="676">
        <v>1.3458455335285364</v>
      </c>
      <c r="Q323" s="664">
        <v>84.70694864048339</v>
      </c>
    </row>
    <row r="324" spans="1:17" ht="14.4" customHeight="1" x14ac:dyDescent="0.3">
      <c r="A324" s="659" t="s">
        <v>6115</v>
      </c>
      <c r="B324" s="660" t="s">
        <v>615</v>
      </c>
      <c r="C324" s="660" t="s">
        <v>4495</v>
      </c>
      <c r="D324" s="660" t="s">
        <v>6142</v>
      </c>
      <c r="E324" s="660" t="s">
        <v>6143</v>
      </c>
      <c r="F324" s="663">
        <v>2</v>
      </c>
      <c r="G324" s="663">
        <v>190</v>
      </c>
      <c r="H324" s="663">
        <v>1</v>
      </c>
      <c r="I324" s="663">
        <v>95</v>
      </c>
      <c r="J324" s="663">
        <v>1</v>
      </c>
      <c r="K324" s="663">
        <v>96</v>
      </c>
      <c r="L324" s="663">
        <v>0.50526315789473686</v>
      </c>
      <c r="M324" s="663">
        <v>96</v>
      </c>
      <c r="N324" s="663">
        <v>2</v>
      </c>
      <c r="O324" s="663">
        <v>194</v>
      </c>
      <c r="P324" s="676">
        <v>1.0210526315789474</v>
      </c>
      <c r="Q324" s="664">
        <v>97</v>
      </c>
    </row>
    <row r="325" spans="1:17" ht="14.4" customHeight="1" x14ac:dyDescent="0.3">
      <c r="A325" s="659" t="s">
        <v>6115</v>
      </c>
      <c r="B325" s="660" t="s">
        <v>615</v>
      </c>
      <c r="C325" s="660" t="s">
        <v>4495</v>
      </c>
      <c r="D325" s="660" t="s">
        <v>6144</v>
      </c>
      <c r="E325" s="660" t="s">
        <v>6145</v>
      </c>
      <c r="F325" s="663">
        <v>34</v>
      </c>
      <c r="G325" s="663">
        <v>714</v>
      </c>
      <c r="H325" s="663">
        <v>1</v>
      </c>
      <c r="I325" s="663">
        <v>21</v>
      </c>
      <c r="J325" s="663">
        <v>31</v>
      </c>
      <c r="K325" s="663">
        <v>651</v>
      </c>
      <c r="L325" s="663">
        <v>0.91176470588235292</v>
      </c>
      <c r="M325" s="663">
        <v>21</v>
      </c>
      <c r="N325" s="663">
        <v>54</v>
      </c>
      <c r="O325" s="663">
        <v>1134</v>
      </c>
      <c r="P325" s="676">
        <v>1.588235294117647</v>
      </c>
      <c r="Q325" s="664">
        <v>21</v>
      </c>
    </row>
    <row r="326" spans="1:17" ht="14.4" customHeight="1" x14ac:dyDescent="0.3">
      <c r="A326" s="659" t="s">
        <v>6115</v>
      </c>
      <c r="B326" s="660" t="s">
        <v>615</v>
      </c>
      <c r="C326" s="660" t="s">
        <v>4495</v>
      </c>
      <c r="D326" s="660" t="s">
        <v>6146</v>
      </c>
      <c r="E326" s="660" t="s">
        <v>6147</v>
      </c>
      <c r="F326" s="663">
        <v>22</v>
      </c>
      <c r="G326" s="663">
        <v>10692</v>
      </c>
      <c r="H326" s="663">
        <v>1</v>
      </c>
      <c r="I326" s="663">
        <v>486</v>
      </c>
      <c r="J326" s="663">
        <v>50</v>
      </c>
      <c r="K326" s="663">
        <v>24300</v>
      </c>
      <c r="L326" s="663">
        <v>2.2727272727272729</v>
      </c>
      <c r="M326" s="663">
        <v>486</v>
      </c>
      <c r="N326" s="663">
        <v>28</v>
      </c>
      <c r="O326" s="663">
        <v>13625</v>
      </c>
      <c r="P326" s="676">
        <v>1.2743172465394688</v>
      </c>
      <c r="Q326" s="664">
        <v>486.60714285714283</v>
      </c>
    </row>
    <row r="327" spans="1:17" ht="14.4" customHeight="1" x14ac:dyDescent="0.3">
      <c r="A327" s="659" t="s">
        <v>6115</v>
      </c>
      <c r="B327" s="660" t="s">
        <v>615</v>
      </c>
      <c r="C327" s="660" t="s">
        <v>4495</v>
      </c>
      <c r="D327" s="660" t="s">
        <v>6148</v>
      </c>
      <c r="E327" s="660" t="s">
        <v>6149</v>
      </c>
      <c r="F327" s="663">
        <v>37</v>
      </c>
      <c r="G327" s="663">
        <v>1480</v>
      </c>
      <c r="H327" s="663">
        <v>1</v>
      </c>
      <c r="I327" s="663">
        <v>40</v>
      </c>
      <c r="J327" s="663">
        <v>62</v>
      </c>
      <c r="K327" s="663">
        <v>2480</v>
      </c>
      <c r="L327" s="663">
        <v>1.6756756756756757</v>
      </c>
      <c r="M327" s="663">
        <v>40</v>
      </c>
      <c r="N327" s="663">
        <v>56</v>
      </c>
      <c r="O327" s="663">
        <v>2285</v>
      </c>
      <c r="P327" s="676">
        <v>1.5439189189189189</v>
      </c>
      <c r="Q327" s="664">
        <v>40.803571428571431</v>
      </c>
    </row>
    <row r="328" spans="1:17" ht="14.4" customHeight="1" x14ac:dyDescent="0.3">
      <c r="A328" s="659" t="s">
        <v>6115</v>
      </c>
      <c r="B328" s="660" t="s">
        <v>615</v>
      </c>
      <c r="C328" s="660" t="s">
        <v>4495</v>
      </c>
      <c r="D328" s="660" t="s">
        <v>6150</v>
      </c>
      <c r="E328" s="660" t="s">
        <v>6151</v>
      </c>
      <c r="F328" s="663">
        <v>2</v>
      </c>
      <c r="G328" s="663">
        <v>4026</v>
      </c>
      <c r="H328" s="663">
        <v>1</v>
      </c>
      <c r="I328" s="663">
        <v>2013</v>
      </c>
      <c r="J328" s="663"/>
      <c r="K328" s="663"/>
      <c r="L328" s="663"/>
      <c r="M328" s="663"/>
      <c r="N328" s="663"/>
      <c r="O328" s="663"/>
      <c r="P328" s="676"/>
      <c r="Q328" s="664"/>
    </row>
    <row r="329" spans="1:17" ht="14.4" customHeight="1" x14ac:dyDescent="0.3">
      <c r="A329" s="659" t="s">
        <v>6115</v>
      </c>
      <c r="B329" s="660" t="s">
        <v>615</v>
      </c>
      <c r="C329" s="660" t="s">
        <v>4495</v>
      </c>
      <c r="D329" s="660" t="s">
        <v>6152</v>
      </c>
      <c r="E329" s="660" t="s">
        <v>6153</v>
      </c>
      <c r="F329" s="663">
        <v>1</v>
      </c>
      <c r="G329" s="663">
        <v>603</v>
      </c>
      <c r="H329" s="663">
        <v>1</v>
      </c>
      <c r="I329" s="663">
        <v>603</v>
      </c>
      <c r="J329" s="663"/>
      <c r="K329" s="663"/>
      <c r="L329" s="663"/>
      <c r="M329" s="663"/>
      <c r="N329" s="663"/>
      <c r="O329" s="663"/>
      <c r="P329" s="676"/>
      <c r="Q329" s="664"/>
    </row>
    <row r="330" spans="1:17" ht="14.4" customHeight="1" x14ac:dyDescent="0.3">
      <c r="A330" s="659" t="s">
        <v>6115</v>
      </c>
      <c r="B330" s="660" t="s">
        <v>615</v>
      </c>
      <c r="C330" s="660" t="s">
        <v>4495</v>
      </c>
      <c r="D330" s="660" t="s">
        <v>6154</v>
      </c>
      <c r="E330" s="660" t="s">
        <v>6155</v>
      </c>
      <c r="F330" s="663">
        <v>1</v>
      </c>
      <c r="G330" s="663">
        <v>961</v>
      </c>
      <c r="H330" s="663">
        <v>1</v>
      </c>
      <c r="I330" s="663">
        <v>961</v>
      </c>
      <c r="J330" s="663"/>
      <c r="K330" s="663"/>
      <c r="L330" s="663"/>
      <c r="M330" s="663"/>
      <c r="N330" s="663">
        <v>1</v>
      </c>
      <c r="O330" s="663">
        <v>962</v>
      </c>
      <c r="P330" s="676">
        <v>1.0010405827263267</v>
      </c>
      <c r="Q330" s="664">
        <v>962</v>
      </c>
    </row>
    <row r="331" spans="1:17" ht="14.4" customHeight="1" x14ac:dyDescent="0.3">
      <c r="A331" s="659" t="s">
        <v>6115</v>
      </c>
      <c r="B331" s="660" t="s">
        <v>615</v>
      </c>
      <c r="C331" s="660" t="s">
        <v>4495</v>
      </c>
      <c r="D331" s="660" t="s">
        <v>6156</v>
      </c>
      <c r="E331" s="660" t="s">
        <v>6157</v>
      </c>
      <c r="F331" s="663">
        <v>2</v>
      </c>
      <c r="G331" s="663">
        <v>302</v>
      </c>
      <c r="H331" s="663">
        <v>1</v>
      </c>
      <c r="I331" s="663">
        <v>151</v>
      </c>
      <c r="J331" s="663"/>
      <c r="K331" s="663"/>
      <c r="L331" s="663"/>
      <c r="M331" s="663"/>
      <c r="N331" s="663"/>
      <c r="O331" s="663"/>
      <c r="P331" s="676"/>
      <c r="Q331" s="664"/>
    </row>
    <row r="332" spans="1:17" ht="14.4" customHeight="1" x14ac:dyDescent="0.3">
      <c r="A332" s="659" t="s">
        <v>6115</v>
      </c>
      <c r="B332" s="660" t="s">
        <v>615</v>
      </c>
      <c r="C332" s="660" t="s">
        <v>4495</v>
      </c>
      <c r="D332" s="660" t="s">
        <v>6158</v>
      </c>
      <c r="E332" s="660" t="s">
        <v>6159</v>
      </c>
      <c r="F332" s="663"/>
      <c r="G332" s="663"/>
      <c r="H332" s="663"/>
      <c r="I332" s="663"/>
      <c r="J332" s="663"/>
      <c r="K332" s="663"/>
      <c r="L332" s="663"/>
      <c r="M332" s="663"/>
      <c r="N332" s="663">
        <v>1</v>
      </c>
      <c r="O332" s="663">
        <v>27</v>
      </c>
      <c r="P332" s="676"/>
      <c r="Q332" s="664">
        <v>27</v>
      </c>
    </row>
    <row r="333" spans="1:17" ht="14.4" customHeight="1" x14ac:dyDescent="0.3">
      <c r="A333" s="659" t="s">
        <v>6160</v>
      </c>
      <c r="B333" s="660" t="s">
        <v>5856</v>
      </c>
      <c r="C333" s="660" t="s">
        <v>4495</v>
      </c>
      <c r="D333" s="660" t="s">
        <v>6161</v>
      </c>
      <c r="E333" s="660" t="s">
        <v>6162</v>
      </c>
      <c r="F333" s="663"/>
      <c r="G333" s="663"/>
      <c r="H333" s="663"/>
      <c r="I333" s="663"/>
      <c r="J333" s="663"/>
      <c r="K333" s="663"/>
      <c r="L333" s="663"/>
      <c r="M333" s="663"/>
      <c r="N333" s="663">
        <v>1</v>
      </c>
      <c r="O333" s="663">
        <v>653</v>
      </c>
      <c r="P333" s="676"/>
      <c r="Q333" s="664">
        <v>653</v>
      </c>
    </row>
    <row r="334" spans="1:17" ht="14.4" customHeight="1" x14ac:dyDescent="0.3">
      <c r="A334" s="659" t="s">
        <v>6160</v>
      </c>
      <c r="B334" s="660" t="s">
        <v>5856</v>
      </c>
      <c r="C334" s="660" t="s">
        <v>4495</v>
      </c>
      <c r="D334" s="660" t="s">
        <v>6163</v>
      </c>
      <c r="E334" s="660" t="s">
        <v>6164</v>
      </c>
      <c r="F334" s="663"/>
      <c r="G334" s="663"/>
      <c r="H334" s="663"/>
      <c r="I334" s="663"/>
      <c r="J334" s="663"/>
      <c r="K334" s="663"/>
      <c r="L334" s="663"/>
      <c r="M334" s="663"/>
      <c r="N334" s="663">
        <v>2</v>
      </c>
      <c r="O334" s="663">
        <v>1652</v>
      </c>
      <c r="P334" s="676"/>
      <c r="Q334" s="664">
        <v>826</v>
      </c>
    </row>
    <row r="335" spans="1:17" ht="14.4" customHeight="1" x14ac:dyDescent="0.3">
      <c r="A335" s="659" t="s">
        <v>6160</v>
      </c>
      <c r="B335" s="660" t="s">
        <v>5856</v>
      </c>
      <c r="C335" s="660" t="s">
        <v>4495</v>
      </c>
      <c r="D335" s="660" t="s">
        <v>6165</v>
      </c>
      <c r="E335" s="660" t="s">
        <v>6166</v>
      </c>
      <c r="F335" s="663">
        <v>1</v>
      </c>
      <c r="G335" s="663">
        <v>166</v>
      </c>
      <c r="H335" s="663">
        <v>1</v>
      </c>
      <c r="I335" s="663">
        <v>166</v>
      </c>
      <c r="J335" s="663"/>
      <c r="K335" s="663"/>
      <c r="L335" s="663"/>
      <c r="M335" s="663"/>
      <c r="N335" s="663"/>
      <c r="O335" s="663"/>
      <c r="P335" s="676"/>
      <c r="Q335" s="664"/>
    </row>
    <row r="336" spans="1:17" ht="14.4" customHeight="1" x14ac:dyDescent="0.3">
      <c r="A336" s="659" t="s">
        <v>6160</v>
      </c>
      <c r="B336" s="660" t="s">
        <v>5856</v>
      </c>
      <c r="C336" s="660" t="s">
        <v>4495</v>
      </c>
      <c r="D336" s="660" t="s">
        <v>6167</v>
      </c>
      <c r="E336" s="660" t="s">
        <v>6168</v>
      </c>
      <c r="F336" s="663">
        <v>1</v>
      </c>
      <c r="G336" s="663">
        <v>172</v>
      </c>
      <c r="H336" s="663">
        <v>1</v>
      </c>
      <c r="I336" s="663">
        <v>172</v>
      </c>
      <c r="J336" s="663"/>
      <c r="K336" s="663"/>
      <c r="L336" s="663"/>
      <c r="M336" s="663"/>
      <c r="N336" s="663"/>
      <c r="O336" s="663"/>
      <c r="P336" s="676"/>
      <c r="Q336" s="664"/>
    </row>
    <row r="337" spans="1:17" ht="14.4" customHeight="1" x14ac:dyDescent="0.3">
      <c r="A337" s="659" t="s">
        <v>6160</v>
      </c>
      <c r="B337" s="660" t="s">
        <v>5856</v>
      </c>
      <c r="C337" s="660" t="s">
        <v>4495</v>
      </c>
      <c r="D337" s="660" t="s">
        <v>6169</v>
      </c>
      <c r="E337" s="660" t="s">
        <v>6170</v>
      </c>
      <c r="F337" s="663">
        <v>1</v>
      </c>
      <c r="G337" s="663">
        <v>508</v>
      </c>
      <c r="H337" s="663">
        <v>1</v>
      </c>
      <c r="I337" s="663">
        <v>508</v>
      </c>
      <c r="J337" s="663"/>
      <c r="K337" s="663"/>
      <c r="L337" s="663"/>
      <c r="M337" s="663"/>
      <c r="N337" s="663"/>
      <c r="O337" s="663"/>
      <c r="P337" s="676"/>
      <c r="Q337" s="664"/>
    </row>
    <row r="338" spans="1:17" ht="14.4" customHeight="1" x14ac:dyDescent="0.3">
      <c r="A338" s="659" t="s">
        <v>6160</v>
      </c>
      <c r="B338" s="660" t="s">
        <v>5856</v>
      </c>
      <c r="C338" s="660" t="s">
        <v>4495</v>
      </c>
      <c r="D338" s="660" t="s">
        <v>6171</v>
      </c>
      <c r="E338" s="660" t="s">
        <v>6172</v>
      </c>
      <c r="F338" s="663">
        <v>1</v>
      </c>
      <c r="G338" s="663">
        <v>418</v>
      </c>
      <c r="H338" s="663">
        <v>1</v>
      </c>
      <c r="I338" s="663">
        <v>418</v>
      </c>
      <c r="J338" s="663"/>
      <c r="K338" s="663"/>
      <c r="L338" s="663"/>
      <c r="M338" s="663"/>
      <c r="N338" s="663"/>
      <c r="O338" s="663"/>
      <c r="P338" s="676"/>
      <c r="Q338" s="664"/>
    </row>
    <row r="339" spans="1:17" ht="14.4" customHeight="1" x14ac:dyDescent="0.3">
      <c r="A339" s="659" t="s">
        <v>6160</v>
      </c>
      <c r="B339" s="660" t="s">
        <v>5856</v>
      </c>
      <c r="C339" s="660" t="s">
        <v>4495</v>
      </c>
      <c r="D339" s="660" t="s">
        <v>6173</v>
      </c>
      <c r="E339" s="660" t="s">
        <v>6174</v>
      </c>
      <c r="F339" s="663">
        <v>1</v>
      </c>
      <c r="G339" s="663">
        <v>343</v>
      </c>
      <c r="H339" s="663">
        <v>1</v>
      </c>
      <c r="I339" s="663">
        <v>343</v>
      </c>
      <c r="J339" s="663"/>
      <c r="K339" s="663"/>
      <c r="L339" s="663"/>
      <c r="M339" s="663"/>
      <c r="N339" s="663"/>
      <c r="O339" s="663"/>
      <c r="P339" s="676"/>
      <c r="Q339" s="664"/>
    </row>
    <row r="340" spans="1:17" ht="14.4" customHeight="1" x14ac:dyDescent="0.3">
      <c r="A340" s="659" t="s">
        <v>6160</v>
      </c>
      <c r="B340" s="660" t="s">
        <v>5856</v>
      </c>
      <c r="C340" s="660" t="s">
        <v>4495</v>
      </c>
      <c r="D340" s="660" t="s">
        <v>6113</v>
      </c>
      <c r="E340" s="660" t="s">
        <v>6114</v>
      </c>
      <c r="F340" s="663"/>
      <c r="G340" s="663"/>
      <c r="H340" s="663"/>
      <c r="I340" s="663"/>
      <c r="J340" s="663"/>
      <c r="K340" s="663"/>
      <c r="L340" s="663"/>
      <c r="M340" s="663"/>
      <c r="N340" s="663">
        <v>1</v>
      </c>
      <c r="O340" s="663">
        <v>218</v>
      </c>
      <c r="P340" s="676"/>
      <c r="Q340" s="664">
        <v>218</v>
      </c>
    </row>
    <row r="341" spans="1:17" ht="14.4" customHeight="1" x14ac:dyDescent="0.3">
      <c r="A341" s="659" t="s">
        <v>6160</v>
      </c>
      <c r="B341" s="660" t="s">
        <v>5856</v>
      </c>
      <c r="C341" s="660" t="s">
        <v>4495</v>
      </c>
      <c r="D341" s="660" t="s">
        <v>6175</v>
      </c>
      <c r="E341" s="660" t="s">
        <v>6176</v>
      </c>
      <c r="F341" s="663">
        <v>4</v>
      </c>
      <c r="G341" s="663">
        <v>1388</v>
      </c>
      <c r="H341" s="663">
        <v>1</v>
      </c>
      <c r="I341" s="663">
        <v>347</v>
      </c>
      <c r="J341" s="663"/>
      <c r="K341" s="663"/>
      <c r="L341" s="663"/>
      <c r="M341" s="663"/>
      <c r="N341" s="663"/>
      <c r="O341" s="663"/>
      <c r="P341" s="676"/>
      <c r="Q341" s="664"/>
    </row>
    <row r="342" spans="1:17" ht="14.4" customHeight="1" x14ac:dyDescent="0.3">
      <c r="A342" s="659" t="s">
        <v>6160</v>
      </c>
      <c r="B342" s="660" t="s">
        <v>5856</v>
      </c>
      <c r="C342" s="660" t="s">
        <v>4495</v>
      </c>
      <c r="D342" s="660" t="s">
        <v>6177</v>
      </c>
      <c r="E342" s="660" t="s">
        <v>6178</v>
      </c>
      <c r="F342" s="663">
        <v>1</v>
      </c>
      <c r="G342" s="663">
        <v>38</v>
      </c>
      <c r="H342" s="663">
        <v>1</v>
      </c>
      <c r="I342" s="663">
        <v>38</v>
      </c>
      <c r="J342" s="663"/>
      <c r="K342" s="663"/>
      <c r="L342" s="663"/>
      <c r="M342" s="663"/>
      <c r="N342" s="663"/>
      <c r="O342" s="663"/>
      <c r="P342" s="676"/>
      <c r="Q342" s="664"/>
    </row>
    <row r="343" spans="1:17" ht="14.4" customHeight="1" x14ac:dyDescent="0.3">
      <c r="A343" s="659" t="s">
        <v>6160</v>
      </c>
      <c r="B343" s="660" t="s">
        <v>5856</v>
      </c>
      <c r="C343" s="660" t="s">
        <v>4495</v>
      </c>
      <c r="D343" s="660" t="s">
        <v>6179</v>
      </c>
      <c r="E343" s="660" t="s">
        <v>6180</v>
      </c>
      <c r="F343" s="663">
        <v>1</v>
      </c>
      <c r="G343" s="663">
        <v>169</v>
      </c>
      <c r="H343" s="663">
        <v>1</v>
      </c>
      <c r="I343" s="663">
        <v>169</v>
      </c>
      <c r="J343" s="663"/>
      <c r="K343" s="663"/>
      <c r="L343" s="663"/>
      <c r="M343" s="663"/>
      <c r="N343" s="663">
        <v>1</v>
      </c>
      <c r="O343" s="663">
        <v>169</v>
      </c>
      <c r="P343" s="676">
        <v>1</v>
      </c>
      <c r="Q343" s="664">
        <v>169</v>
      </c>
    </row>
    <row r="344" spans="1:17" ht="14.4" customHeight="1" x14ac:dyDescent="0.3">
      <c r="A344" s="659" t="s">
        <v>6160</v>
      </c>
      <c r="B344" s="660" t="s">
        <v>5856</v>
      </c>
      <c r="C344" s="660" t="s">
        <v>4495</v>
      </c>
      <c r="D344" s="660" t="s">
        <v>6181</v>
      </c>
      <c r="E344" s="660" t="s">
        <v>6182</v>
      </c>
      <c r="F344" s="663">
        <v>1</v>
      </c>
      <c r="G344" s="663">
        <v>347</v>
      </c>
      <c r="H344" s="663">
        <v>1</v>
      </c>
      <c r="I344" s="663">
        <v>347</v>
      </c>
      <c r="J344" s="663"/>
      <c r="K344" s="663"/>
      <c r="L344" s="663"/>
      <c r="M344" s="663"/>
      <c r="N344" s="663"/>
      <c r="O344" s="663"/>
      <c r="P344" s="676"/>
      <c r="Q344" s="664"/>
    </row>
    <row r="345" spans="1:17" ht="14.4" customHeight="1" x14ac:dyDescent="0.3">
      <c r="A345" s="659" t="s">
        <v>6160</v>
      </c>
      <c r="B345" s="660" t="s">
        <v>5856</v>
      </c>
      <c r="C345" s="660" t="s">
        <v>4495</v>
      </c>
      <c r="D345" s="660" t="s">
        <v>6183</v>
      </c>
      <c r="E345" s="660" t="s">
        <v>6184</v>
      </c>
      <c r="F345" s="663">
        <v>1</v>
      </c>
      <c r="G345" s="663">
        <v>172</v>
      </c>
      <c r="H345" s="663">
        <v>1</v>
      </c>
      <c r="I345" s="663">
        <v>172</v>
      </c>
      <c r="J345" s="663"/>
      <c r="K345" s="663"/>
      <c r="L345" s="663"/>
      <c r="M345" s="663"/>
      <c r="N345" s="663">
        <v>1</v>
      </c>
      <c r="O345" s="663">
        <v>172</v>
      </c>
      <c r="P345" s="676">
        <v>1</v>
      </c>
      <c r="Q345" s="664">
        <v>172</v>
      </c>
    </row>
    <row r="346" spans="1:17" ht="14.4" customHeight="1" x14ac:dyDescent="0.3">
      <c r="A346" s="659" t="s">
        <v>6160</v>
      </c>
      <c r="B346" s="660" t="s">
        <v>5856</v>
      </c>
      <c r="C346" s="660" t="s">
        <v>4495</v>
      </c>
      <c r="D346" s="660" t="s">
        <v>6185</v>
      </c>
      <c r="E346" s="660" t="s">
        <v>6186</v>
      </c>
      <c r="F346" s="663">
        <v>1</v>
      </c>
      <c r="G346" s="663">
        <v>286</v>
      </c>
      <c r="H346" s="663">
        <v>1</v>
      </c>
      <c r="I346" s="663">
        <v>286</v>
      </c>
      <c r="J346" s="663"/>
      <c r="K346" s="663"/>
      <c r="L346" s="663"/>
      <c r="M346" s="663"/>
      <c r="N346" s="663"/>
      <c r="O346" s="663"/>
      <c r="P346" s="676"/>
      <c r="Q346" s="664"/>
    </row>
    <row r="347" spans="1:17" ht="14.4" customHeight="1" x14ac:dyDescent="0.3">
      <c r="A347" s="659" t="s">
        <v>6160</v>
      </c>
      <c r="B347" s="660" t="s">
        <v>5856</v>
      </c>
      <c r="C347" s="660" t="s">
        <v>4495</v>
      </c>
      <c r="D347" s="660" t="s">
        <v>6187</v>
      </c>
      <c r="E347" s="660" t="s">
        <v>6188</v>
      </c>
      <c r="F347" s="663">
        <v>1</v>
      </c>
      <c r="G347" s="663">
        <v>166</v>
      </c>
      <c r="H347" s="663">
        <v>1</v>
      </c>
      <c r="I347" s="663">
        <v>166</v>
      </c>
      <c r="J347" s="663"/>
      <c r="K347" s="663"/>
      <c r="L347" s="663"/>
      <c r="M347" s="663"/>
      <c r="N347" s="663"/>
      <c r="O347" s="663"/>
      <c r="P347" s="676"/>
      <c r="Q347" s="664"/>
    </row>
    <row r="348" spans="1:17" ht="14.4" customHeight="1" x14ac:dyDescent="0.3">
      <c r="A348" s="659" t="s">
        <v>6160</v>
      </c>
      <c r="B348" s="660" t="s">
        <v>5856</v>
      </c>
      <c r="C348" s="660" t="s">
        <v>4495</v>
      </c>
      <c r="D348" s="660" t="s">
        <v>6189</v>
      </c>
      <c r="E348" s="660" t="s">
        <v>6190</v>
      </c>
      <c r="F348" s="663">
        <v>1</v>
      </c>
      <c r="G348" s="663">
        <v>852</v>
      </c>
      <c r="H348" s="663">
        <v>1</v>
      </c>
      <c r="I348" s="663">
        <v>852</v>
      </c>
      <c r="J348" s="663"/>
      <c r="K348" s="663"/>
      <c r="L348" s="663"/>
      <c r="M348" s="663"/>
      <c r="N348" s="663"/>
      <c r="O348" s="663"/>
      <c r="P348" s="676"/>
      <c r="Q348" s="664"/>
    </row>
    <row r="349" spans="1:17" ht="14.4" customHeight="1" x14ac:dyDescent="0.3">
      <c r="A349" s="659" t="s">
        <v>6191</v>
      </c>
      <c r="B349" s="660" t="s">
        <v>5577</v>
      </c>
      <c r="C349" s="660" t="s">
        <v>4495</v>
      </c>
      <c r="D349" s="660" t="s">
        <v>5732</v>
      </c>
      <c r="E349" s="660" t="s">
        <v>5733</v>
      </c>
      <c r="F349" s="663">
        <v>26</v>
      </c>
      <c r="G349" s="663">
        <v>32136</v>
      </c>
      <c r="H349" s="663">
        <v>1</v>
      </c>
      <c r="I349" s="663">
        <v>1236</v>
      </c>
      <c r="J349" s="663">
        <v>25</v>
      </c>
      <c r="K349" s="663">
        <v>31125</v>
      </c>
      <c r="L349" s="663">
        <v>0.96853995519044067</v>
      </c>
      <c r="M349" s="663">
        <v>1245</v>
      </c>
      <c r="N349" s="663">
        <v>31</v>
      </c>
      <c r="O349" s="663">
        <v>39011</v>
      </c>
      <c r="P349" s="676">
        <v>1.2139345282549165</v>
      </c>
      <c r="Q349" s="664">
        <v>1258.4193548387098</v>
      </c>
    </row>
    <row r="350" spans="1:17" ht="14.4" customHeight="1" x14ac:dyDescent="0.3">
      <c r="A350" s="659" t="s">
        <v>6191</v>
      </c>
      <c r="B350" s="660" t="s">
        <v>5577</v>
      </c>
      <c r="C350" s="660" t="s">
        <v>4495</v>
      </c>
      <c r="D350" s="660" t="s">
        <v>5578</v>
      </c>
      <c r="E350" s="660" t="s">
        <v>5579</v>
      </c>
      <c r="F350" s="663">
        <v>354</v>
      </c>
      <c r="G350" s="663">
        <v>3290430</v>
      </c>
      <c r="H350" s="663">
        <v>1</v>
      </c>
      <c r="I350" s="663">
        <v>9295</v>
      </c>
      <c r="J350" s="663">
        <v>280</v>
      </c>
      <c r="K350" s="663">
        <v>2614360</v>
      </c>
      <c r="L350" s="663">
        <v>0.79453445294384017</v>
      </c>
      <c r="M350" s="663">
        <v>9337</v>
      </c>
      <c r="N350" s="663">
        <v>362</v>
      </c>
      <c r="O350" s="663">
        <v>3403994</v>
      </c>
      <c r="P350" s="676">
        <v>1.0345134222578811</v>
      </c>
      <c r="Q350" s="664">
        <v>9403.2983425414368</v>
      </c>
    </row>
    <row r="351" spans="1:17" ht="14.4" customHeight="1" x14ac:dyDescent="0.3">
      <c r="A351" s="659" t="s">
        <v>6191</v>
      </c>
      <c r="B351" s="660" t="s">
        <v>5577</v>
      </c>
      <c r="C351" s="660" t="s">
        <v>4495</v>
      </c>
      <c r="D351" s="660" t="s">
        <v>6101</v>
      </c>
      <c r="E351" s="660" t="s">
        <v>6102</v>
      </c>
      <c r="F351" s="663">
        <v>75</v>
      </c>
      <c r="G351" s="663">
        <v>166575</v>
      </c>
      <c r="H351" s="663">
        <v>1</v>
      </c>
      <c r="I351" s="663">
        <v>2221</v>
      </c>
      <c r="J351" s="663">
        <v>75</v>
      </c>
      <c r="K351" s="663">
        <v>167475</v>
      </c>
      <c r="L351" s="663">
        <v>1.0054029716343988</v>
      </c>
      <c r="M351" s="663">
        <v>2233</v>
      </c>
      <c r="N351" s="663">
        <v>87</v>
      </c>
      <c r="O351" s="663">
        <v>195783</v>
      </c>
      <c r="P351" s="676">
        <v>1.175344439441693</v>
      </c>
      <c r="Q351" s="664">
        <v>2250.3793103448274</v>
      </c>
    </row>
    <row r="352" spans="1:17" ht="14.4" customHeight="1" thickBot="1" x14ac:dyDescent="0.35">
      <c r="A352" s="665" t="s">
        <v>6191</v>
      </c>
      <c r="B352" s="666" t="s">
        <v>5577</v>
      </c>
      <c r="C352" s="666" t="s">
        <v>4495</v>
      </c>
      <c r="D352" s="666" t="s">
        <v>6192</v>
      </c>
      <c r="E352" s="666" t="s">
        <v>6193</v>
      </c>
      <c r="F352" s="669">
        <v>1</v>
      </c>
      <c r="G352" s="669">
        <v>7546</v>
      </c>
      <c r="H352" s="669">
        <v>1</v>
      </c>
      <c r="I352" s="669">
        <v>7546</v>
      </c>
      <c r="J352" s="669"/>
      <c r="K352" s="669"/>
      <c r="L352" s="669"/>
      <c r="M352" s="669"/>
      <c r="N352" s="669">
        <v>5</v>
      </c>
      <c r="O352" s="669">
        <v>37765</v>
      </c>
      <c r="P352" s="677">
        <v>5.0046382189239331</v>
      </c>
      <c r="Q352" s="670">
        <v>7553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334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6619</v>
      </c>
      <c r="D3" s="197">
        <f>SUBTOTAL(9,D6:D1048576)</f>
        <v>6520</v>
      </c>
      <c r="E3" s="197">
        <f>SUBTOTAL(9,E6:E1048576)</f>
        <v>6465</v>
      </c>
      <c r="F3" s="198">
        <f>IF(OR(E3=0,C3=0),"",E3/C3)</f>
        <v>0.97673364556579545</v>
      </c>
      <c r="G3" s="452">
        <f>SUBTOTAL(9,G6:G1048576)</f>
        <v>31032.300600000006</v>
      </c>
      <c r="H3" s="453">
        <f>SUBTOTAL(9,H6:H1048576)</f>
        <v>30527.780400000007</v>
      </c>
      <c r="I3" s="453">
        <f>SUBTOTAL(9,I6:I1048576)</f>
        <v>28168.551200000002</v>
      </c>
      <c r="J3" s="198">
        <f>IF(OR(I3=0,G3=0),"",I3/G3)</f>
        <v>0.90771714166754358</v>
      </c>
      <c r="K3" s="452">
        <f>SUBTOTAL(9,K6:K1048576)</f>
        <v>8393.64</v>
      </c>
      <c r="L3" s="453">
        <f>SUBTOTAL(9,L6:L1048576)</f>
        <v>8044.9</v>
      </c>
      <c r="M3" s="453">
        <f>SUBTOTAL(9,M6:M1048576)</f>
        <v>7310.73</v>
      </c>
      <c r="N3" s="199">
        <f>IF(OR(M3=0,E3=0),"",M3/E3)</f>
        <v>1.1308167053364269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03"/>
      <c r="B5" s="904"/>
      <c r="C5" s="911">
        <v>2012</v>
      </c>
      <c r="D5" s="911">
        <v>2013</v>
      </c>
      <c r="E5" s="911">
        <v>2014</v>
      </c>
      <c r="F5" s="912" t="s">
        <v>2</v>
      </c>
      <c r="G5" s="922">
        <v>2012</v>
      </c>
      <c r="H5" s="911">
        <v>2013</v>
      </c>
      <c r="I5" s="911">
        <v>2014</v>
      </c>
      <c r="J5" s="912" t="s">
        <v>2</v>
      </c>
      <c r="K5" s="922">
        <v>2012</v>
      </c>
      <c r="L5" s="911">
        <v>2013</v>
      </c>
      <c r="M5" s="911">
        <v>2014</v>
      </c>
      <c r="N5" s="923" t="s">
        <v>93</v>
      </c>
    </row>
    <row r="6" spans="1:14" ht="14.4" customHeight="1" x14ac:dyDescent="0.3">
      <c r="A6" s="905" t="s">
        <v>5051</v>
      </c>
      <c r="B6" s="908" t="s">
        <v>6195</v>
      </c>
      <c r="C6" s="913">
        <v>5024</v>
      </c>
      <c r="D6" s="914">
        <v>4840</v>
      </c>
      <c r="E6" s="914">
        <v>4893</v>
      </c>
      <c r="F6" s="919">
        <v>0.9739251592356688</v>
      </c>
      <c r="G6" s="913">
        <v>4833.8235000000022</v>
      </c>
      <c r="H6" s="914">
        <v>4777.9100999999991</v>
      </c>
      <c r="I6" s="914">
        <v>4882.151899999998</v>
      </c>
      <c r="J6" s="919">
        <v>1.0099979653787516</v>
      </c>
      <c r="K6" s="913">
        <v>552.64</v>
      </c>
      <c r="L6" s="914">
        <v>532.4</v>
      </c>
      <c r="M6" s="914">
        <v>538.23</v>
      </c>
      <c r="N6" s="924">
        <v>110</v>
      </c>
    </row>
    <row r="7" spans="1:14" ht="14.4" customHeight="1" x14ac:dyDescent="0.3">
      <c r="A7" s="906" t="s">
        <v>5248</v>
      </c>
      <c r="B7" s="909" t="s">
        <v>6196</v>
      </c>
      <c r="C7" s="915">
        <v>62</v>
      </c>
      <c r="D7" s="916">
        <v>40</v>
      </c>
      <c r="E7" s="916">
        <v>45</v>
      </c>
      <c r="F7" s="920">
        <v>0.72580645161290325</v>
      </c>
      <c r="G7" s="915">
        <v>1783.4471999999996</v>
      </c>
      <c r="H7" s="916">
        <v>1150.7723999999998</v>
      </c>
      <c r="I7" s="916">
        <v>1294.623</v>
      </c>
      <c r="J7" s="920">
        <v>0.72591047270701392</v>
      </c>
      <c r="K7" s="915">
        <v>682</v>
      </c>
      <c r="L7" s="916">
        <v>440</v>
      </c>
      <c r="M7" s="916">
        <v>495</v>
      </c>
      <c r="N7" s="925">
        <v>11000</v>
      </c>
    </row>
    <row r="8" spans="1:14" ht="14.4" customHeight="1" x14ac:dyDescent="0.3">
      <c r="A8" s="906" t="s">
        <v>5264</v>
      </c>
      <c r="B8" s="909" t="s">
        <v>6196</v>
      </c>
      <c r="C8" s="915">
        <v>338</v>
      </c>
      <c r="D8" s="916">
        <v>312</v>
      </c>
      <c r="E8" s="916">
        <v>336</v>
      </c>
      <c r="F8" s="920">
        <v>0.99408284023668636</v>
      </c>
      <c r="G8" s="915">
        <v>8506.0512000000017</v>
      </c>
      <c r="H8" s="916">
        <v>7852.8168000000042</v>
      </c>
      <c r="I8" s="916">
        <v>8456.9184000000005</v>
      </c>
      <c r="J8" s="920">
        <v>0.99422378271130074</v>
      </c>
      <c r="K8" s="915">
        <v>3042</v>
      </c>
      <c r="L8" s="916">
        <v>2808</v>
      </c>
      <c r="M8" s="916">
        <v>3024</v>
      </c>
      <c r="N8" s="925">
        <v>9000</v>
      </c>
    </row>
    <row r="9" spans="1:14" ht="14.4" customHeight="1" x14ac:dyDescent="0.3">
      <c r="A9" s="906" t="s">
        <v>5259</v>
      </c>
      <c r="B9" s="909" t="s">
        <v>6196</v>
      </c>
      <c r="C9" s="915">
        <v>401</v>
      </c>
      <c r="D9" s="916">
        <v>408</v>
      </c>
      <c r="E9" s="916">
        <v>276</v>
      </c>
      <c r="F9" s="920">
        <v>0.6882793017456359</v>
      </c>
      <c r="G9" s="915">
        <v>8647.9308000000001</v>
      </c>
      <c r="H9" s="916">
        <v>8800.2216000000008</v>
      </c>
      <c r="I9" s="916">
        <v>5953.1543999999994</v>
      </c>
      <c r="J9" s="920">
        <v>0.68839061478151509</v>
      </c>
      <c r="K9" s="915">
        <v>2807</v>
      </c>
      <c r="L9" s="916">
        <v>2856</v>
      </c>
      <c r="M9" s="916">
        <v>1932</v>
      </c>
      <c r="N9" s="925">
        <v>7000</v>
      </c>
    </row>
    <row r="10" spans="1:14" ht="14.4" customHeight="1" x14ac:dyDescent="0.3">
      <c r="A10" s="906" t="s">
        <v>5250</v>
      </c>
      <c r="B10" s="909" t="s">
        <v>6196</v>
      </c>
      <c r="C10" s="915">
        <v>543</v>
      </c>
      <c r="D10" s="916">
        <v>537</v>
      </c>
      <c r="E10" s="916">
        <v>475</v>
      </c>
      <c r="F10" s="920">
        <v>0.87476979742173111</v>
      </c>
      <c r="G10" s="915">
        <v>5812.1361000000006</v>
      </c>
      <c r="H10" s="916">
        <v>5749.7048999999997</v>
      </c>
      <c r="I10" s="916">
        <v>5085.9675000000016</v>
      </c>
      <c r="J10" s="920">
        <v>0.8750599456884709</v>
      </c>
      <c r="K10" s="915">
        <v>1086</v>
      </c>
      <c r="L10" s="916">
        <v>1074</v>
      </c>
      <c r="M10" s="916">
        <v>950</v>
      </c>
      <c r="N10" s="925">
        <v>2000</v>
      </c>
    </row>
    <row r="11" spans="1:14" ht="14.4" customHeight="1" x14ac:dyDescent="0.3">
      <c r="A11" s="906" t="s">
        <v>5261</v>
      </c>
      <c r="B11" s="909" t="s">
        <v>6196</v>
      </c>
      <c r="C11" s="915">
        <v>197</v>
      </c>
      <c r="D11" s="916">
        <v>286</v>
      </c>
      <c r="E11" s="916">
        <v>303</v>
      </c>
      <c r="F11" s="920">
        <v>1.5380710659898478</v>
      </c>
      <c r="G11" s="915">
        <v>1182.9114000000002</v>
      </c>
      <c r="H11" s="916">
        <v>1718.307</v>
      </c>
      <c r="I11" s="916">
        <v>1820.5452000000002</v>
      </c>
      <c r="J11" s="920">
        <v>1.5390376658809781</v>
      </c>
      <c r="K11" s="915">
        <v>197</v>
      </c>
      <c r="L11" s="916">
        <v>286</v>
      </c>
      <c r="M11" s="916">
        <v>303</v>
      </c>
      <c r="N11" s="925">
        <v>1000</v>
      </c>
    </row>
    <row r="12" spans="1:14" ht="14.4" customHeight="1" thickBot="1" x14ac:dyDescent="0.35">
      <c r="A12" s="907" t="s">
        <v>5257</v>
      </c>
      <c r="B12" s="910" t="s">
        <v>6196</v>
      </c>
      <c r="C12" s="917">
        <v>54</v>
      </c>
      <c r="D12" s="918">
        <v>97</v>
      </c>
      <c r="E12" s="918">
        <v>137</v>
      </c>
      <c r="F12" s="921">
        <v>2.5370370370370372</v>
      </c>
      <c r="G12" s="917">
        <v>266.00040000000007</v>
      </c>
      <c r="H12" s="918">
        <v>478.04760000000005</v>
      </c>
      <c r="I12" s="918">
        <v>675.19080000000019</v>
      </c>
      <c r="J12" s="921">
        <v>2.538307461191788</v>
      </c>
      <c r="K12" s="917">
        <v>27</v>
      </c>
      <c r="L12" s="918">
        <v>48.5</v>
      </c>
      <c r="M12" s="918">
        <v>68.5</v>
      </c>
      <c r="N12" s="926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1.0001182905675972</v>
      </c>
      <c r="C4" s="331">
        <f t="shared" ref="C4:M4" si="0">(C10+C8)/C6</f>
        <v>1.076712165376841</v>
      </c>
      <c r="D4" s="331">
        <f t="shared" si="0"/>
        <v>1.135804833278536</v>
      </c>
      <c r="E4" s="331">
        <f t="shared" si="0"/>
        <v>1.1260980070170652</v>
      </c>
      <c r="F4" s="331">
        <f t="shared" si="0"/>
        <v>1.051372888118727</v>
      </c>
      <c r="G4" s="331">
        <f t="shared" si="0"/>
        <v>1.0888873914551376</v>
      </c>
      <c r="H4" s="331">
        <f t="shared" si="0"/>
        <v>1.1385085513202193</v>
      </c>
      <c r="I4" s="331">
        <f t="shared" si="0"/>
        <v>1.1567963566342698</v>
      </c>
      <c r="J4" s="331">
        <f t="shared" si="0"/>
        <v>1.182957120771593</v>
      </c>
      <c r="K4" s="331">
        <f t="shared" si="0"/>
        <v>1.3731850438006921E-2</v>
      </c>
      <c r="L4" s="331">
        <f t="shared" si="0"/>
        <v>1.3731850438006921E-2</v>
      </c>
      <c r="M4" s="331">
        <f t="shared" si="0"/>
        <v>1.3731850438006921E-2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10847.3568600001</v>
      </c>
      <c r="C5" s="331">
        <f>IF(ISERROR(VLOOKUP($A5,'Man Tab'!$A:$Q,COLUMN()+2,0)),0,VLOOKUP($A5,'Man Tab'!$A:$Q,COLUMN()+2,0))</f>
        <v>10556.13999</v>
      </c>
      <c r="D5" s="331">
        <f>IF(ISERROR(VLOOKUP($A5,'Man Tab'!$A:$Q,COLUMN()+2,0)),0,VLOOKUP($A5,'Man Tab'!$A:$Q,COLUMN()+2,0))</f>
        <v>11385.618179999999</v>
      </c>
      <c r="E5" s="331">
        <f>IF(ISERROR(VLOOKUP($A5,'Man Tab'!$A:$Q,COLUMN()+2,0)),0,VLOOKUP($A5,'Man Tab'!$A:$Q,COLUMN()+2,0))</f>
        <v>10914.812180000001</v>
      </c>
      <c r="F5" s="331">
        <f>IF(ISERROR(VLOOKUP($A5,'Man Tab'!$A:$Q,COLUMN()+2,0)),0,VLOOKUP($A5,'Man Tab'!$A:$Q,COLUMN()+2,0))</f>
        <v>15216.261839999999</v>
      </c>
      <c r="G5" s="331">
        <f>IF(ISERROR(VLOOKUP($A5,'Man Tab'!$A:$Q,COLUMN()+2,0)),0,VLOOKUP($A5,'Man Tab'!$A:$Q,COLUMN()+2,0))</f>
        <v>12141.088669999999</v>
      </c>
      <c r="H5" s="331">
        <f>IF(ISERROR(VLOOKUP($A5,'Man Tab'!$A:$Q,COLUMN()+2,0)),0,VLOOKUP($A5,'Man Tab'!$A:$Q,COLUMN()+2,0))</f>
        <v>11491.131939999999</v>
      </c>
      <c r="I5" s="331">
        <f>IF(ISERROR(VLOOKUP($A5,'Man Tab'!$A:$Q,COLUMN()+2,0)),0,VLOOKUP($A5,'Man Tab'!$A:$Q,COLUMN()+2,0))</f>
        <v>9416.5248200000005</v>
      </c>
      <c r="J5" s="331">
        <f>IF(ISERROR(VLOOKUP($A5,'Man Tab'!$A:$Q,COLUMN()+2,0)),0,VLOOKUP($A5,'Man Tab'!$A:$Q,COLUMN()+2,0))</f>
        <v>13000.700639999999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10847.3568600001</v>
      </c>
      <c r="C6" s="333">
        <f t="shared" ref="C6:M6" si="1">C5+B6</f>
        <v>21403.496850000098</v>
      </c>
      <c r="D6" s="333">
        <f t="shared" si="1"/>
        <v>32789.115030000095</v>
      </c>
      <c r="E6" s="333">
        <f t="shared" si="1"/>
        <v>43703.927210000096</v>
      </c>
      <c r="F6" s="333">
        <f t="shared" si="1"/>
        <v>58920.189050000095</v>
      </c>
      <c r="G6" s="333">
        <f t="shared" si="1"/>
        <v>71061.2777200001</v>
      </c>
      <c r="H6" s="333">
        <f t="shared" si="1"/>
        <v>82552.409660000092</v>
      </c>
      <c r="I6" s="333">
        <f t="shared" si="1"/>
        <v>91968.934480000098</v>
      </c>
      <c r="J6" s="333">
        <f t="shared" si="1"/>
        <v>104969.63512000009</v>
      </c>
      <c r="K6" s="333">
        <f t="shared" si="1"/>
        <v>104969.63512000009</v>
      </c>
      <c r="L6" s="333">
        <f t="shared" si="1"/>
        <v>104969.63512000009</v>
      </c>
      <c r="M6" s="333">
        <f t="shared" si="1"/>
        <v>104969.63512000009</v>
      </c>
    </row>
    <row r="7" spans="1:13" ht="14.4" customHeight="1" x14ac:dyDescent="0.3">
      <c r="A7" s="332" t="s">
        <v>127</v>
      </c>
      <c r="B7" s="332">
        <v>355.988</v>
      </c>
      <c r="C7" s="332">
        <v>757.82</v>
      </c>
      <c r="D7" s="332">
        <v>1223.559</v>
      </c>
      <c r="E7" s="332">
        <v>1617.2729999999999</v>
      </c>
      <c r="F7" s="332">
        <v>2036.9849999999999</v>
      </c>
      <c r="G7" s="332">
        <v>2546.36</v>
      </c>
      <c r="H7" s="332">
        <v>3095.4229999999998</v>
      </c>
      <c r="I7" s="332">
        <v>3503.7089999999998</v>
      </c>
      <c r="J7" s="332">
        <v>4091.105</v>
      </c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10679.64</v>
      </c>
      <c r="C8" s="333">
        <f t="shared" ref="C8:M8" si="2">C7*30</f>
        <v>22734.600000000002</v>
      </c>
      <c r="D8" s="333">
        <f t="shared" si="2"/>
        <v>36706.769999999997</v>
      </c>
      <c r="E8" s="333">
        <f t="shared" si="2"/>
        <v>48518.189999999995</v>
      </c>
      <c r="F8" s="333">
        <f t="shared" si="2"/>
        <v>61109.549999999996</v>
      </c>
      <c r="G8" s="333">
        <f t="shared" si="2"/>
        <v>76390.8</v>
      </c>
      <c r="H8" s="333">
        <f t="shared" si="2"/>
        <v>92862.689999999988</v>
      </c>
      <c r="I8" s="333">
        <f t="shared" si="2"/>
        <v>105111.26999999999</v>
      </c>
      <c r="J8" s="333">
        <f t="shared" si="2"/>
        <v>122733.15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169000</v>
      </c>
      <c r="C9" s="332">
        <v>141805.44</v>
      </c>
      <c r="D9" s="332">
        <v>224459.89</v>
      </c>
      <c r="E9" s="332">
        <v>161450</v>
      </c>
      <c r="F9" s="332">
        <v>140824</v>
      </c>
      <c r="G9" s="332">
        <v>149390</v>
      </c>
      <c r="H9" s="332">
        <v>137005</v>
      </c>
      <c r="I9" s="332">
        <v>154124</v>
      </c>
      <c r="J9" s="332">
        <v>163369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169</v>
      </c>
      <c r="C10" s="333">
        <f t="shared" ref="C10:M10" si="3">C9/1000+B10</f>
        <v>310.80543999999998</v>
      </c>
      <c r="D10" s="333">
        <f t="shared" si="3"/>
        <v>535.26532999999995</v>
      </c>
      <c r="E10" s="333">
        <f t="shared" si="3"/>
        <v>696.71532999999999</v>
      </c>
      <c r="F10" s="333">
        <f t="shared" si="3"/>
        <v>837.53933000000006</v>
      </c>
      <c r="G10" s="333">
        <f t="shared" si="3"/>
        <v>986.92933000000005</v>
      </c>
      <c r="H10" s="333">
        <f t="shared" si="3"/>
        <v>1123.93433</v>
      </c>
      <c r="I10" s="333">
        <f t="shared" si="3"/>
        <v>1278.0583300000001</v>
      </c>
      <c r="J10" s="333">
        <f t="shared" si="3"/>
        <v>1441.42733</v>
      </c>
      <c r="K10" s="333">
        <f t="shared" si="3"/>
        <v>1441.42733</v>
      </c>
      <c r="L10" s="333">
        <f t="shared" si="3"/>
        <v>1441.42733</v>
      </c>
      <c r="M10" s="333">
        <f t="shared" si="3"/>
        <v>1441.42733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9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1.1384741583786153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1.1384741583786153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336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2014</v>
      </c>
      <c r="C4" s="264" t="s">
        <v>30</v>
      </c>
      <c r="D4" s="242" t="s">
        <v>209</v>
      </c>
      <c r="E4" s="242" t="s">
        <v>210</v>
      </c>
      <c r="F4" s="242" t="s">
        <v>211</v>
      </c>
      <c r="G4" s="242" t="s">
        <v>212</v>
      </c>
      <c r="H4" s="242" t="s">
        <v>213</v>
      </c>
      <c r="I4" s="242" t="s">
        <v>214</v>
      </c>
      <c r="J4" s="242" t="s">
        <v>215</v>
      </c>
      <c r="K4" s="242" t="s">
        <v>216</v>
      </c>
      <c r="L4" s="242" t="s">
        <v>217</v>
      </c>
      <c r="M4" s="242" t="s">
        <v>218</v>
      </c>
      <c r="N4" s="242" t="s">
        <v>219</v>
      </c>
      <c r="O4" s="242" t="s">
        <v>220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335</v>
      </c>
    </row>
    <row r="7" spans="1:17" ht="14.4" customHeight="1" x14ac:dyDescent="0.3">
      <c r="A7" s="19" t="s">
        <v>35</v>
      </c>
      <c r="B7" s="55">
        <v>5919.0412339284303</v>
      </c>
      <c r="C7" s="56">
        <v>493.25343616070199</v>
      </c>
      <c r="D7" s="56">
        <v>533.78883000000303</v>
      </c>
      <c r="E7" s="56">
        <v>322.02643999999998</v>
      </c>
      <c r="F7" s="56">
        <v>600.65844000000004</v>
      </c>
      <c r="G7" s="56">
        <v>457.14017999999999</v>
      </c>
      <c r="H7" s="56">
        <v>473.70062999999999</v>
      </c>
      <c r="I7" s="56">
        <v>566.16319999999996</v>
      </c>
      <c r="J7" s="56">
        <v>660.24117000000001</v>
      </c>
      <c r="K7" s="56">
        <v>450.13972999999999</v>
      </c>
      <c r="L7" s="56">
        <v>509.01422000000002</v>
      </c>
      <c r="M7" s="56">
        <v>0</v>
      </c>
      <c r="N7" s="56">
        <v>0</v>
      </c>
      <c r="O7" s="56">
        <v>0</v>
      </c>
      <c r="P7" s="57">
        <v>4572.87284</v>
      </c>
      <c r="Q7" s="189">
        <v>1.03009314274</v>
      </c>
    </row>
    <row r="8" spans="1:17" ht="14.4" customHeight="1" x14ac:dyDescent="0.3">
      <c r="A8" s="19" t="s">
        <v>36</v>
      </c>
      <c r="B8" s="55">
        <v>995.21330965123195</v>
      </c>
      <c r="C8" s="56">
        <v>82.934442470936006</v>
      </c>
      <c r="D8" s="56">
        <v>61.795000000000002</v>
      </c>
      <c r="E8" s="56">
        <v>98.974999999999994</v>
      </c>
      <c r="F8" s="56">
        <v>79.566999999999993</v>
      </c>
      <c r="G8" s="56">
        <v>61.372999999999998</v>
      </c>
      <c r="H8" s="56">
        <v>91.472999999999999</v>
      </c>
      <c r="I8" s="56">
        <v>133.828</v>
      </c>
      <c r="J8" s="56">
        <v>82.994</v>
      </c>
      <c r="K8" s="56">
        <v>105.998</v>
      </c>
      <c r="L8" s="56">
        <v>67.233000000000004</v>
      </c>
      <c r="M8" s="56">
        <v>0</v>
      </c>
      <c r="N8" s="56">
        <v>0</v>
      </c>
      <c r="O8" s="56">
        <v>0</v>
      </c>
      <c r="P8" s="57">
        <v>783.23599999999999</v>
      </c>
      <c r="Q8" s="189">
        <v>1.049337520448</v>
      </c>
    </row>
    <row r="9" spans="1:17" ht="14.4" customHeight="1" x14ac:dyDescent="0.3">
      <c r="A9" s="19" t="s">
        <v>37</v>
      </c>
      <c r="B9" s="55">
        <v>58375.324576917803</v>
      </c>
      <c r="C9" s="56">
        <v>4864.6103814098096</v>
      </c>
      <c r="D9" s="56">
        <v>5013.2842700000201</v>
      </c>
      <c r="E9" s="56">
        <v>4753.1748399999997</v>
      </c>
      <c r="F9" s="56">
        <v>5198.5930900000003</v>
      </c>
      <c r="G9" s="56">
        <v>4924.1644100000003</v>
      </c>
      <c r="H9" s="56">
        <v>9084.3395500000006</v>
      </c>
      <c r="I9" s="56">
        <v>5868.1521000000002</v>
      </c>
      <c r="J9" s="56">
        <v>3720.2762499999999</v>
      </c>
      <c r="K9" s="56">
        <v>3524.00324</v>
      </c>
      <c r="L9" s="56">
        <v>6876.8595500000001</v>
      </c>
      <c r="M9" s="56">
        <v>0</v>
      </c>
      <c r="N9" s="56">
        <v>0</v>
      </c>
      <c r="O9" s="56">
        <v>0</v>
      </c>
      <c r="P9" s="57">
        <v>48962.847300000001</v>
      </c>
      <c r="Q9" s="189">
        <v>1.1183457543599999</v>
      </c>
    </row>
    <row r="10" spans="1:17" ht="14.4" customHeight="1" x14ac:dyDescent="0.3">
      <c r="A10" s="19" t="s">
        <v>38</v>
      </c>
      <c r="B10" s="55">
        <v>677.99760883551903</v>
      </c>
      <c r="C10" s="56">
        <v>56.499800736292997</v>
      </c>
      <c r="D10" s="56">
        <v>58.081420000000001</v>
      </c>
      <c r="E10" s="56">
        <v>54.138689999999997</v>
      </c>
      <c r="F10" s="56">
        <v>53.071359999999999</v>
      </c>
      <c r="G10" s="56">
        <v>57.200969999999998</v>
      </c>
      <c r="H10" s="56">
        <v>57.985149999999997</v>
      </c>
      <c r="I10" s="56">
        <v>60.60416</v>
      </c>
      <c r="J10" s="56">
        <v>50.41883</v>
      </c>
      <c r="K10" s="56">
        <v>47.436320000000002</v>
      </c>
      <c r="L10" s="56">
        <v>55.017519999999998</v>
      </c>
      <c r="M10" s="56">
        <v>0</v>
      </c>
      <c r="N10" s="56">
        <v>0</v>
      </c>
      <c r="O10" s="56">
        <v>0</v>
      </c>
      <c r="P10" s="57">
        <v>493.95442000000003</v>
      </c>
      <c r="Q10" s="189">
        <v>0.97139854882999999</v>
      </c>
    </row>
    <row r="11" spans="1:17" ht="14.4" customHeight="1" x14ac:dyDescent="0.3">
      <c r="A11" s="19" t="s">
        <v>39</v>
      </c>
      <c r="B11" s="55">
        <v>1032.4927004599799</v>
      </c>
      <c r="C11" s="56">
        <v>86.041058371663993</v>
      </c>
      <c r="D11" s="56">
        <v>70.532470000000004</v>
      </c>
      <c r="E11" s="56">
        <v>66.903989999999993</v>
      </c>
      <c r="F11" s="56">
        <v>87.253200000000007</v>
      </c>
      <c r="G11" s="56">
        <v>68.370549999999994</v>
      </c>
      <c r="H11" s="56">
        <v>98.953630000000004</v>
      </c>
      <c r="I11" s="56">
        <v>117.98501</v>
      </c>
      <c r="J11" s="56">
        <v>69.979860000000002</v>
      </c>
      <c r="K11" s="56">
        <v>97.770200000000003</v>
      </c>
      <c r="L11" s="56">
        <v>117.49775</v>
      </c>
      <c r="M11" s="56">
        <v>0</v>
      </c>
      <c r="N11" s="56">
        <v>0</v>
      </c>
      <c r="O11" s="56">
        <v>0</v>
      </c>
      <c r="P11" s="57">
        <v>795.24666000000002</v>
      </c>
      <c r="Q11" s="189">
        <v>1.0269601707860001</v>
      </c>
    </row>
    <row r="12" spans="1:17" ht="14.4" customHeight="1" x14ac:dyDescent="0.3">
      <c r="A12" s="19" t="s">
        <v>40</v>
      </c>
      <c r="B12" s="55">
        <v>138.37858686212601</v>
      </c>
      <c r="C12" s="56">
        <v>11.531548905177001</v>
      </c>
      <c r="D12" s="56">
        <v>6.9576700000000002</v>
      </c>
      <c r="E12" s="56">
        <v>4.6539599999999997</v>
      </c>
      <c r="F12" s="56">
        <v>34.116100000000003</v>
      </c>
      <c r="G12" s="56">
        <v>8.1643799999999995</v>
      </c>
      <c r="H12" s="56">
        <v>20.889030000000002</v>
      </c>
      <c r="I12" s="56">
        <v>52.7271</v>
      </c>
      <c r="J12" s="56">
        <v>0.31136999999999998</v>
      </c>
      <c r="K12" s="56">
        <v>16.764489999999999</v>
      </c>
      <c r="L12" s="56">
        <v>9.7102199999999996</v>
      </c>
      <c r="M12" s="56">
        <v>0</v>
      </c>
      <c r="N12" s="56">
        <v>0</v>
      </c>
      <c r="O12" s="56">
        <v>0</v>
      </c>
      <c r="P12" s="57">
        <v>154.29432</v>
      </c>
      <c r="Q12" s="189">
        <v>1.486687822625</v>
      </c>
    </row>
    <row r="13" spans="1:17" ht="14.4" customHeight="1" x14ac:dyDescent="0.3">
      <c r="A13" s="19" t="s">
        <v>41</v>
      </c>
      <c r="B13" s="55">
        <v>1779.76892371544</v>
      </c>
      <c r="C13" s="56">
        <v>148.314076976287</v>
      </c>
      <c r="D13" s="56">
        <v>130.38780000000099</v>
      </c>
      <c r="E13" s="56">
        <v>129.82153</v>
      </c>
      <c r="F13" s="56">
        <v>92.451719999999995</v>
      </c>
      <c r="G13" s="56">
        <v>127.94179</v>
      </c>
      <c r="H13" s="56">
        <v>139.51096000000001</v>
      </c>
      <c r="I13" s="56">
        <v>132.72542000000001</v>
      </c>
      <c r="J13" s="56">
        <v>110.86427999999999</v>
      </c>
      <c r="K13" s="56">
        <v>151.69534999999999</v>
      </c>
      <c r="L13" s="56">
        <v>140.69768999999999</v>
      </c>
      <c r="M13" s="56">
        <v>0</v>
      </c>
      <c r="N13" s="56">
        <v>0</v>
      </c>
      <c r="O13" s="56">
        <v>0</v>
      </c>
      <c r="P13" s="57">
        <v>1156.09654</v>
      </c>
      <c r="Q13" s="189">
        <v>0.86610235339700004</v>
      </c>
    </row>
    <row r="14" spans="1:17" ht="14.4" customHeight="1" x14ac:dyDescent="0.3">
      <c r="A14" s="19" t="s">
        <v>42</v>
      </c>
      <c r="B14" s="55">
        <v>2528.9628617049202</v>
      </c>
      <c r="C14" s="56">
        <v>210.746905142076</v>
      </c>
      <c r="D14" s="56">
        <v>280.78200000000101</v>
      </c>
      <c r="E14" s="56">
        <v>236.38</v>
      </c>
      <c r="F14" s="56">
        <v>212.78800000000001</v>
      </c>
      <c r="G14" s="56">
        <v>178.63399999999999</v>
      </c>
      <c r="H14" s="56">
        <v>153.762</v>
      </c>
      <c r="I14" s="56">
        <v>138.34800000000001</v>
      </c>
      <c r="J14" s="56">
        <v>126.845</v>
      </c>
      <c r="K14" s="56">
        <v>124.155</v>
      </c>
      <c r="L14" s="56">
        <v>133.36699999999999</v>
      </c>
      <c r="M14" s="56">
        <v>0</v>
      </c>
      <c r="N14" s="56">
        <v>0</v>
      </c>
      <c r="O14" s="56">
        <v>0</v>
      </c>
      <c r="P14" s="57">
        <v>1585.0609999999999</v>
      </c>
      <c r="Q14" s="189">
        <v>0.83568434264799996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335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335</v>
      </c>
    </row>
    <row r="17" spans="1:17" ht="14.4" customHeight="1" x14ac:dyDescent="0.3">
      <c r="A17" s="19" t="s">
        <v>45</v>
      </c>
      <c r="B17" s="55">
        <v>772.41117210530399</v>
      </c>
      <c r="C17" s="56">
        <v>64.367597675441999</v>
      </c>
      <c r="D17" s="56">
        <v>11.168369999999999</v>
      </c>
      <c r="E17" s="56">
        <v>83.952830000000006</v>
      </c>
      <c r="F17" s="56">
        <v>96.064899999999994</v>
      </c>
      <c r="G17" s="56">
        <v>75.342690000000005</v>
      </c>
      <c r="H17" s="56">
        <v>97.767319999999998</v>
      </c>
      <c r="I17" s="56">
        <v>67.765469999999993</v>
      </c>
      <c r="J17" s="56">
        <v>27.800439999999998</v>
      </c>
      <c r="K17" s="56">
        <v>27.16639</v>
      </c>
      <c r="L17" s="56">
        <v>144.64545000000001</v>
      </c>
      <c r="M17" s="56">
        <v>0</v>
      </c>
      <c r="N17" s="56">
        <v>0</v>
      </c>
      <c r="O17" s="56">
        <v>0</v>
      </c>
      <c r="P17" s="57">
        <v>631.67385999999999</v>
      </c>
      <c r="Q17" s="189">
        <v>1.0903931011729999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2.1440000000000001</v>
      </c>
      <c r="E18" s="56">
        <v>5.0049999999999999</v>
      </c>
      <c r="F18" s="56">
        <v>1.925</v>
      </c>
      <c r="G18" s="56">
        <v>0.30599999999999999</v>
      </c>
      <c r="H18" s="56">
        <v>2.8140000000000001</v>
      </c>
      <c r="I18" s="56">
        <v>5.5259999999999998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17.72</v>
      </c>
      <c r="Q18" s="189" t="s">
        <v>335</v>
      </c>
    </row>
    <row r="19" spans="1:17" ht="14.4" customHeight="1" x14ac:dyDescent="0.3">
      <c r="A19" s="19" t="s">
        <v>47</v>
      </c>
      <c r="B19" s="55">
        <v>2329.2791374028302</v>
      </c>
      <c r="C19" s="56">
        <v>194.10659478356899</v>
      </c>
      <c r="D19" s="56">
        <v>215.90504000000101</v>
      </c>
      <c r="E19" s="56">
        <v>212.74364</v>
      </c>
      <c r="F19" s="56">
        <v>178.47817000000001</v>
      </c>
      <c r="G19" s="56">
        <v>277.49919999999997</v>
      </c>
      <c r="H19" s="56">
        <v>187.37081000000001</v>
      </c>
      <c r="I19" s="56">
        <v>326.67615999999998</v>
      </c>
      <c r="J19" s="56">
        <v>213.64456999999999</v>
      </c>
      <c r="K19" s="56">
        <v>186.00604999999999</v>
      </c>
      <c r="L19" s="56">
        <v>183.54058000000001</v>
      </c>
      <c r="M19" s="56">
        <v>0</v>
      </c>
      <c r="N19" s="56">
        <v>0</v>
      </c>
      <c r="O19" s="56">
        <v>0</v>
      </c>
      <c r="P19" s="57">
        <v>1981.8642199999999</v>
      </c>
      <c r="Q19" s="189">
        <v>1.1344649871429999</v>
      </c>
    </row>
    <row r="20" spans="1:17" ht="14.4" customHeight="1" x14ac:dyDescent="0.3">
      <c r="A20" s="19" t="s">
        <v>48</v>
      </c>
      <c r="B20" s="55">
        <v>49757.2461881731</v>
      </c>
      <c r="C20" s="56">
        <v>4146.4371823477604</v>
      </c>
      <c r="D20" s="56">
        <v>3936.6383100000198</v>
      </c>
      <c r="E20" s="56">
        <v>4038.0060600000002</v>
      </c>
      <c r="F20" s="56">
        <v>4202.5838400000002</v>
      </c>
      <c r="G20" s="56">
        <v>4054.98846</v>
      </c>
      <c r="H20" s="56">
        <v>4209.4327700000003</v>
      </c>
      <c r="I20" s="56">
        <v>4132.2984399999996</v>
      </c>
      <c r="J20" s="56">
        <v>5882.1134000000002</v>
      </c>
      <c r="K20" s="56">
        <v>4067.3216499999999</v>
      </c>
      <c r="L20" s="56">
        <v>4126.4183499999999</v>
      </c>
      <c r="M20" s="56">
        <v>0</v>
      </c>
      <c r="N20" s="56">
        <v>0</v>
      </c>
      <c r="O20" s="56">
        <v>0</v>
      </c>
      <c r="P20" s="57">
        <v>38649.80128</v>
      </c>
      <c r="Q20" s="189">
        <v>1.0356897200140001</v>
      </c>
    </row>
    <row r="21" spans="1:17" ht="14.4" customHeight="1" x14ac:dyDescent="0.3">
      <c r="A21" s="20" t="s">
        <v>49</v>
      </c>
      <c r="B21" s="55">
        <v>6443.9826655916104</v>
      </c>
      <c r="C21" s="56">
        <v>536.99855546596802</v>
      </c>
      <c r="D21" s="56">
        <v>525.66100000000301</v>
      </c>
      <c r="E21" s="56">
        <v>538.40700000000004</v>
      </c>
      <c r="F21" s="56">
        <v>538.40099999999995</v>
      </c>
      <c r="G21" s="56">
        <v>538.39800000000002</v>
      </c>
      <c r="H21" s="56">
        <v>538.39700000000005</v>
      </c>
      <c r="I21" s="56">
        <v>538.39300000000003</v>
      </c>
      <c r="J21" s="56">
        <v>540.09400000000005</v>
      </c>
      <c r="K21" s="56">
        <v>540.09400000000005</v>
      </c>
      <c r="L21" s="56">
        <v>608.22299999999996</v>
      </c>
      <c r="M21" s="56">
        <v>0</v>
      </c>
      <c r="N21" s="56">
        <v>0</v>
      </c>
      <c r="O21" s="56">
        <v>0</v>
      </c>
      <c r="P21" s="57">
        <v>4906.0680000000002</v>
      </c>
      <c r="Q21" s="189">
        <v>1.0151212905839999</v>
      </c>
    </row>
    <row r="22" spans="1:17" ht="14.4" customHeight="1" x14ac:dyDescent="0.3">
      <c r="A22" s="19" t="s">
        <v>50</v>
      </c>
      <c r="B22" s="55">
        <v>100</v>
      </c>
      <c r="C22" s="56">
        <v>8.333333333333</v>
      </c>
      <c r="D22" s="56">
        <v>0</v>
      </c>
      <c r="E22" s="56">
        <v>0</v>
      </c>
      <c r="F22" s="56">
        <v>0</v>
      </c>
      <c r="G22" s="56">
        <v>84.336010000000002</v>
      </c>
      <c r="H22" s="56">
        <v>59.7898</v>
      </c>
      <c r="I22" s="56">
        <v>0</v>
      </c>
      <c r="J22" s="56">
        <v>0</v>
      </c>
      <c r="K22" s="56">
        <v>77.169489999999996</v>
      </c>
      <c r="L22" s="56">
        <v>27.829000000000001</v>
      </c>
      <c r="M22" s="56">
        <v>0</v>
      </c>
      <c r="N22" s="56">
        <v>0</v>
      </c>
      <c r="O22" s="56">
        <v>0</v>
      </c>
      <c r="P22" s="57">
        <v>249.12430000000001</v>
      </c>
      <c r="Q22" s="189">
        <v>3.321657333333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335</v>
      </c>
    </row>
    <row r="24" spans="1:17" ht="14.4" customHeight="1" x14ac:dyDescent="0.3">
      <c r="A24" s="20" t="s">
        <v>52</v>
      </c>
      <c r="B24" s="55">
        <v>-1.45519152283669E-11</v>
      </c>
      <c r="C24" s="56">
        <v>-1.8189894035458601E-12</v>
      </c>
      <c r="D24" s="56">
        <v>0.23068</v>
      </c>
      <c r="E24" s="56">
        <v>11.951009999997</v>
      </c>
      <c r="F24" s="56">
        <v>9.6663600000009993</v>
      </c>
      <c r="G24" s="56">
        <v>0.95254000000200001</v>
      </c>
      <c r="H24" s="56">
        <v>7.6189999994000002E-2</v>
      </c>
      <c r="I24" s="56">
        <v>-0.10339</v>
      </c>
      <c r="J24" s="56">
        <v>5.5487699999990001</v>
      </c>
      <c r="K24" s="56">
        <v>0.80490999999799995</v>
      </c>
      <c r="L24" s="56">
        <v>0.64731000000200001</v>
      </c>
      <c r="M24" s="56">
        <v>0</v>
      </c>
      <c r="N24" s="56">
        <v>0</v>
      </c>
      <c r="O24" s="56">
        <v>0</v>
      </c>
      <c r="P24" s="57">
        <v>29.774379999994999</v>
      </c>
      <c r="Q24" s="189"/>
    </row>
    <row r="25" spans="1:17" ht="14.4" customHeight="1" x14ac:dyDescent="0.3">
      <c r="A25" s="21" t="s">
        <v>53</v>
      </c>
      <c r="B25" s="58">
        <v>130850.09896534801</v>
      </c>
      <c r="C25" s="59">
        <v>10904.174913778999</v>
      </c>
      <c r="D25" s="59">
        <v>10847.3568600001</v>
      </c>
      <c r="E25" s="59">
        <v>10556.13999</v>
      </c>
      <c r="F25" s="59">
        <v>11385.618179999999</v>
      </c>
      <c r="G25" s="59">
        <v>10914.812180000001</v>
      </c>
      <c r="H25" s="59">
        <v>15216.261839999999</v>
      </c>
      <c r="I25" s="59">
        <v>12141.088669999999</v>
      </c>
      <c r="J25" s="59">
        <v>11491.131939999999</v>
      </c>
      <c r="K25" s="59">
        <v>9416.5248200000005</v>
      </c>
      <c r="L25" s="59">
        <v>13000.700639999999</v>
      </c>
      <c r="M25" s="59">
        <v>0</v>
      </c>
      <c r="N25" s="59">
        <v>0</v>
      </c>
      <c r="O25" s="59">
        <v>0</v>
      </c>
      <c r="P25" s="60">
        <v>104969.63512000001</v>
      </c>
      <c r="Q25" s="190">
        <v>1.069617177212</v>
      </c>
    </row>
    <row r="26" spans="1:17" ht="14.4" customHeight="1" x14ac:dyDescent="0.3">
      <c r="A26" s="19" t="s">
        <v>54</v>
      </c>
      <c r="B26" s="55">
        <v>9638.1684150836409</v>
      </c>
      <c r="C26" s="56">
        <v>803.18070125697</v>
      </c>
      <c r="D26" s="56">
        <v>784.98995000000002</v>
      </c>
      <c r="E26" s="56">
        <v>767.34987999999998</v>
      </c>
      <c r="F26" s="56">
        <v>853.97672</v>
      </c>
      <c r="G26" s="56">
        <v>749.07737999999995</v>
      </c>
      <c r="H26" s="56">
        <v>825.05643999999995</v>
      </c>
      <c r="I26" s="56">
        <v>798.88120000000004</v>
      </c>
      <c r="J26" s="56">
        <v>1202.73838</v>
      </c>
      <c r="K26" s="56">
        <v>772.19538999999997</v>
      </c>
      <c r="L26" s="56">
        <v>854.12743999999998</v>
      </c>
      <c r="M26" s="56">
        <v>0</v>
      </c>
      <c r="N26" s="56">
        <v>0</v>
      </c>
      <c r="O26" s="56">
        <v>0</v>
      </c>
      <c r="P26" s="57">
        <v>7608.3927800000001</v>
      </c>
      <c r="Q26" s="189">
        <v>1.0525364643749999</v>
      </c>
    </row>
    <row r="27" spans="1:17" ht="14.4" customHeight="1" x14ac:dyDescent="0.3">
      <c r="A27" s="22" t="s">
        <v>55</v>
      </c>
      <c r="B27" s="58">
        <v>140488.26738043199</v>
      </c>
      <c r="C27" s="59">
        <v>11707.355615036</v>
      </c>
      <c r="D27" s="59">
        <v>11632.346810000099</v>
      </c>
      <c r="E27" s="59">
        <v>11323.489869999999</v>
      </c>
      <c r="F27" s="59">
        <v>12239.5949</v>
      </c>
      <c r="G27" s="59">
        <v>11663.88956</v>
      </c>
      <c r="H27" s="59">
        <v>16041.31828</v>
      </c>
      <c r="I27" s="59">
        <v>12939.969870000001</v>
      </c>
      <c r="J27" s="59">
        <v>12693.87032</v>
      </c>
      <c r="K27" s="59">
        <v>10188.720209999999</v>
      </c>
      <c r="L27" s="59">
        <v>13854.828079999999</v>
      </c>
      <c r="M27" s="59">
        <v>0</v>
      </c>
      <c r="N27" s="59">
        <v>0</v>
      </c>
      <c r="O27" s="59">
        <v>0</v>
      </c>
      <c r="P27" s="60">
        <v>112578.0279</v>
      </c>
      <c r="Q27" s="190">
        <v>1.0684453584539999</v>
      </c>
    </row>
    <row r="28" spans="1:17" ht="14.4" customHeight="1" x14ac:dyDescent="0.3">
      <c r="A28" s="20" t="s">
        <v>56</v>
      </c>
      <c r="B28" s="55">
        <v>14.328517349527999</v>
      </c>
      <c r="C28" s="56">
        <v>1.1940431124599999</v>
      </c>
      <c r="D28" s="56">
        <v>0.28100000000000003</v>
      </c>
      <c r="E28" s="56">
        <v>0.11570999999999999</v>
      </c>
      <c r="F28" s="56">
        <v>0.1091</v>
      </c>
      <c r="G28" s="56">
        <v>0.46671000000000001</v>
      </c>
      <c r="H28" s="56">
        <v>0.29020000000000001</v>
      </c>
      <c r="I28" s="56">
        <v>0</v>
      </c>
      <c r="J28" s="56">
        <v>5.4287799999999997</v>
      </c>
      <c r="K28" s="56">
        <v>21.410520000000002</v>
      </c>
      <c r="L28" s="56">
        <v>0</v>
      </c>
      <c r="M28" s="56">
        <v>0</v>
      </c>
      <c r="N28" s="56">
        <v>0</v>
      </c>
      <c r="O28" s="56">
        <v>0</v>
      </c>
      <c r="P28" s="57">
        <v>28.10202</v>
      </c>
      <c r="Q28" s="189">
        <v>2.6150200391270002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335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335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234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225</v>
      </c>
      <c r="G4" s="499" t="s">
        <v>64</v>
      </c>
      <c r="H4" s="266" t="s">
        <v>184</v>
      </c>
      <c r="I4" s="497" t="s">
        <v>65</v>
      </c>
      <c r="J4" s="499" t="s">
        <v>227</v>
      </c>
      <c r="K4" s="500" t="s">
        <v>228</v>
      </c>
    </row>
    <row r="5" spans="1:11" ht="42" thickBot="1" x14ac:dyDescent="0.35">
      <c r="A5" s="103"/>
      <c r="B5" s="28" t="s">
        <v>221</v>
      </c>
      <c r="C5" s="29" t="s">
        <v>222</v>
      </c>
      <c r="D5" s="30" t="s">
        <v>223</v>
      </c>
      <c r="E5" s="30" t="s">
        <v>224</v>
      </c>
      <c r="F5" s="498"/>
      <c r="G5" s="498"/>
      <c r="H5" s="29" t="s">
        <v>226</v>
      </c>
      <c r="I5" s="498"/>
      <c r="J5" s="498"/>
      <c r="K5" s="501"/>
    </row>
    <row r="6" spans="1:11" ht="14.4" customHeight="1" thickBot="1" x14ac:dyDescent="0.35">
      <c r="A6" s="633" t="s">
        <v>337</v>
      </c>
      <c r="B6" s="615">
        <v>126238.77586014901</v>
      </c>
      <c r="C6" s="615">
        <v>127165.3841</v>
      </c>
      <c r="D6" s="616">
        <v>926.60823985058198</v>
      </c>
      <c r="E6" s="617">
        <v>1.007340123773</v>
      </c>
      <c r="F6" s="615">
        <v>130850.09896534801</v>
      </c>
      <c r="G6" s="616">
        <v>98137.574224011201</v>
      </c>
      <c r="H6" s="618">
        <v>13000.700639999999</v>
      </c>
      <c r="I6" s="615">
        <v>104969.63512000001</v>
      </c>
      <c r="J6" s="616">
        <v>6832.0608959888596</v>
      </c>
      <c r="K6" s="619">
        <v>0.80221288290899995</v>
      </c>
    </row>
    <row r="7" spans="1:11" ht="14.4" customHeight="1" thickBot="1" x14ac:dyDescent="0.35">
      <c r="A7" s="634" t="s">
        <v>338</v>
      </c>
      <c r="B7" s="615">
        <v>68818.016212907707</v>
      </c>
      <c r="C7" s="615">
        <v>68135.993409999995</v>
      </c>
      <c r="D7" s="616">
        <v>-682.02280290766805</v>
      </c>
      <c r="E7" s="617">
        <v>0.99008947306999995</v>
      </c>
      <c r="F7" s="615">
        <v>71447.179802075407</v>
      </c>
      <c r="G7" s="616">
        <v>53585.384851556497</v>
      </c>
      <c r="H7" s="618">
        <v>7909.3971700000002</v>
      </c>
      <c r="I7" s="615">
        <v>58503.611720000001</v>
      </c>
      <c r="J7" s="616">
        <v>4918.2268684434803</v>
      </c>
      <c r="K7" s="619">
        <v>0.81883724287000004</v>
      </c>
    </row>
    <row r="8" spans="1:11" ht="14.4" customHeight="1" thickBot="1" x14ac:dyDescent="0.35">
      <c r="A8" s="635" t="s">
        <v>339</v>
      </c>
      <c r="B8" s="615">
        <v>66242.471576116601</v>
      </c>
      <c r="C8" s="615">
        <v>65623.299410000007</v>
      </c>
      <c r="D8" s="616">
        <v>-619.17216611659398</v>
      </c>
      <c r="E8" s="617">
        <v>0.99065294287200001</v>
      </c>
      <c r="F8" s="615">
        <v>68918.216940370505</v>
      </c>
      <c r="G8" s="616">
        <v>51688.662705277799</v>
      </c>
      <c r="H8" s="618">
        <v>7776.03017</v>
      </c>
      <c r="I8" s="615">
        <v>56918.550719999999</v>
      </c>
      <c r="J8" s="616">
        <v>5229.8880147221798</v>
      </c>
      <c r="K8" s="619">
        <v>0.82588542256099995</v>
      </c>
    </row>
    <row r="9" spans="1:11" ht="14.4" customHeight="1" thickBot="1" x14ac:dyDescent="0.35">
      <c r="A9" s="636" t="s">
        <v>340</v>
      </c>
      <c r="B9" s="620">
        <v>0</v>
      </c>
      <c r="C9" s="620">
        <v>6.8999999999999999E-3</v>
      </c>
      <c r="D9" s="621">
        <v>6.8999999999999999E-3</v>
      </c>
      <c r="E9" s="622" t="s">
        <v>341</v>
      </c>
      <c r="F9" s="620">
        <v>0</v>
      </c>
      <c r="G9" s="621">
        <v>0</v>
      </c>
      <c r="H9" s="623">
        <v>2.2000000000000001E-4</v>
      </c>
      <c r="I9" s="620">
        <v>2.64E-3</v>
      </c>
      <c r="J9" s="621">
        <v>2.64E-3</v>
      </c>
      <c r="K9" s="624" t="s">
        <v>335</v>
      </c>
    </row>
    <row r="10" spans="1:11" ht="14.4" customHeight="1" thickBot="1" x14ac:dyDescent="0.35">
      <c r="A10" s="637" t="s">
        <v>342</v>
      </c>
      <c r="B10" s="615">
        <v>0</v>
      </c>
      <c r="C10" s="615">
        <v>6.8999999999999999E-3</v>
      </c>
      <c r="D10" s="616">
        <v>6.8999999999999999E-3</v>
      </c>
      <c r="E10" s="625" t="s">
        <v>341</v>
      </c>
      <c r="F10" s="615">
        <v>0</v>
      </c>
      <c r="G10" s="616">
        <v>0</v>
      </c>
      <c r="H10" s="618">
        <v>2.2000000000000001E-4</v>
      </c>
      <c r="I10" s="615">
        <v>2.64E-3</v>
      </c>
      <c r="J10" s="616">
        <v>2.64E-3</v>
      </c>
      <c r="K10" s="626" t="s">
        <v>335</v>
      </c>
    </row>
    <row r="11" spans="1:11" ht="14.4" customHeight="1" thickBot="1" x14ac:dyDescent="0.35">
      <c r="A11" s="636" t="s">
        <v>343</v>
      </c>
      <c r="B11" s="620">
        <v>6302.2567939462297</v>
      </c>
      <c r="C11" s="620">
        <v>6059.8486800000001</v>
      </c>
      <c r="D11" s="621">
        <v>-242.408113946225</v>
      </c>
      <c r="E11" s="627">
        <v>0.96153630011000002</v>
      </c>
      <c r="F11" s="620">
        <v>5919.0412339284303</v>
      </c>
      <c r="G11" s="621">
        <v>4439.28092544632</v>
      </c>
      <c r="H11" s="623">
        <v>509.01422000000002</v>
      </c>
      <c r="I11" s="620">
        <v>4572.87284</v>
      </c>
      <c r="J11" s="621">
        <v>133.59191455368301</v>
      </c>
      <c r="K11" s="628">
        <v>0.77256985705500003</v>
      </c>
    </row>
    <row r="12" spans="1:11" ht="14.4" customHeight="1" thickBot="1" x14ac:dyDescent="0.35">
      <c r="A12" s="637" t="s">
        <v>344</v>
      </c>
      <c r="B12" s="615">
        <v>4625.9911524481604</v>
      </c>
      <c r="C12" s="615">
        <v>4258.17587</v>
      </c>
      <c r="D12" s="616">
        <v>-367.81528244816002</v>
      </c>
      <c r="E12" s="617">
        <v>0.92048941073799995</v>
      </c>
      <c r="F12" s="615">
        <v>4201.0118969765599</v>
      </c>
      <c r="G12" s="616">
        <v>3150.7589227324202</v>
      </c>
      <c r="H12" s="618">
        <v>383.57126</v>
      </c>
      <c r="I12" s="615">
        <v>3386.0482099999999</v>
      </c>
      <c r="J12" s="616">
        <v>235.289287267578</v>
      </c>
      <c r="K12" s="619">
        <v>0.806007765042</v>
      </c>
    </row>
    <row r="13" spans="1:11" ht="14.4" customHeight="1" thickBot="1" x14ac:dyDescent="0.35">
      <c r="A13" s="637" t="s">
        <v>345</v>
      </c>
      <c r="B13" s="615">
        <v>474.01218474721901</v>
      </c>
      <c r="C13" s="615">
        <v>445.72645999999997</v>
      </c>
      <c r="D13" s="616">
        <v>-28.285724747219</v>
      </c>
      <c r="E13" s="617">
        <v>0.94032700918300005</v>
      </c>
      <c r="F13" s="615">
        <v>445.060538042563</v>
      </c>
      <c r="G13" s="616">
        <v>333.795403531923</v>
      </c>
      <c r="H13" s="618">
        <v>28.359819999999999</v>
      </c>
      <c r="I13" s="615">
        <v>262.41052999999999</v>
      </c>
      <c r="J13" s="616">
        <v>-71.384873531921997</v>
      </c>
      <c r="K13" s="619">
        <v>0.58960637389699999</v>
      </c>
    </row>
    <row r="14" spans="1:11" ht="14.4" customHeight="1" thickBot="1" x14ac:dyDescent="0.35">
      <c r="A14" s="637" t="s">
        <v>346</v>
      </c>
      <c r="B14" s="615">
        <v>19.992697012707001</v>
      </c>
      <c r="C14" s="615">
        <v>7.6840799999999998</v>
      </c>
      <c r="D14" s="616">
        <v>-12.308617012707</v>
      </c>
      <c r="E14" s="617">
        <v>0.384344343092</v>
      </c>
      <c r="F14" s="615">
        <v>7.4859190879800002</v>
      </c>
      <c r="G14" s="616">
        <v>5.6144393159849999</v>
      </c>
      <c r="H14" s="618">
        <v>0</v>
      </c>
      <c r="I14" s="615">
        <v>0</v>
      </c>
      <c r="J14" s="616">
        <v>-5.6144393159849999</v>
      </c>
      <c r="K14" s="619">
        <v>0</v>
      </c>
    </row>
    <row r="15" spans="1:11" ht="14.4" customHeight="1" thickBot="1" x14ac:dyDescent="0.35">
      <c r="A15" s="637" t="s">
        <v>347</v>
      </c>
      <c r="B15" s="615">
        <v>100.996898003694</v>
      </c>
      <c r="C15" s="615">
        <v>435.69243999999998</v>
      </c>
      <c r="D15" s="616">
        <v>334.69554199630602</v>
      </c>
      <c r="E15" s="617">
        <v>4.3139190273350003</v>
      </c>
      <c r="F15" s="615">
        <v>435.00381959075298</v>
      </c>
      <c r="G15" s="616">
        <v>326.25286469306502</v>
      </c>
      <c r="H15" s="618">
        <v>15.36816</v>
      </c>
      <c r="I15" s="615">
        <v>242.04852</v>
      </c>
      <c r="J15" s="616">
        <v>-84.204344693064002</v>
      </c>
      <c r="K15" s="619">
        <v>0.55642849349599999</v>
      </c>
    </row>
    <row r="16" spans="1:11" ht="14.4" customHeight="1" thickBot="1" x14ac:dyDescent="0.35">
      <c r="A16" s="637" t="s">
        <v>348</v>
      </c>
      <c r="B16" s="615">
        <v>1.8384578718090001</v>
      </c>
      <c r="C16" s="615">
        <v>7.9175700000000004</v>
      </c>
      <c r="D16" s="616">
        <v>6.0791121281900002</v>
      </c>
      <c r="E16" s="617">
        <v>4.3066366226849997</v>
      </c>
      <c r="F16" s="615">
        <v>7.4152632684080002</v>
      </c>
      <c r="G16" s="616">
        <v>5.5614474513059999</v>
      </c>
      <c r="H16" s="618">
        <v>0</v>
      </c>
      <c r="I16" s="615">
        <v>8.45838</v>
      </c>
      <c r="J16" s="616">
        <v>2.896932548693</v>
      </c>
      <c r="K16" s="619">
        <v>1.140671570763</v>
      </c>
    </row>
    <row r="17" spans="1:11" ht="14.4" customHeight="1" thickBot="1" x14ac:dyDescent="0.35">
      <c r="A17" s="637" t="s">
        <v>349</v>
      </c>
      <c r="B17" s="615">
        <v>606.00888682102004</v>
      </c>
      <c r="C17" s="615">
        <v>554.21286999999995</v>
      </c>
      <c r="D17" s="616">
        <v>-51.796016821019002</v>
      </c>
      <c r="E17" s="617">
        <v>0.91452927845200005</v>
      </c>
      <c r="F17" s="615">
        <v>504.35004290439798</v>
      </c>
      <c r="G17" s="616">
        <v>378.26253217829799</v>
      </c>
      <c r="H17" s="618">
        <v>63.53284</v>
      </c>
      <c r="I17" s="615">
        <v>443.67302999999998</v>
      </c>
      <c r="J17" s="616">
        <v>65.410497821701</v>
      </c>
      <c r="K17" s="619">
        <v>0.87969265838599997</v>
      </c>
    </row>
    <row r="18" spans="1:11" ht="14.4" customHeight="1" thickBot="1" x14ac:dyDescent="0.35">
      <c r="A18" s="637" t="s">
        <v>350</v>
      </c>
      <c r="B18" s="615">
        <v>103.972833985839</v>
      </c>
      <c r="C18" s="615">
        <v>70.618790000000004</v>
      </c>
      <c r="D18" s="616">
        <v>-33.354043985838999</v>
      </c>
      <c r="E18" s="617">
        <v>0.67920424300000004</v>
      </c>
      <c r="F18" s="615">
        <v>51.003457957054998</v>
      </c>
      <c r="G18" s="616">
        <v>38.252593467791002</v>
      </c>
      <c r="H18" s="618">
        <v>1.9296800000000001</v>
      </c>
      <c r="I18" s="615">
        <v>22.887129999999999</v>
      </c>
      <c r="J18" s="616">
        <v>-15.365463467791001</v>
      </c>
      <c r="K18" s="619">
        <v>0.44873682916300001</v>
      </c>
    </row>
    <row r="19" spans="1:11" ht="14.4" customHeight="1" thickBot="1" x14ac:dyDescent="0.35">
      <c r="A19" s="637" t="s">
        <v>351</v>
      </c>
      <c r="B19" s="615">
        <v>323.44416157539501</v>
      </c>
      <c r="C19" s="615">
        <v>279.82060000000001</v>
      </c>
      <c r="D19" s="616">
        <v>-43.623561575394</v>
      </c>
      <c r="E19" s="617">
        <v>0.86512799809700003</v>
      </c>
      <c r="F19" s="615">
        <v>267.71029610070298</v>
      </c>
      <c r="G19" s="616">
        <v>200.782722075527</v>
      </c>
      <c r="H19" s="618">
        <v>16.252459999999999</v>
      </c>
      <c r="I19" s="615">
        <v>207.34703999999999</v>
      </c>
      <c r="J19" s="616">
        <v>6.5643179244720002</v>
      </c>
      <c r="K19" s="619">
        <v>0.77452022959099998</v>
      </c>
    </row>
    <row r="20" spans="1:11" ht="14.4" customHeight="1" thickBot="1" x14ac:dyDescent="0.35">
      <c r="A20" s="636" t="s">
        <v>352</v>
      </c>
      <c r="B20" s="620">
        <v>1040.0186805094099</v>
      </c>
      <c r="C20" s="620">
        <v>994.904</v>
      </c>
      <c r="D20" s="621">
        <v>-45.114680509407002</v>
      </c>
      <c r="E20" s="627">
        <v>0.95662127868000002</v>
      </c>
      <c r="F20" s="620">
        <v>995.21330965123195</v>
      </c>
      <c r="G20" s="621">
        <v>746.40998223842405</v>
      </c>
      <c r="H20" s="623">
        <v>67.233000000000004</v>
      </c>
      <c r="I20" s="620">
        <v>783.23599999999999</v>
      </c>
      <c r="J20" s="621">
        <v>36.826017761575997</v>
      </c>
      <c r="K20" s="628">
        <v>0.78700314033600005</v>
      </c>
    </row>
    <row r="21" spans="1:11" ht="14.4" customHeight="1" thickBot="1" x14ac:dyDescent="0.35">
      <c r="A21" s="637" t="s">
        <v>353</v>
      </c>
      <c r="B21" s="615">
        <v>815.01463905304604</v>
      </c>
      <c r="C21" s="615">
        <v>749.88800000000003</v>
      </c>
      <c r="D21" s="616">
        <v>-65.126639053044997</v>
      </c>
      <c r="E21" s="617">
        <v>0.92009144875100002</v>
      </c>
      <c r="F21" s="615">
        <v>749.99555616582904</v>
      </c>
      <c r="G21" s="616">
        <v>562.49666712437204</v>
      </c>
      <c r="H21" s="618">
        <v>52.576999999999998</v>
      </c>
      <c r="I21" s="615">
        <v>614.83600000000001</v>
      </c>
      <c r="J21" s="616">
        <v>52.339332875628003</v>
      </c>
      <c r="K21" s="619">
        <v>0.81978619065799996</v>
      </c>
    </row>
    <row r="22" spans="1:11" ht="14.4" customHeight="1" thickBot="1" x14ac:dyDescent="0.35">
      <c r="A22" s="637" t="s">
        <v>354</v>
      </c>
      <c r="B22" s="615">
        <v>225.00404145636199</v>
      </c>
      <c r="C22" s="615">
        <v>245.01599999999999</v>
      </c>
      <c r="D22" s="616">
        <v>20.011958543637</v>
      </c>
      <c r="E22" s="617">
        <v>1.0889404404209999</v>
      </c>
      <c r="F22" s="615">
        <v>245.21775348540299</v>
      </c>
      <c r="G22" s="616">
        <v>183.91331511405201</v>
      </c>
      <c r="H22" s="618">
        <v>14.656000000000001</v>
      </c>
      <c r="I22" s="615">
        <v>168.4</v>
      </c>
      <c r="J22" s="616">
        <v>-15.513315114052</v>
      </c>
      <c r="K22" s="619">
        <v>0.686736574356</v>
      </c>
    </row>
    <row r="23" spans="1:11" ht="14.4" customHeight="1" thickBot="1" x14ac:dyDescent="0.35">
      <c r="A23" s="636" t="s">
        <v>355</v>
      </c>
      <c r="B23" s="620">
        <v>56142.627052156698</v>
      </c>
      <c r="C23" s="620">
        <v>55740.115559999998</v>
      </c>
      <c r="D23" s="621">
        <v>-402.511492156722</v>
      </c>
      <c r="E23" s="627">
        <v>0.99283055472600001</v>
      </c>
      <c r="F23" s="620">
        <v>58375.324576917803</v>
      </c>
      <c r="G23" s="621">
        <v>43781.493432688301</v>
      </c>
      <c r="H23" s="623">
        <v>6876.8595500000001</v>
      </c>
      <c r="I23" s="620">
        <v>48962.847300000001</v>
      </c>
      <c r="J23" s="621">
        <v>5181.3538673117</v>
      </c>
      <c r="K23" s="628">
        <v>0.83875931576999996</v>
      </c>
    </row>
    <row r="24" spans="1:11" ht="14.4" customHeight="1" thickBot="1" x14ac:dyDescent="0.35">
      <c r="A24" s="637" t="s">
        <v>356</v>
      </c>
      <c r="B24" s="615">
        <v>20507.421186591098</v>
      </c>
      <c r="C24" s="615">
        <v>20438.017189999999</v>
      </c>
      <c r="D24" s="616">
        <v>-69.403996591139006</v>
      </c>
      <c r="E24" s="617">
        <v>0.99661566435000004</v>
      </c>
      <c r="F24" s="615">
        <v>20151.9891493635</v>
      </c>
      <c r="G24" s="616">
        <v>15113.9918620226</v>
      </c>
      <c r="H24" s="618">
        <v>2496.6828599999999</v>
      </c>
      <c r="I24" s="615">
        <v>14828.403550000001</v>
      </c>
      <c r="J24" s="616">
        <v>-285.58831202260302</v>
      </c>
      <c r="K24" s="619">
        <v>0.73582828176799997</v>
      </c>
    </row>
    <row r="25" spans="1:11" ht="14.4" customHeight="1" thickBot="1" x14ac:dyDescent="0.35">
      <c r="A25" s="637" t="s">
        <v>357</v>
      </c>
      <c r="B25" s="615">
        <v>8274.9999248369204</v>
      </c>
      <c r="C25" s="615">
        <v>7839.6718800000099</v>
      </c>
      <c r="D25" s="616">
        <v>-435.32804483690302</v>
      </c>
      <c r="E25" s="617">
        <v>0.94739238080999999</v>
      </c>
      <c r="F25" s="615">
        <v>8000.39608392831</v>
      </c>
      <c r="G25" s="616">
        <v>6000.2970629462297</v>
      </c>
      <c r="H25" s="618">
        <v>1233.6551199999999</v>
      </c>
      <c r="I25" s="615">
        <v>5722.6881700000004</v>
      </c>
      <c r="J25" s="616">
        <v>-277.60889294623098</v>
      </c>
      <c r="K25" s="619">
        <v>0.71530060636500004</v>
      </c>
    </row>
    <row r="26" spans="1:11" ht="14.4" customHeight="1" thickBot="1" x14ac:dyDescent="0.35">
      <c r="A26" s="637" t="s">
        <v>358</v>
      </c>
      <c r="B26" s="615">
        <v>18715</v>
      </c>
      <c r="C26" s="615">
        <v>18648.353449999999</v>
      </c>
      <c r="D26" s="616">
        <v>-66.646550000008006</v>
      </c>
      <c r="E26" s="617">
        <v>0.99643886988999997</v>
      </c>
      <c r="F26" s="615">
        <v>20000.390210090001</v>
      </c>
      <c r="G26" s="616">
        <v>15000.292657567499</v>
      </c>
      <c r="H26" s="618">
        <v>2228.5091499999999</v>
      </c>
      <c r="I26" s="615">
        <v>19543.360100000002</v>
      </c>
      <c r="J26" s="616">
        <v>4543.0674424325198</v>
      </c>
      <c r="K26" s="619">
        <v>0.97714894033099997</v>
      </c>
    </row>
    <row r="27" spans="1:11" ht="14.4" customHeight="1" thickBot="1" x14ac:dyDescent="0.35">
      <c r="A27" s="637" t="s">
        <v>359</v>
      </c>
      <c r="B27" s="615">
        <v>0</v>
      </c>
      <c r="C27" s="615">
        <v>0</v>
      </c>
      <c r="D27" s="616">
        <v>0</v>
      </c>
      <c r="E27" s="617">
        <v>1</v>
      </c>
      <c r="F27" s="615">
        <v>491.999734549236</v>
      </c>
      <c r="G27" s="616">
        <v>368.99980091192703</v>
      </c>
      <c r="H27" s="618">
        <v>169.37235000000001</v>
      </c>
      <c r="I27" s="615">
        <v>1873.9569899999999</v>
      </c>
      <c r="J27" s="616">
        <v>1504.95718908807</v>
      </c>
      <c r="K27" s="619">
        <v>3.8088577257399998</v>
      </c>
    </row>
    <row r="28" spans="1:11" ht="14.4" customHeight="1" thickBot="1" x14ac:dyDescent="0.35">
      <c r="A28" s="637" t="s">
        <v>360</v>
      </c>
      <c r="B28" s="615">
        <v>18.370414194378998</v>
      </c>
      <c r="C28" s="615">
        <v>12.08746</v>
      </c>
      <c r="D28" s="616">
        <v>-6.2829541943790002</v>
      </c>
      <c r="E28" s="617">
        <v>0.65798516419300002</v>
      </c>
      <c r="F28" s="615">
        <v>12.087447197544</v>
      </c>
      <c r="G28" s="616">
        <v>9.0655853981579995</v>
      </c>
      <c r="H28" s="618">
        <v>3.6774800000000001</v>
      </c>
      <c r="I28" s="615">
        <v>10.27013</v>
      </c>
      <c r="J28" s="616">
        <v>1.204544601841</v>
      </c>
      <c r="K28" s="619">
        <v>0.84965252233599997</v>
      </c>
    </row>
    <row r="29" spans="1:11" ht="14.4" customHeight="1" thickBot="1" x14ac:dyDescent="0.35">
      <c r="A29" s="637" t="s">
        <v>361</v>
      </c>
      <c r="B29" s="615">
        <v>1.899932860454</v>
      </c>
      <c r="C29" s="615">
        <v>1.6200600000000001</v>
      </c>
      <c r="D29" s="616">
        <v>-0.27987286045400001</v>
      </c>
      <c r="E29" s="617">
        <v>0.85269328917800002</v>
      </c>
      <c r="F29" s="615">
        <v>1.620162417313</v>
      </c>
      <c r="G29" s="616">
        <v>1.215121812984</v>
      </c>
      <c r="H29" s="618">
        <v>0.42485000000000001</v>
      </c>
      <c r="I29" s="615">
        <v>1.6990499999999999</v>
      </c>
      <c r="J29" s="616">
        <v>0.48392818701500001</v>
      </c>
      <c r="K29" s="619">
        <v>1.0486911570370001</v>
      </c>
    </row>
    <row r="30" spans="1:11" ht="14.4" customHeight="1" thickBot="1" x14ac:dyDescent="0.35">
      <c r="A30" s="637" t="s">
        <v>362</v>
      </c>
      <c r="B30" s="615">
        <v>728.03896267996697</v>
      </c>
      <c r="C30" s="615">
        <v>757.46901000000003</v>
      </c>
      <c r="D30" s="616">
        <v>29.430047320033001</v>
      </c>
      <c r="E30" s="617">
        <v>1.0404237256910001</v>
      </c>
      <c r="F30" s="615">
        <v>901.19161427660003</v>
      </c>
      <c r="G30" s="616">
        <v>675.89371070745005</v>
      </c>
      <c r="H30" s="618">
        <v>123.76261</v>
      </c>
      <c r="I30" s="615">
        <v>930.37738000000002</v>
      </c>
      <c r="J30" s="616">
        <v>254.48366929255101</v>
      </c>
      <c r="K30" s="619">
        <v>1.0323857493349999</v>
      </c>
    </row>
    <row r="31" spans="1:11" ht="14.4" customHeight="1" thickBot="1" x14ac:dyDescent="0.35">
      <c r="A31" s="637" t="s">
        <v>363</v>
      </c>
      <c r="B31" s="615">
        <v>4616.7980003803204</v>
      </c>
      <c r="C31" s="615">
        <v>4772.9617399999997</v>
      </c>
      <c r="D31" s="616">
        <v>156.16373961968699</v>
      </c>
      <c r="E31" s="617">
        <v>1.0338251185359999</v>
      </c>
      <c r="F31" s="615">
        <v>5192.4485846231901</v>
      </c>
      <c r="G31" s="616">
        <v>3894.3364384674001</v>
      </c>
      <c r="H31" s="618">
        <v>390.49322000000001</v>
      </c>
      <c r="I31" s="615">
        <v>3112.04765</v>
      </c>
      <c r="J31" s="616">
        <v>-782.28878846739406</v>
      </c>
      <c r="K31" s="619">
        <v>0.59934106217500005</v>
      </c>
    </row>
    <row r="32" spans="1:11" ht="14.4" customHeight="1" thickBot="1" x14ac:dyDescent="0.35">
      <c r="A32" s="637" t="s">
        <v>364</v>
      </c>
      <c r="B32" s="615">
        <v>133.484791605922</v>
      </c>
      <c r="C32" s="615">
        <v>116.06401</v>
      </c>
      <c r="D32" s="616">
        <v>-17.420781605921</v>
      </c>
      <c r="E32" s="617">
        <v>0.86949238638799997</v>
      </c>
      <c r="F32" s="615">
        <v>171.69913850076699</v>
      </c>
      <c r="G32" s="616">
        <v>128.774353875575</v>
      </c>
      <c r="H32" s="618">
        <v>4.9020000000000001</v>
      </c>
      <c r="I32" s="615">
        <v>50.821739999999998</v>
      </c>
      <c r="J32" s="616">
        <v>-77.952613875574002</v>
      </c>
      <c r="K32" s="619">
        <v>0.29599298193200002</v>
      </c>
    </row>
    <row r="33" spans="1:11" ht="14.4" customHeight="1" thickBot="1" x14ac:dyDescent="0.35">
      <c r="A33" s="637" t="s">
        <v>365</v>
      </c>
      <c r="B33" s="615">
        <v>775.97856371887895</v>
      </c>
      <c r="C33" s="615">
        <v>717.12391000000002</v>
      </c>
      <c r="D33" s="616">
        <v>-58.854653718877998</v>
      </c>
      <c r="E33" s="617">
        <v>0.92415427890500002</v>
      </c>
      <c r="F33" s="615">
        <v>711.08033054041005</v>
      </c>
      <c r="G33" s="616">
        <v>533.31024790530796</v>
      </c>
      <c r="H33" s="618">
        <v>58.936459999999997</v>
      </c>
      <c r="I33" s="615">
        <v>535.30909999999994</v>
      </c>
      <c r="J33" s="616">
        <v>1.9988520946920001</v>
      </c>
      <c r="K33" s="619">
        <v>0.752811007433</v>
      </c>
    </row>
    <row r="34" spans="1:11" ht="14.4" customHeight="1" thickBot="1" x14ac:dyDescent="0.35">
      <c r="A34" s="637" t="s">
        <v>366</v>
      </c>
      <c r="B34" s="615">
        <v>92.602902647991002</v>
      </c>
      <c r="C34" s="615">
        <v>52.315640000000002</v>
      </c>
      <c r="D34" s="616">
        <v>-40.287262647991</v>
      </c>
      <c r="E34" s="617">
        <v>0.56494600605400003</v>
      </c>
      <c r="F34" s="615">
        <v>55.666210442455998</v>
      </c>
      <c r="G34" s="616">
        <v>41.749657831842001</v>
      </c>
      <c r="H34" s="618">
        <v>5.54758</v>
      </c>
      <c r="I34" s="615">
        <v>56.463769999999997</v>
      </c>
      <c r="J34" s="616">
        <v>14.714112168157</v>
      </c>
      <c r="K34" s="619">
        <v>1.0143275346239999</v>
      </c>
    </row>
    <row r="35" spans="1:11" ht="14.4" customHeight="1" thickBot="1" x14ac:dyDescent="0.35">
      <c r="A35" s="637" t="s">
        <v>367</v>
      </c>
      <c r="B35" s="615">
        <v>326.35493658148698</v>
      </c>
      <c r="C35" s="615">
        <v>276.32423</v>
      </c>
      <c r="D35" s="616">
        <v>-50.030706581486001</v>
      </c>
      <c r="E35" s="617">
        <v>0.84669848384799995</v>
      </c>
      <c r="F35" s="615">
        <v>287.23436271991898</v>
      </c>
      <c r="G35" s="616">
        <v>215.42577203993901</v>
      </c>
      <c r="H35" s="618">
        <v>30.430119999999999</v>
      </c>
      <c r="I35" s="615">
        <v>241.32339999999999</v>
      </c>
      <c r="J35" s="616">
        <v>25.897627960059999</v>
      </c>
      <c r="K35" s="619">
        <v>0.840162011657</v>
      </c>
    </row>
    <row r="36" spans="1:11" ht="14.4" customHeight="1" thickBot="1" x14ac:dyDescent="0.35">
      <c r="A36" s="637" t="s">
        <v>368</v>
      </c>
      <c r="B36" s="615">
        <v>0</v>
      </c>
      <c r="C36" s="615">
        <v>0</v>
      </c>
      <c r="D36" s="616">
        <v>0</v>
      </c>
      <c r="E36" s="617">
        <v>1</v>
      </c>
      <c r="F36" s="615">
        <v>396</v>
      </c>
      <c r="G36" s="616">
        <v>297</v>
      </c>
      <c r="H36" s="618">
        <v>86.06</v>
      </c>
      <c r="I36" s="615">
        <v>279.69992999999999</v>
      </c>
      <c r="J36" s="616">
        <v>-17.300070000000002</v>
      </c>
      <c r="K36" s="619">
        <v>0.70631295454499998</v>
      </c>
    </row>
    <row r="37" spans="1:11" ht="14.4" customHeight="1" thickBot="1" x14ac:dyDescent="0.35">
      <c r="A37" s="637" t="s">
        <v>369</v>
      </c>
      <c r="B37" s="615">
        <v>1951.6774360592699</v>
      </c>
      <c r="C37" s="615">
        <v>2108.10698</v>
      </c>
      <c r="D37" s="616">
        <v>156.42954394073001</v>
      </c>
      <c r="E37" s="617">
        <v>1.0801513308749999</v>
      </c>
      <c r="F37" s="615">
        <v>2001.5215482685401</v>
      </c>
      <c r="G37" s="616">
        <v>1501.1411612014001</v>
      </c>
      <c r="H37" s="618">
        <v>44.405749999999998</v>
      </c>
      <c r="I37" s="615">
        <v>1776.42634</v>
      </c>
      <c r="J37" s="616">
        <v>275.28517879859902</v>
      </c>
      <c r="K37" s="619">
        <v>0.887537954081</v>
      </c>
    </row>
    <row r="38" spans="1:11" ht="14.4" customHeight="1" thickBot="1" x14ac:dyDescent="0.35">
      <c r="A38" s="636" t="s">
        <v>370</v>
      </c>
      <c r="B38" s="620">
        <v>651.122159349855</v>
      </c>
      <c r="C38" s="620">
        <v>740.69308000000103</v>
      </c>
      <c r="D38" s="621">
        <v>89.570920650144998</v>
      </c>
      <c r="E38" s="627">
        <v>1.1375639261599999</v>
      </c>
      <c r="F38" s="620">
        <v>677.99760883551903</v>
      </c>
      <c r="G38" s="621">
        <v>508.49820662663899</v>
      </c>
      <c r="H38" s="623">
        <v>55.017519999999998</v>
      </c>
      <c r="I38" s="620">
        <v>493.95442000000003</v>
      </c>
      <c r="J38" s="621">
        <v>-14.543786626637999</v>
      </c>
      <c r="K38" s="628">
        <v>0.72854891162199997</v>
      </c>
    </row>
    <row r="39" spans="1:11" ht="14.4" customHeight="1" thickBot="1" x14ac:dyDescent="0.35">
      <c r="A39" s="637" t="s">
        <v>371</v>
      </c>
      <c r="B39" s="615">
        <v>568.038354763033</v>
      </c>
      <c r="C39" s="615">
        <v>658.62449000000095</v>
      </c>
      <c r="D39" s="616">
        <v>90.586135236966996</v>
      </c>
      <c r="E39" s="617">
        <v>1.1594718639629999</v>
      </c>
      <c r="F39" s="615">
        <v>587.99792624673296</v>
      </c>
      <c r="G39" s="616">
        <v>440.99844468505</v>
      </c>
      <c r="H39" s="618">
        <v>48.720529999999997</v>
      </c>
      <c r="I39" s="615">
        <v>435.2928</v>
      </c>
      <c r="J39" s="616">
        <v>-5.7056446850490001</v>
      </c>
      <c r="K39" s="619">
        <v>0.74029648842200002</v>
      </c>
    </row>
    <row r="40" spans="1:11" ht="14.4" customHeight="1" thickBot="1" x14ac:dyDescent="0.35">
      <c r="A40" s="637" t="s">
        <v>372</v>
      </c>
      <c r="B40" s="615">
        <v>83.083804586821003</v>
      </c>
      <c r="C40" s="615">
        <v>77.115629999999996</v>
      </c>
      <c r="D40" s="616">
        <v>-5.9681745868210001</v>
      </c>
      <c r="E40" s="617">
        <v>0.92816681161199999</v>
      </c>
      <c r="F40" s="615">
        <v>89.999682588785006</v>
      </c>
      <c r="G40" s="616">
        <v>67.499761941589</v>
      </c>
      <c r="H40" s="618">
        <v>6.2969900000000001</v>
      </c>
      <c r="I40" s="615">
        <v>57.552480000000003</v>
      </c>
      <c r="J40" s="616">
        <v>-9.9472819415890008</v>
      </c>
      <c r="K40" s="619">
        <v>0.63947425529199997</v>
      </c>
    </row>
    <row r="41" spans="1:11" ht="14.4" customHeight="1" thickBot="1" x14ac:dyDescent="0.35">
      <c r="A41" s="637" t="s">
        <v>373</v>
      </c>
      <c r="B41" s="615">
        <v>0</v>
      </c>
      <c r="C41" s="615">
        <v>4.95296</v>
      </c>
      <c r="D41" s="616">
        <v>4.95296</v>
      </c>
      <c r="E41" s="625" t="s">
        <v>335</v>
      </c>
      <c r="F41" s="615">
        <v>0</v>
      </c>
      <c r="G41" s="616">
        <v>0</v>
      </c>
      <c r="H41" s="618">
        <v>0</v>
      </c>
      <c r="I41" s="615">
        <v>1.10914</v>
      </c>
      <c r="J41" s="616">
        <v>1.10914</v>
      </c>
      <c r="K41" s="626" t="s">
        <v>335</v>
      </c>
    </row>
    <row r="42" spans="1:11" ht="14.4" customHeight="1" thickBot="1" x14ac:dyDescent="0.35">
      <c r="A42" s="636" t="s">
        <v>374</v>
      </c>
      <c r="B42" s="620">
        <v>963.18092375912602</v>
      </c>
      <c r="C42" s="620">
        <v>1049.2983200000001</v>
      </c>
      <c r="D42" s="621">
        <v>86.117396240874001</v>
      </c>
      <c r="E42" s="627">
        <v>1.089409366523</v>
      </c>
      <c r="F42" s="620">
        <v>1032.4927004599799</v>
      </c>
      <c r="G42" s="621">
        <v>774.36952534498198</v>
      </c>
      <c r="H42" s="623">
        <v>117.49775</v>
      </c>
      <c r="I42" s="620">
        <v>795.24666000000002</v>
      </c>
      <c r="J42" s="621">
        <v>20.877134655018001</v>
      </c>
      <c r="K42" s="628">
        <v>0.77022012808899998</v>
      </c>
    </row>
    <row r="43" spans="1:11" ht="14.4" customHeight="1" thickBot="1" x14ac:dyDescent="0.35">
      <c r="A43" s="637" t="s">
        <v>375</v>
      </c>
      <c r="B43" s="615">
        <v>226.547151327492</v>
      </c>
      <c r="C43" s="615">
        <v>4.6249599999999997</v>
      </c>
      <c r="D43" s="616">
        <v>-221.92219132749199</v>
      </c>
      <c r="E43" s="617">
        <v>2.0414999582999999E-2</v>
      </c>
      <c r="F43" s="615">
        <v>5.3376903158199998</v>
      </c>
      <c r="G43" s="616">
        <v>4.0032677368650003</v>
      </c>
      <c r="H43" s="618">
        <v>0</v>
      </c>
      <c r="I43" s="615">
        <v>6.0507400000000002</v>
      </c>
      <c r="J43" s="616">
        <v>2.0474722631339999</v>
      </c>
      <c r="K43" s="619">
        <v>1.133587683434</v>
      </c>
    </row>
    <row r="44" spans="1:11" ht="14.4" customHeight="1" thickBot="1" x14ac:dyDescent="0.35">
      <c r="A44" s="637" t="s">
        <v>376</v>
      </c>
      <c r="B44" s="615">
        <v>27.712095319332001</v>
      </c>
      <c r="C44" s="615">
        <v>37.422060000000002</v>
      </c>
      <c r="D44" s="616">
        <v>9.7099646806669995</v>
      </c>
      <c r="E44" s="617">
        <v>1.350387243143</v>
      </c>
      <c r="F44" s="615">
        <v>33.917681925758998</v>
      </c>
      <c r="G44" s="616">
        <v>25.438261444319</v>
      </c>
      <c r="H44" s="618">
        <v>3.0239799999999999</v>
      </c>
      <c r="I44" s="615">
        <v>24.743320000000001</v>
      </c>
      <c r="J44" s="616">
        <v>-0.69494144431899996</v>
      </c>
      <c r="K44" s="619">
        <v>0.72951093928400002</v>
      </c>
    </row>
    <row r="45" spans="1:11" ht="14.4" customHeight="1" thickBot="1" x14ac:dyDescent="0.35">
      <c r="A45" s="637" t="s">
        <v>377</v>
      </c>
      <c r="B45" s="615">
        <v>335.57850866696498</v>
      </c>
      <c r="C45" s="615">
        <v>481.13862999999998</v>
      </c>
      <c r="D45" s="616">
        <v>145.560121333035</v>
      </c>
      <c r="E45" s="617">
        <v>1.4337587705220001</v>
      </c>
      <c r="F45" s="615">
        <v>494.92236201667299</v>
      </c>
      <c r="G45" s="616">
        <v>371.19177151250398</v>
      </c>
      <c r="H45" s="618">
        <v>62.090690000000002</v>
      </c>
      <c r="I45" s="615">
        <v>337.89650999999998</v>
      </c>
      <c r="J45" s="616">
        <v>-33.295261512503998</v>
      </c>
      <c r="K45" s="619">
        <v>0.68272629392399997</v>
      </c>
    </row>
    <row r="46" spans="1:11" ht="14.4" customHeight="1" thickBot="1" x14ac:dyDescent="0.35">
      <c r="A46" s="637" t="s">
        <v>378</v>
      </c>
      <c r="B46" s="615">
        <v>95.072375412512002</v>
      </c>
      <c r="C46" s="615">
        <v>88.603279999999998</v>
      </c>
      <c r="D46" s="616">
        <v>-6.4690954125119999</v>
      </c>
      <c r="E46" s="617">
        <v>0.93195609782</v>
      </c>
      <c r="F46" s="615">
        <v>92.050994310378002</v>
      </c>
      <c r="G46" s="616">
        <v>69.038245732784006</v>
      </c>
      <c r="H46" s="618">
        <v>10.576589999999999</v>
      </c>
      <c r="I46" s="615">
        <v>71.503060000000005</v>
      </c>
      <c r="J46" s="616">
        <v>2.464814267215</v>
      </c>
      <c r="K46" s="619">
        <v>0.776776617522</v>
      </c>
    </row>
    <row r="47" spans="1:11" ht="14.4" customHeight="1" thickBot="1" x14ac:dyDescent="0.35">
      <c r="A47" s="637" t="s">
        <v>379</v>
      </c>
      <c r="B47" s="615">
        <v>43.051763553820997</v>
      </c>
      <c r="C47" s="615">
        <v>32.059460000000001</v>
      </c>
      <c r="D47" s="616">
        <v>-10.992303553820999</v>
      </c>
      <c r="E47" s="617">
        <v>0.74467239791200002</v>
      </c>
      <c r="F47" s="615">
        <v>20.998298451703999</v>
      </c>
      <c r="G47" s="616">
        <v>15.748723838778</v>
      </c>
      <c r="H47" s="618">
        <v>4.26722</v>
      </c>
      <c r="I47" s="615">
        <v>27.36572</v>
      </c>
      <c r="J47" s="616">
        <v>11.616996161221</v>
      </c>
      <c r="K47" s="619">
        <v>1.3032351198800001</v>
      </c>
    </row>
    <row r="48" spans="1:11" ht="14.4" customHeight="1" thickBot="1" x14ac:dyDescent="0.35">
      <c r="A48" s="637" t="s">
        <v>380</v>
      </c>
      <c r="B48" s="615">
        <v>1.3560498611730001</v>
      </c>
      <c r="C48" s="615">
        <v>2.1292800000000001</v>
      </c>
      <c r="D48" s="616">
        <v>0.773230138826</v>
      </c>
      <c r="E48" s="617">
        <v>1.570207748966</v>
      </c>
      <c r="F48" s="615">
        <v>3.697573342463</v>
      </c>
      <c r="G48" s="616">
        <v>2.7731800068469998</v>
      </c>
      <c r="H48" s="618">
        <v>0.17899999999999999</v>
      </c>
      <c r="I48" s="615">
        <v>1.4324600000000001</v>
      </c>
      <c r="J48" s="616">
        <v>-1.340720006847</v>
      </c>
      <c r="K48" s="619">
        <v>0.38740543251600001</v>
      </c>
    </row>
    <row r="49" spans="1:11" ht="14.4" customHeight="1" thickBot="1" x14ac:dyDescent="0.35">
      <c r="A49" s="637" t="s">
        <v>381</v>
      </c>
      <c r="B49" s="615">
        <v>11.313265244168999</v>
      </c>
      <c r="C49" s="615">
        <v>23.492889999999999</v>
      </c>
      <c r="D49" s="616">
        <v>12.17962475583</v>
      </c>
      <c r="E49" s="617">
        <v>2.076579085963</v>
      </c>
      <c r="F49" s="615">
        <v>13.114220372145001</v>
      </c>
      <c r="G49" s="616">
        <v>9.8356652791089996</v>
      </c>
      <c r="H49" s="618">
        <v>2.3844099999999999</v>
      </c>
      <c r="I49" s="615">
        <v>15.916090000000001</v>
      </c>
      <c r="J49" s="616">
        <v>6.08042472089</v>
      </c>
      <c r="K49" s="619">
        <v>1.213651254008</v>
      </c>
    </row>
    <row r="50" spans="1:11" ht="14.4" customHeight="1" thickBot="1" x14ac:dyDescent="0.35">
      <c r="A50" s="637" t="s">
        <v>382</v>
      </c>
      <c r="B50" s="615">
        <v>197.016965279895</v>
      </c>
      <c r="C50" s="615">
        <v>178.24736999999999</v>
      </c>
      <c r="D50" s="616">
        <v>-18.769595279895</v>
      </c>
      <c r="E50" s="617">
        <v>0.90473107098500005</v>
      </c>
      <c r="F50" s="615">
        <v>231.981588078535</v>
      </c>
      <c r="G50" s="616">
        <v>173.986191058901</v>
      </c>
      <c r="H50" s="618">
        <v>22.786950000000001</v>
      </c>
      <c r="I50" s="615">
        <v>206.80013</v>
      </c>
      <c r="J50" s="616">
        <v>32.813938941098002</v>
      </c>
      <c r="K50" s="619">
        <v>0.89145061775300005</v>
      </c>
    </row>
    <row r="51" spans="1:11" ht="14.4" customHeight="1" thickBot="1" x14ac:dyDescent="0.35">
      <c r="A51" s="637" t="s">
        <v>383</v>
      </c>
      <c r="B51" s="615">
        <v>25.532749093764998</v>
      </c>
      <c r="C51" s="615">
        <v>35.310659999999999</v>
      </c>
      <c r="D51" s="616">
        <v>9.7779109062350003</v>
      </c>
      <c r="E51" s="617">
        <v>1.3829556649120001</v>
      </c>
      <c r="F51" s="615">
        <v>39.480526485284997</v>
      </c>
      <c r="G51" s="616">
        <v>29.610394863964</v>
      </c>
      <c r="H51" s="618">
        <v>2.6867200000000002</v>
      </c>
      <c r="I51" s="615">
        <v>22.672440000000002</v>
      </c>
      <c r="J51" s="616">
        <v>-6.9379548639630002</v>
      </c>
      <c r="K51" s="619">
        <v>0.57426893758399999</v>
      </c>
    </row>
    <row r="52" spans="1:11" ht="14.4" customHeight="1" thickBot="1" x14ac:dyDescent="0.35">
      <c r="A52" s="637" t="s">
        <v>384</v>
      </c>
      <c r="B52" s="615">
        <v>0</v>
      </c>
      <c r="C52" s="615">
        <v>36.366</v>
      </c>
      <c r="D52" s="616">
        <v>36.366</v>
      </c>
      <c r="E52" s="625" t="s">
        <v>341</v>
      </c>
      <c r="F52" s="615">
        <v>0</v>
      </c>
      <c r="G52" s="616">
        <v>0</v>
      </c>
      <c r="H52" s="618">
        <v>0</v>
      </c>
      <c r="I52" s="615">
        <v>0</v>
      </c>
      <c r="J52" s="616">
        <v>0</v>
      </c>
      <c r="K52" s="626" t="s">
        <v>335</v>
      </c>
    </row>
    <row r="53" spans="1:11" ht="14.4" customHeight="1" thickBot="1" x14ac:dyDescent="0.35">
      <c r="A53" s="637" t="s">
        <v>385</v>
      </c>
      <c r="B53" s="615">
        <v>0</v>
      </c>
      <c r="C53" s="615">
        <v>0.26400000000000001</v>
      </c>
      <c r="D53" s="616">
        <v>0.26400000000000001</v>
      </c>
      <c r="E53" s="625" t="s">
        <v>341</v>
      </c>
      <c r="F53" s="615">
        <v>0</v>
      </c>
      <c r="G53" s="616">
        <v>0</v>
      </c>
      <c r="H53" s="618">
        <v>0</v>
      </c>
      <c r="I53" s="615">
        <v>0</v>
      </c>
      <c r="J53" s="616">
        <v>0</v>
      </c>
      <c r="K53" s="626" t="s">
        <v>335</v>
      </c>
    </row>
    <row r="54" spans="1:11" ht="14.4" customHeight="1" thickBot="1" x14ac:dyDescent="0.35">
      <c r="A54" s="637" t="s">
        <v>386</v>
      </c>
      <c r="B54" s="615">
        <v>0</v>
      </c>
      <c r="C54" s="615">
        <v>3.6326000000000001</v>
      </c>
      <c r="D54" s="616">
        <v>3.6326000000000001</v>
      </c>
      <c r="E54" s="625" t="s">
        <v>341</v>
      </c>
      <c r="F54" s="615">
        <v>0</v>
      </c>
      <c r="G54" s="616">
        <v>0</v>
      </c>
      <c r="H54" s="618">
        <v>0</v>
      </c>
      <c r="I54" s="615">
        <v>0</v>
      </c>
      <c r="J54" s="616">
        <v>0</v>
      </c>
      <c r="K54" s="626" t="s">
        <v>335</v>
      </c>
    </row>
    <row r="55" spans="1:11" ht="14.4" customHeight="1" thickBot="1" x14ac:dyDescent="0.35">
      <c r="A55" s="637" t="s">
        <v>387</v>
      </c>
      <c r="B55" s="615">
        <v>0</v>
      </c>
      <c r="C55" s="615">
        <v>1.6688499999999999</v>
      </c>
      <c r="D55" s="616">
        <v>1.6688499999999999</v>
      </c>
      <c r="E55" s="625" t="s">
        <v>341</v>
      </c>
      <c r="F55" s="615">
        <v>0</v>
      </c>
      <c r="G55" s="616">
        <v>0</v>
      </c>
      <c r="H55" s="618">
        <v>0</v>
      </c>
      <c r="I55" s="615">
        <v>0</v>
      </c>
      <c r="J55" s="616">
        <v>0</v>
      </c>
      <c r="K55" s="626" t="s">
        <v>335</v>
      </c>
    </row>
    <row r="56" spans="1:11" ht="14.4" customHeight="1" thickBot="1" x14ac:dyDescent="0.35">
      <c r="A56" s="637" t="s">
        <v>388</v>
      </c>
      <c r="B56" s="615">
        <v>0</v>
      </c>
      <c r="C56" s="615">
        <v>123.50118999999999</v>
      </c>
      <c r="D56" s="616">
        <v>123.50118999999999</v>
      </c>
      <c r="E56" s="625" t="s">
        <v>341</v>
      </c>
      <c r="F56" s="615">
        <v>96.991765161209997</v>
      </c>
      <c r="G56" s="616">
        <v>72.743823870906994</v>
      </c>
      <c r="H56" s="618">
        <v>9.3018999999999998</v>
      </c>
      <c r="I56" s="615">
        <v>79.875150000000005</v>
      </c>
      <c r="J56" s="616">
        <v>7.1313261290919998</v>
      </c>
      <c r="K56" s="619">
        <v>0.823525068001</v>
      </c>
    </row>
    <row r="57" spans="1:11" ht="14.4" customHeight="1" thickBot="1" x14ac:dyDescent="0.35">
      <c r="A57" s="637" t="s">
        <v>389</v>
      </c>
      <c r="B57" s="615">
        <v>0</v>
      </c>
      <c r="C57" s="615">
        <v>0.04</v>
      </c>
      <c r="D57" s="616">
        <v>0.04</v>
      </c>
      <c r="E57" s="625" t="s">
        <v>341</v>
      </c>
      <c r="F57" s="615">
        <v>0</v>
      </c>
      <c r="G57" s="616">
        <v>0</v>
      </c>
      <c r="H57" s="618">
        <v>0</v>
      </c>
      <c r="I57" s="615">
        <v>0</v>
      </c>
      <c r="J57" s="616">
        <v>0</v>
      </c>
      <c r="K57" s="626" t="s">
        <v>335</v>
      </c>
    </row>
    <row r="58" spans="1:11" ht="14.4" customHeight="1" thickBot="1" x14ac:dyDescent="0.35">
      <c r="A58" s="637" t="s">
        <v>390</v>
      </c>
      <c r="B58" s="615">
        <v>0</v>
      </c>
      <c r="C58" s="615">
        <v>0.79708999999999997</v>
      </c>
      <c r="D58" s="616">
        <v>0.79708999999999997</v>
      </c>
      <c r="E58" s="625" t="s">
        <v>341</v>
      </c>
      <c r="F58" s="615">
        <v>0</v>
      </c>
      <c r="G58" s="616">
        <v>0</v>
      </c>
      <c r="H58" s="618">
        <v>0.20029</v>
      </c>
      <c r="I58" s="615">
        <v>0.99104000000000003</v>
      </c>
      <c r="J58" s="616">
        <v>0.99104000000000003</v>
      </c>
      <c r="K58" s="626" t="s">
        <v>335</v>
      </c>
    </row>
    <row r="59" spans="1:11" ht="14.4" customHeight="1" thickBot="1" x14ac:dyDescent="0.35">
      <c r="A59" s="636" t="s">
        <v>391</v>
      </c>
      <c r="B59" s="620">
        <v>276.11828064270901</v>
      </c>
      <c r="C59" s="620">
        <v>172.32612</v>
      </c>
      <c r="D59" s="621">
        <v>-103.79216064270901</v>
      </c>
      <c r="E59" s="627">
        <v>0.62410253895099999</v>
      </c>
      <c r="F59" s="620">
        <v>138.37858686212601</v>
      </c>
      <c r="G59" s="621">
        <v>103.783940146595</v>
      </c>
      <c r="H59" s="623">
        <v>9.7102199999999996</v>
      </c>
      <c r="I59" s="620">
        <v>154.29432</v>
      </c>
      <c r="J59" s="621">
        <v>50.510379853404999</v>
      </c>
      <c r="K59" s="628">
        <v>1.1150158669679999</v>
      </c>
    </row>
    <row r="60" spans="1:11" ht="14.4" customHeight="1" thickBot="1" x14ac:dyDescent="0.35">
      <c r="A60" s="637" t="s">
        <v>392</v>
      </c>
      <c r="B60" s="615">
        <v>8.0486832402800008</v>
      </c>
      <c r="C60" s="615">
        <v>18.88195</v>
      </c>
      <c r="D60" s="616">
        <v>10.833266759719001</v>
      </c>
      <c r="E60" s="617">
        <v>2.3459675870329999</v>
      </c>
      <c r="F60" s="615">
        <v>29.841236677729</v>
      </c>
      <c r="G60" s="616">
        <v>22.380927508296999</v>
      </c>
      <c r="H60" s="618">
        <v>0</v>
      </c>
      <c r="I60" s="615">
        <v>11.29318</v>
      </c>
      <c r="J60" s="616">
        <v>-11.087747508296999</v>
      </c>
      <c r="K60" s="619">
        <v>0.37844209078699997</v>
      </c>
    </row>
    <row r="61" spans="1:11" ht="14.4" customHeight="1" thickBot="1" x14ac:dyDescent="0.35">
      <c r="A61" s="637" t="s">
        <v>393</v>
      </c>
      <c r="B61" s="615">
        <v>0</v>
      </c>
      <c r="C61" s="615">
        <v>2.17177</v>
      </c>
      <c r="D61" s="616">
        <v>2.17177</v>
      </c>
      <c r="E61" s="625" t="s">
        <v>335</v>
      </c>
      <c r="F61" s="615">
        <v>0</v>
      </c>
      <c r="G61" s="616">
        <v>0</v>
      </c>
      <c r="H61" s="618">
        <v>0</v>
      </c>
      <c r="I61" s="615">
        <v>0</v>
      </c>
      <c r="J61" s="616">
        <v>0</v>
      </c>
      <c r="K61" s="626" t="s">
        <v>335</v>
      </c>
    </row>
    <row r="62" spans="1:11" ht="14.4" customHeight="1" thickBot="1" x14ac:dyDescent="0.35">
      <c r="A62" s="637" t="s">
        <v>394</v>
      </c>
      <c r="B62" s="615">
        <v>1.2530302798249999</v>
      </c>
      <c r="C62" s="615">
        <v>9.02</v>
      </c>
      <c r="D62" s="616">
        <v>7.766969720174</v>
      </c>
      <c r="E62" s="617">
        <v>7.1985491054989996</v>
      </c>
      <c r="F62" s="615">
        <v>7.3066690406579999</v>
      </c>
      <c r="G62" s="616">
        <v>5.4800017804939998</v>
      </c>
      <c r="H62" s="618">
        <v>8.3490000000000002</v>
      </c>
      <c r="I62" s="615">
        <v>20.75</v>
      </c>
      <c r="J62" s="616">
        <v>15.269998219505</v>
      </c>
      <c r="K62" s="619">
        <v>2.8398713400769999</v>
      </c>
    </row>
    <row r="63" spans="1:11" ht="14.4" customHeight="1" thickBot="1" x14ac:dyDescent="0.35">
      <c r="A63" s="637" t="s">
        <v>395</v>
      </c>
      <c r="B63" s="615">
        <v>247.07863338622801</v>
      </c>
      <c r="C63" s="615">
        <v>138.35899000000001</v>
      </c>
      <c r="D63" s="616">
        <v>-108.719643386228</v>
      </c>
      <c r="E63" s="617">
        <v>0.55997958262799996</v>
      </c>
      <c r="F63" s="615">
        <v>92.229002661601996</v>
      </c>
      <c r="G63" s="616">
        <v>69.171751996202005</v>
      </c>
      <c r="H63" s="618">
        <v>0</v>
      </c>
      <c r="I63" s="615">
        <v>117.48246</v>
      </c>
      <c r="J63" s="616">
        <v>48.310708003797998</v>
      </c>
      <c r="K63" s="619">
        <v>1.273812538459</v>
      </c>
    </row>
    <row r="64" spans="1:11" ht="14.4" customHeight="1" thickBot="1" x14ac:dyDescent="0.35">
      <c r="A64" s="637" t="s">
        <v>396</v>
      </c>
      <c r="B64" s="615">
        <v>0</v>
      </c>
      <c r="C64" s="615">
        <v>0</v>
      </c>
      <c r="D64" s="616">
        <v>0</v>
      </c>
      <c r="E64" s="617">
        <v>1</v>
      </c>
      <c r="F64" s="615">
        <v>0</v>
      </c>
      <c r="G64" s="616">
        <v>0</v>
      </c>
      <c r="H64" s="618">
        <v>0.84699999999999998</v>
      </c>
      <c r="I64" s="615">
        <v>0.99199999999999999</v>
      </c>
      <c r="J64" s="616">
        <v>0.99199999999999999</v>
      </c>
      <c r="K64" s="626" t="s">
        <v>341</v>
      </c>
    </row>
    <row r="65" spans="1:11" ht="14.4" customHeight="1" thickBot="1" x14ac:dyDescent="0.35">
      <c r="A65" s="637" t="s">
        <v>397</v>
      </c>
      <c r="B65" s="615">
        <v>19.737933736374998</v>
      </c>
      <c r="C65" s="615">
        <v>3.8934099999999998</v>
      </c>
      <c r="D65" s="616">
        <v>-15.844523736375001</v>
      </c>
      <c r="E65" s="617">
        <v>0.197255196617</v>
      </c>
      <c r="F65" s="615">
        <v>9.0016784821340003</v>
      </c>
      <c r="G65" s="616">
        <v>6.7512588616010003</v>
      </c>
      <c r="H65" s="618">
        <v>0.51422000000000001</v>
      </c>
      <c r="I65" s="615">
        <v>3.7766799999999998</v>
      </c>
      <c r="J65" s="616">
        <v>-2.974578861601</v>
      </c>
      <c r="K65" s="619">
        <v>0.41955286533399999</v>
      </c>
    </row>
    <row r="66" spans="1:11" ht="14.4" customHeight="1" thickBot="1" x14ac:dyDescent="0.35">
      <c r="A66" s="636" t="s">
        <v>398</v>
      </c>
      <c r="B66" s="620">
        <v>867.14768575254402</v>
      </c>
      <c r="C66" s="620">
        <v>866.10675000000003</v>
      </c>
      <c r="D66" s="621">
        <v>-1.0409357525430001</v>
      </c>
      <c r="E66" s="627">
        <v>0.99879958654099998</v>
      </c>
      <c r="F66" s="620">
        <v>1779.76892371544</v>
      </c>
      <c r="G66" s="621">
        <v>1334.82669278658</v>
      </c>
      <c r="H66" s="623">
        <v>140.69768999999999</v>
      </c>
      <c r="I66" s="620">
        <v>1156.09654</v>
      </c>
      <c r="J66" s="621">
        <v>-178.73015278658099</v>
      </c>
      <c r="K66" s="628">
        <v>0.64957676504700002</v>
      </c>
    </row>
    <row r="67" spans="1:11" ht="14.4" customHeight="1" thickBot="1" x14ac:dyDescent="0.35">
      <c r="A67" s="637" t="s">
        <v>399</v>
      </c>
      <c r="B67" s="615">
        <v>0</v>
      </c>
      <c r="C67" s="615">
        <v>0</v>
      </c>
      <c r="D67" s="616">
        <v>0</v>
      </c>
      <c r="E67" s="625" t="s">
        <v>335</v>
      </c>
      <c r="F67" s="615">
        <v>0</v>
      </c>
      <c r="G67" s="616">
        <v>0</v>
      </c>
      <c r="H67" s="618">
        <v>0</v>
      </c>
      <c r="I67" s="615">
        <v>0.318</v>
      </c>
      <c r="J67" s="616">
        <v>0.318</v>
      </c>
      <c r="K67" s="626" t="s">
        <v>341</v>
      </c>
    </row>
    <row r="68" spans="1:11" ht="14.4" customHeight="1" thickBot="1" x14ac:dyDescent="0.35">
      <c r="A68" s="637" t="s">
        <v>400</v>
      </c>
      <c r="B68" s="615">
        <v>38.951541222349</v>
      </c>
      <c r="C68" s="615">
        <v>47.820180000000001</v>
      </c>
      <c r="D68" s="616">
        <v>8.8686387776500002</v>
      </c>
      <c r="E68" s="617">
        <v>1.227683899002</v>
      </c>
      <c r="F68" s="615">
        <v>42.776604452077002</v>
      </c>
      <c r="G68" s="616">
        <v>32.082453339056997</v>
      </c>
      <c r="H68" s="618">
        <v>4.3478500000000002</v>
      </c>
      <c r="I68" s="615">
        <v>24.41921</v>
      </c>
      <c r="J68" s="616">
        <v>-7.6632433390569998</v>
      </c>
      <c r="K68" s="619">
        <v>0.57085433294099996</v>
      </c>
    </row>
    <row r="69" spans="1:11" ht="14.4" customHeight="1" thickBot="1" x14ac:dyDescent="0.35">
      <c r="A69" s="637" t="s">
        <v>401</v>
      </c>
      <c r="B69" s="615">
        <v>1.940933296331</v>
      </c>
      <c r="C69" s="615">
        <v>5.5175999999999998</v>
      </c>
      <c r="D69" s="616">
        <v>3.5766667036680002</v>
      </c>
      <c r="E69" s="617">
        <v>2.8427561165689998</v>
      </c>
      <c r="F69" s="615">
        <v>0</v>
      </c>
      <c r="G69" s="616">
        <v>0</v>
      </c>
      <c r="H69" s="618">
        <v>0</v>
      </c>
      <c r="I69" s="615">
        <v>3.3107799999999998</v>
      </c>
      <c r="J69" s="616">
        <v>3.3107799999999998</v>
      </c>
      <c r="K69" s="626" t="s">
        <v>335</v>
      </c>
    </row>
    <row r="70" spans="1:11" ht="14.4" customHeight="1" thickBot="1" x14ac:dyDescent="0.35">
      <c r="A70" s="637" t="s">
        <v>402</v>
      </c>
      <c r="B70" s="615">
        <v>9.2020424160609995</v>
      </c>
      <c r="C70" s="615">
        <v>6.6132900000000001</v>
      </c>
      <c r="D70" s="616">
        <v>-2.5887524160609998</v>
      </c>
      <c r="E70" s="617">
        <v>0.71867632216599997</v>
      </c>
      <c r="F70" s="615">
        <v>0</v>
      </c>
      <c r="G70" s="616">
        <v>0</v>
      </c>
      <c r="H70" s="618">
        <v>1.07894</v>
      </c>
      <c r="I70" s="615">
        <v>7.8927500000000004</v>
      </c>
      <c r="J70" s="616">
        <v>7.8927500000000004</v>
      </c>
      <c r="K70" s="626" t="s">
        <v>335</v>
      </c>
    </row>
    <row r="71" spans="1:11" ht="14.4" customHeight="1" thickBot="1" x14ac:dyDescent="0.35">
      <c r="A71" s="637" t="s">
        <v>403</v>
      </c>
      <c r="B71" s="615">
        <v>817.05316881780095</v>
      </c>
      <c r="C71" s="615">
        <v>806.15567999999996</v>
      </c>
      <c r="D71" s="616">
        <v>-10.897488817799999</v>
      </c>
      <c r="E71" s="617">
        <v>0.98666244837700001</v>
      </c>
      <c r="F71" s="615">
        <v>0</v>
      </c>
      <c r="G71" s="616">
        <v>0</v>
      </c>
      <c r="H71" s="618">
        <v>0</v>
      </c>
      <c r="I71" s="615">
        <v>0</v>
      </c>
      <c r="J71" s="616">
        <v>0</v>
      </c>
      <c r="K71" s="626" t="s">
        <v>335</v>
      </c>
    </row>
    <row r="72" spans="1:11" ht="14.4" customHeight="1" thickBot="1" x14ac:dyDescent="0.35">
      <c r="A72" s="637" t="s">
        <v>404</v>
      </c>
      <c r="B72" s="615">
        <v>0</v>
      </c>
      <c r="C72" s="615">
        <v>0</v>
      </c>
      <c r="D72" s="616">
        <v>0</v>
      </c>
      <c r="E72" s="617">
        <v>1</v>
      </c>
      <c r="F72" s="615">
        <v>384.00125052274501</v>
      </c>
      <c r="G72" s="616">
        <v>288.00093789205903</v>
      </c>
      <c r="H72" s="618">
        <v>5.5559900000000004</v>
      </c>
      <c r="I72" s="615">
        <v>87.998660000000001</v>
      </c>
      <c r="J72" s="616">
        <v>-200.002277892059</v>
      </c>
      <c r="K72" s="619">
        <v>0.22916243079900001</v>
      </c>
    </row>
    <row r="73" spans="1:11" ht="14.4" customHeight="1" thickBot="1" x14ac:dyDescent="0.35">
      <c r="A73" s="637" t="s">
        <v>405</v>
      </c>
      <c r="B73" s="615">
        <v>0</v>
      </c>
      <c r="C73" s="615">
        <v>0</v>
      </c>
      <c r="D73" s="616">
        <v>0</v>
      </c>
      <c r="E73" s="617">
        <v>1</v>
      </c>
      <c r="F73" s="615">
        <v>1287.99990291268</v>
      </c>
      <c r="G73" s="616">
        <v>965.99992718451301</v>
      </c>
      <c r="H73" s="618">
        <v>120.93888</v>
      </c>
      <c r="I73" s="615">
        <v>976.74655000000098</v>
      </c>
      <c r="J73" s="616">
        <v>10.746622815487999</v>
      </c>
      <c r="K73" s="619">
        <v>0.75834365188300001</v>
      </c>
    </row>
    <row r="74" spans="1:11" ht="14.4" customHeight="1" thickBot="1" x14ac:dyDescent="0.35">
      <c r="A74" s="637" t="s">
        <v>406</v>
      </c>
      <c r="B74" s="615">
        <v>0</v>
      </c>
      <c r="C74" s="615">
        <v>0</v>
      </c>
      <c r="D74" s="616">
        <v>0</v>
      </c>
      <c r="E74" s="617">
        <v>1</v>
      </c>
      <c r="F74" s="615">
        <v>64.991165827936001</v>
      </c>
      <c r="G74" s="616">
        <v>48.743374370951997</v>
      </c>
      <c r="H74" s="618">
        <v>8.7760300000000004</v>
      </c>
      <c r="I74" s="615">
        <v>55.410589999999999</v>
      </c>
      <c r="J74" s="616">
        <v>6.667215629048</v>
      </c>
      <c r="K74" s="619">
        <v>0.85258649070299997</v>
      </c>
    </row>
    <row r="75" spans="1:11" ht="14.4" customHeight="1" thickBot="1" x14ac:dyDescent="0.35">
      <c r="A75" s="635" t="s">
        <v>42</v>
      </c>
      <c r="B75" s="615">
        <v>2575.5446367910599</v>
      </c>
      <c r="C75" s="615">
        <v>2512.694</v>
      </c>
      <c r="D75" s="616">
        <v>-62.850636791055003</v>
      </c>
      <c r="E75" s="617">
        <v>0.97559714714500001</v>
      </c>
      <c r="F75" s="615">
        <v>2528.9628617049202</v>
      </c>
      <c r="G75" s="616">
        <v>1896.7221462786899</v>
      </c>
      <c r="H75" s="618">
        <v>133.36699999999999</v>
      </c>
      <c r="I75" s="615">
        <v>1585.0609999999999</v>
      </c>
      <c r="J75" s="616">
        <v>-311.66114627868598</v>
      </c>
      <c r="K75" s="619">
        <v>0.62676325698599999</v>
      </c>
    </row>
    <row r="76" spans="1:11" ht="14.4" customHeight="1" thickBot="1" x14ac:dyDescent="0.35">
      <c r="A76" s="636" t="s">
        <v>407</v>
      </c>
      <c r="B76" s="620">
        <v>2575.5446367910599</v>
      </c>
      <c r="C76" s="620">
        <v>2512.694</v>
      </c>
      <c r="D76" s="621">
        <v>-62.850636791055003</v>
      </c>
      <c r="E76" s="627">
        <v>0.97559714714500001</v>
      </c>
      <c r="F76" s="620">
        <v>2528.9628617049202</v>
      </c>
      <c r="G76" s="621">
        <v>1896.7221462786899</v>
      </c>
      <c r="H76" s="623">
        <v>133.36699999999999</v>
      </c>
      <c r="I76" s="620">
        <v>1585.0609999999999</v>
      </c>
      <c r="J76" s="621">
        <v>-311.66114627868598</v>
      </c>
      <c r="K76" s="628">
        <v>0.62676325698599999</v>
      </c>
    </row>
    <row r="77" spans="1:11" ht="14.4" customHeight="1" thickBot="1" x14ac:dyDescent="0.35">
      <c r="A77" s="637" t="s">
        <v>408</v>
      </c>
      <c r="B77" s="615">
        <v>945.42739629508401</v>
      </c>
      <c r="C77" s="615">
        <v>955.90499999999997</v>
      </c>
      <c r="D77" s="616">
        <v>10.477603704916</v>
      </c>
      <c r="E77" s="617">
        <v>1.0110823990769999</v>
      </c>
      <c r="F77" s="615">
        <v>948.76076816498505</v>
      </c>
      <c r="G77" s="616">
        <v>711.57057612373899</v>
      </c>
      <c r="H77" s="618">
        <v>65.075999999999993</v>
      </c>
      <c r="I77" s="615">
        <v>597.11</v>
      </c>
      <c r="J77" s="616">
        <v>-114.46057612373799</v>
      </c>
      <c r="K77" s="619">
        <v>0.62935781077300001</v>
      </c>
    </row>
    <row r="78" spans="1:11" ht="14.4" customHeight="1" thickBot="1" x14ac:dyDescent="0.35">
      <c r="A78" s="637" t="s">
        <v>409</v>
      </c>
      <c r="B78" s="615">
        <v>223.00958452773199</v>
      </c>
      <c r="C78" s="615">
        <v>218.33199999999999</v>
      </c>
      <c r="D78" s="616">
        <v>-4.6775845277309998</v>
      </c>
      <c r="E78" s="617">
        <v>0.979025186125</v>
      </c>
      <c r="F78" s="615">
        <v>223.03145137249001</v>
      </c>
      <c r="G78" s="616">
        <v>167.273588529368</v>
      </c>
      <c r="H78" s="618">
        <v>17.518999999999998</v>
      </c>
      <c r="I78" s="615">
        <v>156.363</v>
      </c>
      <c r="J78" s="616">
        <v>-10.910588529367001</v>
      </c>
      <c r="K78" s="619">
        <v>0.70108049352500001</v>
      </c>
    </row>
    <row r="79" spans="1:11" ht="14.4" customHeight="1" thickBot="1" x14ac:dyDescent="0.35">
      <c r="A79" s="637" t="s">
        <v>410</v>
      </c>
      <c r="B79" s="615">
        <v>1407.1076559682399</v>
      </c>
      <c r="C79" s="615">
        <v>1338.4570000000001</v>
      </c>
      <c r="D79" s="616">
        <v>-68.650655968240002</v>
      </c>
      <c r="E79" s="617">
        <v>0.95121151130299997</v>
      </c>
      <c r="F79" s="615">
        <v>1357.1706421674401</v>
      </c>
      <c r="G79" s="616">
        <v>1017.87798162558</v>
      </c>
      <c r="H79" s="618">
        <v>50.771999999999998</v>
      </c>
      <c r="I79" s="615">
        <v>831.58800000000099</v>
      </c>
      <c r="J79" s="616">
        <v>-186.28998162558</v>
      </c>
      <c r="K79" s="619">
        <v>0.61273650796900003</v>
      </c>
    </row>
    <row r="80" spans="1:11" ht="14.4" customHeight="1" thickBot="1" x14ac:dyDescent="0.35">
      <c r="A80" s="638" t="s">
        <v>411</v>
      </c>
      <c r="B80" s="620">
        <v>3923.7725522342398</v>
      </c>
      <c r="C80" s="620">
        <v>3178.25992</v>
      </c>
      <c r="D80" s="621">
        <v>-745.51263223423803</v>
      </c>
      <c r="E80" s="627">
        <v>0.810001058341</v>
      </c>
      <c r="F80" s="620">
        <v>3101.6903095081402</v>
      </c>
      <c r="G80" s="621">
        <v>2326.2677321310998</v>
      </c>
      <c r="H80" s="623">
        <v>328.18603000000002</v>
      </c>
      <c r="I80" s="620">
        <v>2631.2580800000001</v>
      </c>
      <c r="J80" s="621">
        <v>304.99034786889803</v>
      </c>
      <c r="K80" s="628">
        <v>0.84833036745599999</v>
      </c>
    </row>
    <row r="81" spans="1:11" ht="14.4" customHeight="1" thickBot="1" x14ac:dyDescent="0.35">
      <c r="A81" s="635" t="s">
        <v>45</v>
      </c>
      <c r="B81" s="615">
        <v>1928.8567891139201</v>
      </c>
      <c r="C81" s="615">
        <v>885.47629000000097</v>
      </c>
      <c r="D81" s="616">
        <v>-1043.38049911392</v>
      </c>
      <c r="E81" s="617">
        <v>0.45906792821300002</v>
      </c>
      <c r="F81" s="615">
        <v>772.41117210530399</v>
      </c>
      <c r="G81" s="616">
        <v>579.30837907897796</v>
      </c>
      <c r="H81" s="618">
        <v>144.64545000000001</v>
      </c>
      <c r="I81" s="615">
        <v>631.67385999999999</v>
      </c>
      <c r="J81" s="616">
        <v>52.365480921021998</v>
      </c>
      <c r="K81" s="619">
        <v>0.81779482587999996</v>
      </c>
    </row>
    <row r="82" spans="1:11" ht="14.4" customHeight="1" thickBot="1" x14ac:dyDescent="0.35">
      <c r="A82" s="639" t="s">
        <v>412</v>
      </c>
      <c r="B82" s="615">
        <v>1228.8557891139601</v>
      </c>
      <c r="C82" s="615">
        <v>885.47629000000097</v>
      </c>
      <c r="D82" s="616">
        <v>-343.37949911395702</v>
      </c>
      <c r="E82" s="617">
        <v>0.72056973474300001</v>
      </c>
      <c r="F82" s="615">
        <v>772.41117210530399</v>
      </c>
      <c r="G82" s="616">
        <v>579.30837907897796</v>
      </c>
      <c r="H82" s="618">
        <v>144.64545000000001</v>
      </c>
      <c r="I82" s="615">
        <v>631.67385999999999</v>
      </c>
      <c r="J82" s="616">
        <v>52.365480921021998</v>
      </c>
      <c r="K82" s="619">
        <v>0.81779482587999996</v>
      </c>
    </row>
    <row r="83" spans="1:11" ht="14.4" customHeight="1" thickBot="1" x14ac:dyDescent="0.35">
      <c r="A83" s="637" t="s">
        <v>413</v>
      </c>
      <c r="B83" s="615">
        <v>471.98997160600902</v>
      </c>
      <c r="C83" s="615">
        <v>508.02086000000003</v>
      </c>
      <c r="D83" s="616">
        <v>36.030888393990999</v>
      </c>
      <c r="E83" s="617">
        <v>1.0763382498809999</v>
      </c>
      <c r="F83" s="615">
        <v>468.46628561324502</v>
      </c>
      <c r="G83" s="616">
        <v>351.34971420993401</v>
      </c>
      <c r="H83" s="618">
        <v>125.96069</v>
      </c>
      <c r="I83" s="615">
        <v>367.75085999999999</v>
      </c>
      <c r="J83" s="616">
        <v>16.401145790066</v>
      </c>
      <c r="K83" s="619">
        <v>0.78501030126100002</v>
      </c>
    </row>
    <row r="84" spans="1:11" ht="14.4" customHeight="1" thickBot="1" x14ac:dyDescent="0.35">
      <c r="A84" s="637" t="s">
        <v>414</v>
      </c>
      <c r="B84" s="615">
        <v>0</v>
      </c>
      <c r="C84" s="615">
        <v>6.454999999999</v>
      </c>
      <c r="D84" s="616">
        <v>6.454999999999</v>
      </c>
      <c r="E84" s="625" t="s">
        <v>341</v>
      </c>
      <c r="F84" s="615">
        <v>0</v>
      </c>
      <c r="G84" s="616">
        <v>0</v>
      </c>
      <c r="H84" s="618">
        <v>0</v>
      </c>
      <c r="I84" s="615">
        <v>1.6279999999999999</v>
      </c>
      <c r="J84" s="616">
        <v>1.6279999999999999</v>
      </c>
      <c r="K84" s="626" t="s">
        <v>335</v>
      </c>
    </row>
    <row r="85" spans="1:11" ht="14.4" customHeight="1" thickBot="1" x14ac:dyDescent="0.35">
      <c r="A85" s="637" t="s">
        <v>415</v>
      </c>
      <c r="B85" s="615">
        <v>187.935240729756</v>
      </c>
      <c r="C85" s="615">
        <v>21.34102</v>
      </c>
      <c r="D85" s="616">
        <v>-166.59422072975599</v>
      </c>
      <c r="E85" s="617">
        <v>0.113555179524</v>
      </c>
      <c r="F85" s="615">
        <v>27.749618607422999</v>
      </c>
      <c r="G85" s="616">
        <v>20.812213955567</v>
      </c>
      <c r="H85" s="618">
        <v>3.7534999999999998</v>
      </c>
      <c r="I85" s="615">
        <v>22.250409999999999</v>
      </c>
      <c r="J85" s="616">
        <v>1.4381960444320001</v>
      </c>
      <c r="K85" s="619">
        <v>0.80182759679600002</v>
      </c>
    </row>
    <row r="86" spans="1:11" ht="14.4" customHeight="1" thickBot="1" x14ac:dyDescent="0.35">
      <c r="A86" s="637" t="s">
        <v>416</v>
      </c>
      <c r="B86" s="615">
        <v>356.97121118759401</v>
      </c>
      <c r="C86" s="615">
        <v>226.93329</v>
      </c>
      <c r="D86" s="616">
        <v>-130.03792118759401</v>
      </c>
      <c r="E86" s="617">
        <v>0.63571874394299999</v>
      </c>
      <c r="F86" s="615">
        <v>151.99974337787901</v>
      </c>
      <c r="G86" s="616">
        <v>113.999807533409</v>
      </c>
      <c r="H86" s="618">
        <v>2.7055899999999999</v>
      </c>
      <c r="I86" s="615">
        <v>157.35768999999999</v>
      </c>
      <c r="J86" s="616">
        <v>43.357882466589999</v>
      </c>
      <c r="K86" s="619">
        <v>1.0352497083409999</v>
      </c>
    </row>
    <row r="87" spans="1:11" ht="14.4" customHeight="1" thickBot="1" x14ac:dyDescent="0.35">
      <c r="A87" s="637" t="s">
        <v>417</v>
      </c>
      <c r="B87" s="615">
        <v>201.985100563635</v>
      </c>
      <c r="C87" s="615">
        <v>122.72611999999999</v>
      </c>
      <c r="D87" s="616">
        <v>-79.258980563635006</v>
      </c>
      <c r="E87" s="617">
        <v>0.60759986581900005</v>
      </c>
      <c r="F87" s="615">
        <v>124.195524506756</v>
      </c>
      <c r="G87" s="616">
        <v>93.146643380065996</v>
      </c>
      <c r="H87" s="618">
        <v>12.225669999999999</v>
      </c>
      <c r="I87" s="615">
        <v>82.686899999999994</v>
      </c>
      <c r="J87" s="616">
        <v>-10.459743380066</v>
      </c>
      <c r="K87" s="619">
        <v>0.66578002974200001</v>
      </c>
    </row>
    <row r="88" spans="1:11" ht="14.4" customHeight="1" thickBot="1" x14ac:dyDescent="0.35">
      <c r="A88" s="640" t="s">
        <v>46</v>
      </c>
      <c r="B88" s="620">
        <v>0</v>
      </c>
      <c r="C88" s="620">
        <v>48.529000000000003</v>
      </c>
      <c r="D88" s="621">
        <v>48.529000000000003</v>
      </c>
      <c r="E88" s="622" t="s">
        <v>335</v>
      </c>
      <c r="F88" s="620">
        <v>0</v>
      </c>
      <c r="G88" s="621">
        <v>0</v>
      </c>
      <c r="H88" s="623">
        <v>0</v>
      </c>
      <c r="I88" s="620">
        <v>17.72</v>
      </c>
      <c r="J88" s="621">
        <v>17.72</v>
      </c>
      <c r="K88" s="624" t="s">
        <v>335</v>
      </c>
    </row>
    <row r="89" spans="1:11" ht="14.4" customHeight="1" thickBot="1" x14ac:dyDescent="0.35">
      <c r="A89" s="636" t="s">
        <v>418</v>
      </c>
      <c r="B89" s="620">
        <v>0</v>
      </c>
      <c r="C89" s="620">
        <v>48.529000000000003</v>
      </c>
      <c r="D89" s="621">
        <v>48.529000000000003</v>
      </c>
      <c r="E89" s="622" t="s">
        <v>335</v>
      </c>
      <c r="F89" s="620">
        <v>0</v>
      </c>
      <c r="G89" s="621">
        <v>0</v>
      </c>
      <c r="H89" s="623">
        <v>0</v>
      </c>
      <c r="I89" s="620">
        <v>17.72</v>
      </c>
      <c r="J89" s="621">
        <v>17.72</v>
      </c>
      <c r="K89" s="624" t="s">
        <v>335</v>
      </c>
    </row>
    <row r="90" spans="1:11" ht="14.4" customHeight="1" thickBot="1" x14ac:dyDescent="0.35">
      <c r="A90" s="637" t="s">
        <v>419</v>
      </c>
      <c r="B90" s="615">
        <v>0</v>
      </c>
      <c r="C90" s="615">
        <v>18.439</v>
      </c>
      <c r="D90" s="616">
        <v>18.439</v>
      </c>
      <c r="E90" s="625" t="s">
        <v>335</v>
      </c>
      <c r="F90" s="615">
        <v>0</v>
      </c>
      <c r="G90" s="616">
        <v>0</v>
      </c>
      <c r="H90" s="618">
        <v>0</v>
      </c>
      <c r="I90" s="615">
        <v>5.4</v>
      </c>
      <c r="J90" s="616">
        <v>5.4</v>
      </c>
      <c r="K90" s="626" t="s">
        <v>335</v>
      </c>
    </row>
    <row r="91" spans="1:11" ht="14.4" customHeight="1" thickBot="1" x14ac:dyDescent="0.35">
      <c r="A91" s="637" t="s">
        <v>420</v>
      </c>
      <c r="B91" s="615">
        <v>0</v>
      </c>
      <c r="C91" s="615">
        <v>30.09</v>
      </c>
      <c r="D91" s="616">
        <v>30.09</v>
      </c>
      <c r="E91" s="625" t="s">
        <v>335</v>
      </c>
      <c r="F91" s="615">
        <v>0</v>
      </c>
      <c r="G91" s="616">
        <v>0</v>
      </c>
      <c r="H91" s="618">
        <v>0</v>
      </c>
      <c r="I91" s="615">
        <v>12.32</v>
      </c>
      <c r="J91" s="616">
        <v>12.32</v>
      </c>
      <c r="K91" s="626" t="s">
        <v>335</v>
      </c>
    </row>
    <row r="92" spans="1:11" ht="14.4" customHeight="1" thickBot="1" x14ac:dyDescent="0.35">
      <c r="A92" s="635" t="s">
        <v>47</v>
      </c>
      <c r="B92" s="615">
        <v>1994.91576312032</v>
      </c>
      <c r="C92" s="615">
        <v>2244.2546299999999</v>
      </c>
      <c r="D92" s="616">
        <v>249.33886687968001</v>
      </c>
      <c r="E92" s="617">
        <v>1.1249871656179999</v>
      </c>
      <c r="F92" s="615">
        <v>2329.2791374028302</v>
      </c>
      <c r="G92" s="616">
        <v>1746.9593530521299</v>
      </c>
      <c r="H92" s="618">
        <v>183.54058000000001</v>
      </c>
      <c r="I92" s="615">
        <v>1981.8642199999999</v>
      </c>
      <c r="J92" s="616">
        <v>234.904866947876</v>
      </c>
      <c r="K92" s="619">
        <v>0.85084874035699998</v>
      </c>
    </row>
    <row r="93" spans="1:11" ht="14.4" customHeight="1" thickBot="1" x14ac:dyDescent="0.35">
      <c r="A93" s="636" t="s">
        <v>421</v>
      </c>
      <c r="B93" s="620">
        <v>2.4133858951140001</v>
      </c>
      <c r="C93" s="620">
        <v>1.97</v>
      </c>
      <c r="D93" s="621">
        <v>-0.44338589511400001</v>
      </c>
      <c r="E93" s="627">
        <v>0.81628056416000006</v>
      </c>
      <c r="F93" s="620">
        <v>0.78740660723099998</v>
      </c>
      <c r="G93" s="621">
        <v>0.59055495542299996</v>
      </c>
      <c r="H93" s="623">
        <v>0.104</v>
      </c>
      <c r="I93" s="620">
        <v>0.83101000000000003</v>
      </c>
      <c r="J93" s="621">
        <v>0.240455044576</v>
      </c>
      <c r="K93" s="628">
        <v>1.055375954898</v>
      </c>
    </row>
    <row r="94" spans="1:11" ht="14.4" customHeight="1" thickBot="1" x14ac:dyDescent="0.35">
      <c r="A94" s="637" t="s">
        <v>422</v>
      </c>
      <c r="B94" s="615">
        <v>2.4133858951140001</v>
      </c>
      <c r="C94" s="615">
        <v>1.97</v>
      </c>
      <c r="D94" s="616">
        <v>-0.44338589511400001</v>
      </c>
      <c r="E94" s="617">
        <v>0.81628056416000006</v>
      </c>
      <c r="F94" s="615">
        <v>0.78740660723099998</v>
      </c>
      <c r="G94" s="616">
        <v>0.59055495542299996</v>
      </c>
      <c r="H94" s="618">
        <v>0.104</v>
      </c>
      <c r="I94" s="615">
        <v>0.83101000000000003</v>
      </c>
      <c r="J94" s="616">
        <v>0.240455044576</v>
      </c>
      <c r="K94" s="619">
        <v>1.055375954898</v>
      </c>
    </row>
    <row r="95" spans="1:11" ht="14.4" customHeight="1" thickBot="1" x14ac:dyDescent="0.35">
      <c r="A95" s="636" t="s">
        <v>423</v>
      </c>
      <c r="B95" s="620">
        <v>60.395860576383001</v>
      </c>
      <c r="C95" s="620">
        <v>65.20102</v>
      </c>
      <c r="D95" s="621">
        <v>4.8051594236159998</v>
      </c>
      <c r="E95" s="627">
        <v>1.079561072195</v>
      </c>
      <c r="F95" s="620">
        <v>62.280564989722997</v>
      </c>
      <c r="G95" s="621">
        <v>46.710423742292001</v>
      </c>
      <c r="H95" s="623">
        <v>5.4455099999999996</v>
      </c>
      <c r="I95" s="620">
        <v>47.191569999999999</v>
      </c>
      <c r="J95" s="621">
        <v>0.48114625770699998</v>
      </c>
      <c r="K95" s="628">
        <v>0.75772546391899998</v>
      </c>
    </row>
    <row r="96" spans="1:11" ht="14.4" customHeight="1" thickBot="1" x14ac:dyDescent="0.35">
      <c r="A96" s="637" t="s">
        <v>424</v>
      </c>
      <c r="B96" s="615">
        <v>8.9552959771919998</v>
      </c>
      <c r="C96" s="615">
        <v>12.4627</v>
      </c>
      <c r="D96" s="616">
        <v>3.507404022807</v>
      </c>
      <c r="E96" s="617">
        <v>1.391656962733</v>
      </c>
      <c r="F96" s="615">
        <v>12.749170460467001</v>
      </c>
      <c r="G96" s="616">
        <v>9.5618778453500006</v>
      </c>
      <c r="H96" s="618">
        <v>1.6084000000000001</v>
      </c>
      <c r="I96" s="615">
        <v>12.108000000000001</v>
      </c>
      <c r="J96" s="616">
        <v>2.5461221546489998</v>
      </c>
      <c r="K96" s="619">
        <v>0.94970884870799999</v>
      </c>
    </row>
    <row r="97" spans="1:11" ht="14.4" customHeight="1" thickBot="1" x14ac:dyDescent="0.35">
      <c r="A97" s="637" t="s">
        <v>425</v>
      </c>
      <c r="B97" s="615">
        <v>51.440564599190999</v>
      </c>
      <c r="C97" s="615">
        <v>52.738320000000002</v>
      </c>
      <c r="D97" s="616">
        <v>1.297755400809</v>
      </c>
      <c r="E97" s="617">
        <v>1.025228249552</v>
      </c>
      <c r="F97" s="615">
        <v>49.531394529255003</v>
      </c>
      <c r="G97" s="616">
        <v>37.148545896941002</v>
      </c>
      <c r="H97" s="618">
        <v>3.83711</v>
      </c>
      <c r="I97" s="615">
        <v>35.083570000000002</v>
      </c>
      <c r="J97" s="616">
        <v>-2.0649758969410001</v>
      </c>
      <c r="K97" s="619">
        <v>0.70830975653700001</v>
      </c>
    </row>
    <row r="98" spans="1:11" ht="14.4" customHeight="1" thickBot="1" x14ac:dyDescent="0.35">
      <c r="A98" s="636" t="s">
        <v>426</v>
      </c>
      <c r="B98" s="620">
        <v>56.598271671968</v>
      </c>
      <c r="C98" s="620">
        <v>55.295819999999999</v>
      </c>
      <c r="D98" s="621">
        <v>-1.3024516719679999</v>
      </c>
      <c r="E98" s="627">
        <v>0.97698778366299999</v>
      </c>
      <c r="F98" s="620">
        <v>59.601226047631997</v>
      </c>
      <c r="G98" s="621">
        <v>44.700919535723997</v>
      </c>
      <c r="H98" s="623">
        <v>2.3909600000000002</v>
      </c>
      <c r="I98" s="620">
        <v>46.936839999999997</v>
      </c>
      <c r="J98" s="621">
        <v>2.2359204642749999</v>
      </c>
      <c r="K98" s="628">
        <v>0.78751467230700001</v>
      </c>
    </row>
    <row r="99" spans="1:11" ht="14.4" customHeight="1" thickBot="1" x14ac:dyDescent="0.35">
      <c r="A99" s="637" t="s">
        <v>427</v>
      </c>
      <c r="B99" s="615">
        <v>26.945650720031999</v>
      </c>
      <c r="C99" s="615">
        <v>26.055</v>
      </c>
      <c r="D99" s="616">
        <v>-0.89065072003199997</v>
      </c>
      <c r="E99" s="617">
        <v>0.96694640150599998</v>
      </c>
      <c r="F99" s="615">
        <v>32.834163601204999</v>
      </c>
      <c r="G99" s="616">
        <v>24.625622700904</v>
      </c>
      <c r="H99" s="618">
        <v>0</v>
      </c>
      <c r="I99" s="615">
        <v>23.085000000000001</v>
      </c>
      <c r="J99" s="616">
        <v>-1.540622700903</v>
      </c>
      <c r="K99" s="619">
        <v>0.70307866770600003</v>
      </c>
    </row>
    <row r="100" spans="1:11" ht="14.4" customHeight="1" thickBot="1" x14ac:dyDescent="0.35">
      <c r="A100" s="637" t="s">
        <v>428</v>
      </c>
      <c r="B100" s="615">
        <v>29.652620951934999</v>
      </c>
      <c r="C100" s="615">
        <v>29.240819999999999</v>
      </c>
      <c r="D100" s="616">
        <v>-0.41180095193499999</v>
      </c>
      <c r="E100" s="617">
        <v>0.98611249398099998</v>
      </c>
      <c r="F100" s="615">
        <v>26.767062446427001</v>
      </c>
      <c r="G100" s="616">
        <v>20.075296834820001</v>
      </c>
      <c r="H100" s="618">
        <v>2.3909600000000002</v>
      </c>
      <c r="I100" s="615">
        <v>23.851839999999999</v>
      </c>
      <c r="J100" s="616">
        <v>3.776543165179</v>
      </c>
      <c r="K100" s="619">
        <v>0.89108919022099997</v>
      </c>
    </row>
    <row r="101" spans="1:11" ht="14.4" customHeight="1" thickBot="1" x14ac:dyDescent="0.35">
      <c r="A101" s="636" t="s">
        <v>429</v>
      </c>
      <c r="B101" s="620">
        <v>1208.8614853571501</v>
      </c>
      <c r="C101" s="620">
        <v>1249.2883300000001</v>
      </c>
      <c r="D101" s="621">
        <v>40.426844642851997</v>
      </c>
      <c r="E101" s="627">
        <v>1.0334420817700001</v>
      </c>
      <c r="F101" s="620">
        <v>1258.64497272935</v>
      </c>
      <c r="G101" s="621">
        <v>943.98372954701495</v>
      </c>
      <c r="H101" s="623">
        <v>136.41879</v>
      </c>
      <c r="I101" s="620">
        <v>1054.8201100000001</v>
      </c>
      <c r="J101" s="621">
        <v>110.836380452985</v>
      </c>
      <c r="K101" s="628">
        <v>0.83806008275099997</v>
      </c>
    </row>
    <row r="102" spans="1:11" ht="14.4" customHeight="1" thickBot="1" x14ac:dyDescent="0.35">
      <c r="A102" s="637" t="s">
        <v>430</v>
      </c>
      <c r="B102" s="615">
        <v>934.00094840208806</v>
      </c>
      <c r="C102" s="615">
        <v>975.87598000000003</v>
      </c>
      <c r="D102" s="616">
        <v>41.875031597911999</v>
      </c>
      <c r="E102" s="617">
        <v>1.044834035414</v>
      </c>
      <c r="F102" s="615">
        <v>983.21469377995697</v>
      </c>
      <c r="G102" s="616">
        <v>737.41102033496804</v>
      </c>
      <c r="H102" s="618">
        <v>101.11772999999999</v>
      </c>
      <c r="I102" s="615">
        <v>838.332230000001</v>
      </c>
      <c r="J102" s="616">
        <v>100.921209665033</v>
      </c>
      <c r="K102" s="619">
        <v>0.85264412269599998</v>
      </c>
    </row>
    <row r="103" spans="1:11" ht="14.4" customHeight="1" thickBot="1" x14ac:dyDescent="0.35">
      <c r="A103" s="637" t="s">
        <v>431</v>
      </c>
      <c r="B103" s="615">
        <v>4.4503014294150001</v>
      </c>
      <c r="C103" s="615">
        <v>0</v>
      </c>
      <c r="D103" s="616">
        <v>-4.4503014294150001</v>
      </c>
      <c r="E103" s="617">
        <v>0</v>
      </c>
      <c r="F103" s="615">
        <v>0</v>
      </c>
      <c r="G103" s="616">
        <v>0</v>
      </c>
      <c r="H103" s="618">
        <v>11.519</v>
      </c>
      <c r="I103" s="615">
        <v>11.519</v>
      </c>
      <c r="J103" s="616">
        <v>11.519</v>
      </c>
      <c r="K103" s="626" t="s">
        <v>341</v>
      </c>
    </row>
    <row r="104" spans="1:11" ht="14.4" customHeight="1" thickBot="1" x14ac:dyDescent="0.35">
      <c r="A104" s="637" t="s">
        <v>432</v>
      </c>
      <c r="B104" s="615">
        <v>270.41023552564502</v>
      </c>
      <c r="C104" s="615">
        <v>273.41235</v>
      </c>
      <c r="D104" s="616">
        <v>3.0021144743549999</v>
      </c>
      <c r="E104" s="617">
        <v>1.011102074107</v>
      </c>
      <c r="F104" s="615">
        <v>275.43027894939701</v>
      </c>
      <c r="G104" s="616">
        <v>206.57270921204801</v>
      </c>
      <c r="H104" s="618">
        <v>23.782060000000001</v>
      </c>
      <c r="I104" s="615">
        <v>204.96888000000001</v>
      </c>
      <c r="J104" s="616">
        <v>-1.6038292120469999</v>
      </c>
      <c r="K104" s="619">
        <v>0.74417700472799997</v>
      </c>
    </row>
    <row r="105" spans="1:11" ht="14.4" customHeight="1" thickBot="1" x14ac:dyDescent="0.35">
      <c r="A105" s="636" t="s">
        <v>433</v>
      </c>
      <c r="B105" s="620">
        <v>666.64675961970602</v>
      </c>
      <c r="C105" s="620">
        <v>872.49946</v>
      </c>
      <c r="D105" s="621">
        <v>205.85270038029401</v>
      </c>
      <c r="E105" s="627">
        <v>1.308788271164</v>
      </c>
      <c r="F105" s="620">
        <v>947.96496702889306</v>
      </c>
      <c r="G105" s="621">
        <v>710.97372527166999</v>
      </c>
      <c r="H105" s="623">
        <v>35.793320000000001</v>
      </c>
      <c r="I105" s="620">
        <v>828.69668999999999</v>
      </c>
      <c r="J105" s="621">
        <v>117.72296472833099</v>
      </c>
      <c r="K105" s="628">
        <v>0.87418493174599998</v>
      </c>
    </row>
    <row r="106" spans="1:11" ht="14.4" customHeight="1" thickBot="1" x14ac:dyDescent="0.35">
      <c r="A106" s="637" t="s">
        <v>434</v>
      </c>
      <c r="B106" s="615">
        <v>0</v>
      </c>
      <c r="C106" s="615">
        <v>1.19</v>
      </c>
      <c r="D106" s="616">
        <v>1.19</v>
      </c>
      <c r="E106" s="625" t="s">
        <v>335</v>
      </c>
      <c r="F106" s="615">
        <v>0.34894762467599999</v>
      </c>
      <c r="G106" s="616">
        <v>0.26171071850700001</v>
      </c>
      <c r="H106" s="618">
        <v>0</v>
      </c>
      <c r="I106" s="615">
        <v>0</v>
      </c>
      <c r="J106" s="616">
        <v>-0.26171071850700001</v>
      </c>
      <c r="K106" s="619">
        <v>0</v>
      </c>
    </row>
    <row r="107" spans="1:11" ht="14.4" customHeight="1" thickBot="1" x14ac:dyDescent="0.35">
      <c r="A107" s="637" t="s">
        <v>435</v>
      </c>
      <c r="B107" s="615">
        <v>331.10679907183101</v>
      </c>
      <c r="C107" s="615">
        <v>350.54306000000003</v>
      </c>
      <c r="D107" s="616">
        <v>19.436260928168</v>
      </c>
      <c r="E107" s="617">
        <v>1.0587008813550001</v>
      </c>
      <c r="F107" s="615">
        <v>340.48366699077201</v>
      </c>
      <c r="G107" s="616">
        <v>255.36275024307901</v>
      </c>
      <c r="H107" s="618">
        <v>17.427990000000001</v>
      </c>
      <c r="I107" s="615">
        <v>423.03271999999998</v>
      </c>
      <c r="J107" s="616">
        <v>167.669969756922</v>
      </c>
      <c r="K107" s="619">
        <v>1.242446440203</v>
      </c>
    </row>
    <row r="108" spans="1:11" ht="14.4" customHeight="1" thickBot="1" x14ac:dyDescent="0.35">
      <c r="A108" s="637" t="s">
        <v>436</v>
      </c>
      <c r="B108" s="615">
        <v>15.991751311879</v>
      </c>
      <c r="C108" s="615">
        <v>20.2074</v>
      </c>
      <c r="D108" s="616">
        <v>4.2156486881199999</v>
      </c>
      <c r="E108" s="617">
        <v>1.263613947334</v>
      </c>
      <c r="F108" s="615">
        <v>17.006195084590001</v>
      </c>
      <c r="G108" s="616">
        <v>12.754646313442001</v>
      </c>
      <c r="H108" s="618">
        <v>0</v>
      </c>
      <c r="I108" s="615">
        <v>18.144300000000001</v>
      </c>
      <c r="J108" s="616">
        <v>5.3896536865569997</v>
      </c>
      <c r="K108" s="619">
        <v>1.0669229601179999</v>
      </c>
    </row>
    <row r="109" spans="1:11" ht="14.4" customHeight="1" thickBot="1" x14ac:dyDescent="0.35">
      <c r="A109" s="637" t="s">
        <v>437</v>
      </c>
      <c r="B109" s="615">
        <v>2.3514759762609998</v>
      </c>
      <c r="C109" s="615">
        <v>1.16157</v>
      </c>
      <c r="D109" s="616">
        <v>-1.189905976261</v>
      </c>
      <c r="E109" s="617">
        <v>0.49397485312400002</v>
      </c>
      <c r="F109" s="615">
        <v>1.09741733958</v>
      </c>
      <c r="G109" s="616">
        <v>0.82306300468500004</v>
      </c>
      <c r="H109" s="618">
        <v>0</v>
      </c>
      <c r="I109" s="615">
        <v>5.0335999999999999</v>
      </c>
      <c r="J109" s="616">
        <v>4.2105369953140004</v>
      </c>
      <c r="K109" s="619">
        <v>4.5867691519470002</v>
      </c>
    </row>
    <row r="110" spans="1:11" ht="14.4" customHeight="1" thickBot="1" x14ac:dyDescent="0.35">
      <c r="A110" s="637" t="s">
        <v>438</v>
      </c>
      <c r="B110" s="615">
        <v>317.196733259734</v>
      </c>
      <c r="C110" s="615">
        <v>499.39742999999999</v>
      </c>
      <c r="D110" s="616">
        <v>182.20069674026601</v>
      </c>
      <c r="E110" s="617">
        <v>1.5744091210140001</v>
      </c>
      <c r="F110" s="615">
        <v>589.02873998927396</v>
      </c>
      <c r="G110" s="616">
        <v>441.77155499195601</v>
      </c>
      <c r="H110" s="618">
        <v>18.36533</v>
      </c>
      <c r="I110" s="615">
        <v>382.48606999999998</v>
      </c>
      <c r="J110" s="616">
        <v>-59.285484991955002</v>
      </c>
      <c r="K110" s="619">
        <v>0.64935043747900001</v>
      </c>
    </row>
    <row r="111" spans="1:11" ht="14.4" customHeight="1" thickBot="1" x14ac:dyDescent="0.35">
      <c r="A111" s="636" t="s">
        <v>439</v>
      </c>
      <c r="B111" s="620">
        <v>0</v>
      </c>
      <c r="C111" s="620">
        <v>0</v>
      </c>
      <c r="D111" s="621">
        <v>0</v>
      </c>
      <c r="E111" s="622" t="s">
        <v>335</v>
      </c>
      <c r="F111" s="620">
        <v>0</v>
      </c>
      <c r="G111" s="621">
        <v>0</v>
      </c>
      <c r="H111" s="623">
        <v>3.3879999999999999</v>
      </c>
      <c r="I111" s="620">
        <v>3.3879999999999999</v>
      </c>
      <c r="J111" s="621">
        <v>3.3879999999999999</v>
      </c>
      <c r="K111" s="624" t="s">
        <v>341</v>
      </c>
    </row>
    <row r="112" spans="1:11" ht="14.4" customHeight="1" thickBot="1" x14ac:dyDescent="0.35">
      <c r="A112" s="637" t="s">
        <v>440</v>
      </c>
      <c r="B112" s="615">
        <v>0</v>
      </c>
      <c r="C112" s="615">
        <v>0</v>
      </c>
      <c r="D112" s="616">
        <v>0</v>
      </c>
      <c r="E112" s="617">
        <v>1</v>
      </c>
      <c r="F112" s="615">
        <v>0</v>
      </c>
      <c r="G112" s="616">
        <v>0</v>
      </c>
      <c r="H112" s="618">
        <v>3.3879999999999999</v>
      </c>
      <c r="I112" s="615">
        <v>3.3879999999999999</v>
      </c>
      <c r="J112" s="616">
        <v>3.3879999999999999</v>
      </c>
      <c r="K112" s="626" t="s">
        <v>341</v>
      </c>
    </row>
    <row r="113" spans="1:11" ht="14.4" customHeight="1" thickBot="1" x14ac:dyDescent="0.35">
      <c r="A113" s="634" t="s">
        <v>48</v>
      </c>
      <c r="B113" s="615">
        <v>47732.987095007797</v>
      </c>
      <c r="C113" s="615">
        <v>48801.338689999997</v>
      </c>
      <c r="D113" s="616">
        <v>1068.35159499221</v>
      </c>
      <c r="E113" s="617">
        <v>1.0223818298409999</v>
      </c>
      <c r="F113" s="615">
        <v>49757.2461881731</v>
      </c>
      <c r="G113" s="616">
        <v>37317.934641129803</v>
      </c>
      <c r="H113" s="618">
        <v>4126.4183499999999</v>
      </c>
      <c r="I113" s="615">
        <v>38649.80128</v>
      </c>
      <c r="J113" s="616">
        <v>1331.8666388701699</v>
      </c>
      <c r="K113" s="619">
        <v>0.77676729001099998</v>
      </c>
    </row>
    <row r="114" spans="1:11" ht="14.4" customHeight="1" thickBot="1" x14ac:dyDescent="0.35">
      <c r="A114" s="640" t="s">
        <v>441</v>
      </c>
      <c r="B114" s="620">
        <v>35355.999999998101</v>
      </c>
      <c r="C114" s="620">
        <v>36413.618999999999</v>
      </c>
      <c r="D114" s="621">
        <v>1057.6190000019501</v>
      </c>
      <c r="E114" s="627">
        <v>1.0299134234639999</v>
      </c>
      <c r="F114" s="620">
        <v>36885.999999999302</v>
      </c>
      <c r="G114" s="621">
        <v>27664.499999999502</v>
      </c>
      <c r="H114" s="623">
        <v>3084.6840000000002</v>
      </c>
      <c r="I114" s="620">
        <v>28676.035</v>
      </c>
      <c r="J114" s="621">
        <v>1011.53500000052</v>
      </c>
      <c r="K114" s="628">
        <v>0.77742327712399995</v>
      </c>
    </row>
    <row r="115" spans="1:11" ht="14.4" customHeight="1" thickBot="1" x14ac:dyDescent="0.35">
      <c r="A115" s="636" t="s">
        <v>442</v>
      </c>
      <c r="B115" s="620">
        <v>35355.999999998101</v>
      </c>
      <c r="C115" s="620">
        <v>36354.775000000001</v>
      </c>
      <c r="D115" s="621">
        <v>998.77500000195096</v>
      </c>
      <c r="E115" s="627">
        <v>1.0282490949200001</v>
      </c>
      <c r="F115" s="620">
        <v>36765.999999999302</v>
      </c>
      <c r="G115" s="621">
        <v>27574.499999999502</v>
      </c>
      <c r="H115" s="623">
        <v>3072.48</v>
      </c>
      <c r="I115" s="620">
        <v>28640.165000000001</v>
      </c>
      <c r="J115" s="621">
        <v>1065.66500000051</v>
      </c>
      <c r="K115" s="628">
        <v>0.77898506772499998</v>
      </c>
    </row>
    <row r="116" spans="1:11" ht="14.4" customHeight="1" thickBot="1" x14ac:dyDescent="0.35">
      <c r="A116" s="637" t="s">
        <v>443</v>
      </c>
      <c r="B116" s="615">
        <v>35355.999999998101</v>
      </c>
      <c r="C116" s="615">
        <v>36354.775000000001</v>
      </c>
      <c r="D116" s="616">
        <v>998.77500000195096</v>
      </c>
      <c r="E116" s="617">
        <v>1.0282490949200001</v>
      </c>
      <c r="F116" s="615">
        <v>36765.999999999302</v>
      </c>
      <c r="G116" s="616">
        <v>27574.499999999502</v>
      </c>
      <c r="H116" s="618">
        <v>3072.48</v>
      </c>
      <c r="I116" s="615">
        <v>28640.165000000001</v>
      </c>
      <c r="J116" s="616">
        <v>1065.66500000051</v>
      </c>
      <c r="K116" s="619">
        <v>0.77898506772499998</v>
      </c>
    </row>
    <row r="117" spans="1:11" ht="14.4" customHeight="1" thickBot="1" x14ac:dyDescent="0.35">
      <c r="A117" s="636" t="s">
        <v>444</v>
      </c>
      <c r="B117" s="620">
        <v>0</v>
      </c>
      <c r="C117" s="620">
        <v>0</v>
      </c>
      <c r="D117" s="621">
        <v>0</v>
      </c>
      <c r="E117" s="627">
        <v>1</v>
      </c>
      <c r="F117" s="620">
        <v>0</v>
      </c>
      <c r="G117" s="621">
        <v>0</v>
      </c>
      <c r="H117" s="623">
        <v>0.31</v>
      </c>
      <c r="I117" s="620">
        <v>0.31</v>
      </c>
      <c r="J117" s="621">
        <v>0.31</v>
      </c>
      <c r="K117" s="624" t="s">
        <v>341</v>
      </c>
    </row>
    <row r="118" spans="1:11" ht="14.4" customHeight="1" thickBot="1" x14ac:dyDescent="0.35">
      <c r="A118" s="637" t="s">
        <v>445</v>
      </c>
      <c r="B118" s="615">
        <v>0</v>
      </c>
      <c r="C118" s="615">
        <v>0</v>
      </c>
      <c r="D118" s="616">
        <v>0</v>
      </c>
      <c r="E118" s="617">
        <v>1</v>
      </c>
      <c r="F118" s="615">
        <v>0</v>
      </c>
      <c r="G118" s="616">
        <v>0</v>
      </c>
      <c r="H118" s="618">
        <v>0.31</v>
      </c>
      <c r="I118" s="615">
        <v>0.31</v>
      </c>
      <c r="J118" s="616">
        <v>0.31</v>
      </c>
      <c r="K118" s="626" t="s">
        <v>341</v>
      </c>
    </row>
    <row r="119" spans="1:11" ht="14.4" customHeight="1" thickBot="1" x14ac:dyDescent="0.35">
      <c r="A119" s="636" t="s">
        <v>446</v>
      </c>
      <c r="B119" s="620">
        <v>0</v>
      </c>
      <c r="C119" s="620">
        <v>58.844000000000001</v>
      </c>
      <c r="D119" s="621">
        <v>58.844000000000001</v>
      </c>
      <c r="E119" s="622" t="s">
        <v>335</v>
      </c>
      <c r="F119" s="620">
        <v>119.999999999998</v>
      </c>
      <c r="G119" s="621">
        <v>89.999999999997996</v>
      </c>
      <c r="H119" s="623">
        <v>11.894</v>
      </c>
      <c r="I119" s="620">
        <v>35.56</v>
      </c>
      <c r="J119" s="621">
        <v>-54.439999999998001</v>
      </c>
      <c r="K119" s="628">
        <v>0.29633333333299999</v>
      </c>
    </row>
    <row r="120" spans="1:11" ht="14.4" customHeight="1" thickBot="1" x14ac:dyDescent="0.35">
      <c r="A120" s="637" t="s">
        <v>447</v>
      </c>
      <c r="B120" s="615">
        <v>0</v>
      </c>
      <c r="C120" s="615">
        <v>58.844000000000001</v>
      </c>
      <c r="D120" s="616">
        <v>58.844000000000001</v>
      </c>
      <c r="E120" s="625" t="s">
        <v>335</v>
      </c>
      <c r="F120" s="615">
        <v>119.999999999998</v>
      </c>
      <c r="G120" s="616">
        <v>89.999999999997996</v>
      </c>
      <c r="H120" s="618">
        <v>11.894</v>
      </c>
      <c r="I120" s="615">
        <v>35.56</v>
      </c>
      <c r="J120" s="616">
        <v>-54.439999999998001</v>
      </c>
      <c r="K120" s="619">
        <v>0.29633333333299999</v>
      </c>
    </row>
    <row r="121" spans="1:11" ht="14.4" customHeight="1" thickBot="1" x14ac:dyDescent="0.35">
      <c r="A121" s="635" t="s">
        <v>448</v>
      </c>
      <c r="B121" s="615">
        <v>12022.987095009799</v>
      </c>
      <c r="C121" s="615">
        <v>12023.58106</v>
      </c>
      <c r="D121" s="616">
        <v>0.59396499024100002</v>
      </c>
      <c r="E121" s="617">
        <v>1.0000494024469999</v>
      </c>
      <c r="F121" s="615">
        <v>12503.2461881738</v>
      </c>
      <c r="G121" s="616">
        <v>9377.4346411303504</v>
      </c>
      <c r="H121" s="618">
        <v>1010.89199</v>
      </c>
      <c r="I121" s="615">
        <v>9686.8393799999994</v>
      </c>
      <c r="J121" s="616">
        <v>309.404738869651</v>
      </c>
      <c r="K121" s="619">
        <v>0.77474595270799995</v>
      </c>
    </row>
    <row r="122" spans="1:11" ht="14.4" customHeight="1" thickBot="1" x14ac:dyDescent="0.35">
      <c r="A122" s="636" t="s">
        <v>449</v>
      </c>
      <c r="B122" s="620">
        <v>3181.99997550841</v>
      </c>
      <c r="C122" s="620">
        <v>3271.9511299999999</v>
      </c>
      <c r="D122" s="621">
        <v>89.951154491590003</v>
      </c>
      <c r="E122" s="627">
        <v>1.0282687477000001</v>
      </c>
      <c r="F122" s="620">
        <v>3310.24618817399</v>
      </c>
      <c r="G122" s="621">
        <v>2482.68464113049</v>
      </c>
      <c r="H122" s="623">
        <v>276.52199000000002</v>
      </c>
      <c r="I122" s="620">
        <v>2577.6248799999998</v>
      </c>
      <c r="J122" s="621">
        <v>94.940238869507994</v>
      </c>
      <c r="K122" s="628">
        <v>0.77868071843300002</v>
      </c>
    </row>
    <row r="123" spans="1:11" ht="14.4" customHeight="1" thickBot="1" x14ac:dyDescent="0.35">
      <c r="A123" s="637" t="s">
        <v>450</v>
      </c>
      <c r="B123" s="615">
        <v>3181.99997550841</v>
      </c>
      <c r="C123" s="615">
        <v>3271.9511299999999</v>
      </c>
      <c r="D123" s="616">
        <v>89.951154491590003</v>
      </c>
      <c r="E123" s="617">
        <v>1.0282687477000001</v>
      </c>
      <c r="F123" s="615">
        <v>3310.24618817399</v>
      </c>
      <c r="G123" s="616">
        <v>2482.68464113049</v>
      </c>
      <c r="H123" s="618">
        <v>276.52199000000002</v>
      </c>
      <c r="I123" s="615">
        <v>2577.6248799999998</v>
      </c>
      <c r="J123" s="616">
        <v>94.940238869507994</v>
      </c>
      <c r="K123" s="619">
        <v>0.77868071843300002</v>
      </c>
    </row>
    <row r="124" spans="1:11" ht="14.4" customHeight="1" thickBot="1" x14ac:dyDescent="0.35">
      <c r="A124" s="636" t="s">
        <v>451</v>
      </c>
      <c r="B124" s="620">
        <v>8840.9871195013493</v>
      </c>
      <c r="C124" s="620">
        <v>8751.6299299999991</v>
      </c>
      <c r="D124" s="621">
        <v>-89.357189501348003</v>
      </c>
      <c r="E124" s="627">
        <v>0.98989284925999999</v>
      </c>
      <c r="F124" s="620">
        <v>9192.9999999998108</v>
      </c>
      <c r="G124" s="621">
        <v>6894.7499999998599</v>
      </c>
      <c r="H124" s="623">
        <v>734.37</v>
      </c>
      <c r="I124" s="620">
        <v>7109.2145</v>
      </c>
      <c r="J124" s="621">
        <v>214.46450000014201</v>
      </c>
      <c r="K124" s="628">
        <v>0.77332910910399999</v>
      </c>
    </row>
    <row r="125" spans="1:11" ht="14.4" customHeight="1" thickBot="1" x14ac:dyDescent="0.35">
      <c r="A125" s="637" t="s">
        <v>452</v>
      </c>
      <c r="B125" s="615">
        <v>8840.9871195013493</v>
      </c>
      <c r="C125" s="615">
        <v>8751.6299299999991</v>
      </c>
      <c r="D125" s="616">
        <v>-89.357189501348003</v>
      </c>
      <c r="E125" s="617">
        <v>0.98989284925999999</v>
      </c>
      <c r="F125" s="615">
        <v>9192.9999999998108</v>
      </c>
      <c r="G125" s="616">
        <v>6894.7499999998599</v>
      </c>
      <c r="H125" s="618">
        <v>734.37</v>
      </c>
      <c r="I125" s="615">
        <v>7109.2145</v>
      </c>
      <c r="J125" s="616">
        <v>214.46450000014201</v>
      </c>
      <c r="K125" s="619">
        <v>0.77332910910399999</v>
      </c>
    </row>
    <row r="126" spans="1:11" ht="14.4" customHeight="1" thickBot="1" x14ac:dyDescent="0.35">
      <c r="A126" s="635" t="s">
        <v>453</v>
      </c>
      <c r="B126" s="615">
        <v>353.99999999998101</v>
      </c>
      <c r="C126" s="615">
        <v>364.13862999999998</v>
      </c>
      <c r="D126" s="616">
        <v>10.138630000019001</v>
      </c>
      <c r="E126" s="617">
        <v>1.0286401977399999</v>
      </c>
      <c r="F126" s="615">
        <v>367.99999999999301</v>
      </c>
      <c r="G126" s="616">
        <v>275.999999999995</v>
      </c>
      <c r="H126" s="618">
        <v>30.842359999999999</v>
      </c>
      <c r="I126" s="615">
        <v>286.92689999999999</v>
      </c>
      <c r="J126" s="616">
        <v>10.926900000005</v>
      </c>
      <c r="K126" s="619">
        <v>0.779692663043</v>
      </c>
    </row>
    <row r="127" spans="1:11" ht="14.4" customHeight="1" thickBot="1" x14ac:dyDescent="0.35">
      <c r="A127" s="636" t="s">
        <v>454</v>
      </c>
      <c r="B127" s="620">
        <v>353.99999999998101</v>
      </c>
      <c r="C127" s="620">
        <v>364.13862999999998</v>
      </c>
      <c r="D127" s="621">
        <v>10.138630000019001</v>
      </c>
      <c r="E127" s="627">
        <v>1.0286401977399999</v>
      </c>
      <c r="F127" s="620">
        <v>367.99999999999301</v>
      </c>
      <c r="G127" s="621">
        <v>275.999999999995</v>
      </c>
      <c r="H127" s="623">
        <v>30.842359999999999</v>
      </c>
      <c r="I127" s="620">
        <v>286.92689999999999</v>
      </c>
      <c r="J127" s="621">
        <v>10.926900000005</v>
      </c>
      <c r="K127" s="628">
        <v>0.779692663043</v>
      </c>
    </row>
    <row r="128" spans="1:11" ht="14.4" customHeight="1" thickBot="1" x14ac:dyDescent="0.35">
      <c r="A128" s="637" t="s">
        <v>455</v>
      </c>
      <c r="B128" s="615">
        <v>353.99999999998101</v>
      </c>
      <c r="C128" s="615">
        <v>364.13862999999998</v>
      </c>
      <c r="D128" s="616">
        <v>10.138630000019001</v>
      </c>
      <c r="E128" s="617">
        <v>1.0286401977399999</v>
      </c>
      <c r="F128" s="615">
        <v>367.99999999999301</v>
      </c>
      <c r="G128" s="616">
        <v>275.999999999995</v>
      </c>
      <c r="H128" s="618">
        <v>30.842359999999999</v>
      </c>
      <c r="I128" s="615">
        <v>286.92689999999999</v>
      </c>
      <c r="J128" s="616">
        <v>10.926900000005</v>
      </c>
      <c r="K128" s="619">
        <v>0.779692663043</v>
      </c>
    </row>
    <row r="129" spans="1:11" ht="14.4" customHeight="1" thickBot="1" x14ac:dyDescent="0.35">
      <c r="A129" s="634" t="s">
        <v>456</v>
      </c>
      <c r="B129" s="615">
        <v>0</v>
      </c>
      <c r="C129" s="615">
        <v>138.71465000000001</v>
      </c>
      <c r="D129" s="616">
        <v>138.71465000000001</v>
      </c>
      <c r="E129" s="625" t="s">
        <v>335</v>
      </c>
      <c r="F129" s="615">
        <v>0</v>
      </c>
      <c r="G129" s="616">
        <v>0</v>
      </c>
      <c r="H129" s="618">
        <v>-0.26307999999999998</v>
      </c>
      <c r="I129" s="615">
        <v>28.86157</v>
      </c>
      <c r="J129" s="616">
        <v>28.86157</v>
      </c>
      <c r="K129" s="626" t="s">
        <v>335</v>
      </c>
    </row>
    <row r="130" spans="1:11" ht="14.4" customHeight="1" thickBot="1" x14ac:dyDescent="0.35">
      <c r="A130" s="635" t="s">
        <v>457</v>
      </c>
      <c r="B130" s="615">
        <v>0</v>
      </c>
      <c r="C130" s="615">
        <v>15.835000000000001</v>
      </c>
      <c r="D130" s="616">
        <v>15.835000000000001</v>
      </c>
      <c r="E130" s="625" t="s">
        <v>335</v>
      </c>
      <c r="F130" s="615">
        <v>0</v>
      </c>
      <c r="G130" s="616">
        <v>0</v>
      </c>
      <c r="H130" s="618">
        <v>-10.358000000000001</v>
      </c>
      <c r="I130" s="615">
        <v>-4.9640000000000004</v>
      </c>
      <c r="J130" s="616">
        <v>-4.9640000000000004</v>
      </c>
      <c r="K130" s="626" t="s">
        <v>335</v>
      </c>
    </row>
    <row r="131" spans="1:11" ht="14.4" customHeight="1" thickBot="1" x14ac:dyDescent="0.35">
      <c r="A131" s="636" t="s">
        <v>458</v>
      </c>
      <c r="B131" s="620">
        <v>0</v>
      </c>
      <c r="C131" s="620">
        <v>15.835000000000001</v>
      </c>
      <c r="D131" s="621">
        <v>15.835000000000001</v>
      </c>
      <c r="E131" s="622" t="s">
        <v>335</v>
      </c>
      <c r="F131" s="620">
        <v>0</v>
      </c>
      <c r="G131" s="621">
        <v>0</v>
      </c>
      <c r="H131" s="623">
        <v>-10.358000000000001</v>
      </c>
      <c r="I131" s="620">
        <v>-4.9640000000000004</v>
      </c>
      <c r="J131" s="621">
        <v>-4.9640000000000004</v>
      </c>
      <c r="K131" s="624" t="s">
        <v>335</v>
      </c>
    </row>
    <row r="132" spans="1:11" ht="14.4" customHeight="1" thickBot="1" x14ac:dyDescent="0.35">
      <c r="A132" s="637" t="s">
        <v>459</v>
      </c>
      <c r="B132" s="615">
        <v>0</v>
      </c>
      <c r="C132" s="615">
        <v>15.835000000000001</v>
      </c>
      <c r="D132" s="616">
        <v>15.835000000000001</v>
      </c>
      <c r="E132" s="625" t="s">
        <v>335</v>
      </c>
      <c r="F132" s="615">
        <v>0</v>
      </c>
      <c r="G132" s="616">
        <v>0</v>
      </c>
      <c r="H132" s="618">
        <v>-10.358000000000001</v>
      </c>
      <c r="I132" s="615">
        <v>-4.9640000000000004</v>
      </c>
      <c r="J132" s="616">
        <v>-4.9640000000000004</v>
      </c>
      <c r="K132" s="626" t="s">
        <v>335</v>
      </c>
    </row>
    <row r="133" spans="1:11" ht="14.4" customHeight="1" thickBot="1" x14ac:dyDescent="0.35">
      <c r="A133" s="635" t="s">
        <v>460</v>
      </c>
      <c r="B133" s="615">
        <v>0</v>
      </c>
      <c r="C133" s="615">
        <v>122.87965</v>
      </c>
      <c r="D133" s="616">
        <v>122.87965</v>
      </c>
      <c r="E133" s="625" t="s">
        <v>335</v>
      </c>
      <c r="F133" s="615">
        <v>0</v>
      </c>
      <c r="G133" s="616">
        <v>0</v>
      </c>
      <c r="H133" s="618">
        <v>10.09492</v>
      </c>
      <c r="I133" s="615">
        <v>33.825569999999999</v>
      </c>
      <c r="J133" s="616">
        <v>33.825569999999999</v>
      </c>
      <c r="K133" s="626" t="s">
        <v>335</v>
      </c>
    </row>
    <row r="134" spans="1:11" ht="14.4" customHeight="1" thickBot="1" x14ac:dyDescent="0.35">
      <c r="A134" s="636" t="s">
        <v>461</v>
      </c>
      <c r="B134" s="620">
        <v>0</v>
      </c>
      <c r="C134" s="620">
        <v>122.07965</v>
      </c>
      <c r="D134" s="621">
        <v>122.07965</v>
      </c>
      <c r="E134" s="622" t="s">
        <v>335</v>
      </c>
      <c r="F134" s="620">
        <v>0</v>
      </c>
      <c r="G134" s="621">
        <v>0</v>
      </c>
      <c r="H134" s="623">
        <v>10.09492</v>
      </c>
      <c r="I134" s="620">
        <v>50.808019999999999</v>
      </c>
      <c r="J134" s="621">
        <v>50.808019999999999</v>
      </c>
      <c r="K134" s="624" t="s">
        <v>335</v>
      </c>
    </row>
    <row r="135" spans="1:11" ht="14.4" customHeight="1" thickBot="1" x14ac:dyDescent="0.35">
      <c r="A135" s="637" t="s">
        <v>462</v>
      </c>
      <c r="B135" s="615">
        <v>0</v>
      </c>
      <c r="C135" s="615">
        <v>6.6006499999999999</v>
      </c>
      <c r="D135" s="616">
        <v>6.6006499999999999</v>
      </c>
      <c r="E135" s="625" t="s">
        <v>335</v>
      </c>
      <c r="F135" s="615">
        <v>0</v>
      </c>
      <c r="G135" s="616">
        <v>0</v>
      </c>
      <c r="H135" s="618">
        <v>8.1699199999999994</v>
      </c>
      <c r="I135" s="615">
        <v>11.07502</v>
      </c>
      <c r="J135" s="616">
        <v>11.07502</v>
      </c>
      <c r="K135" s="626" t="s">
        <v>335</v>
      </c>
    </row>
    <row r="136" spans="1:11" ht="14.4" customHeight="1" thickBot="1" x14ac:dyDescent="0.35">
      <c r="A136" s="637" t="s">
        <v>463</v>
      </c>
      <c r="B136" s="615">
        <v>0</v>
      </c>
      <c r="C136" s="615">
        <v>32.246000000000002</v>
      </c>
      <c r="D136" s="616">
        <v>32.246000000000002</v>
      </c>
      <c r="E136" s="625" t="s">
        <v>341</v>
      </c>
      <c r="F136" s="615">
        <v>0</v>
      </c>
      <c r="G136" s="616">
        <v>0</v>
      </c>
      <c r="H136" s="618">
        <v>0</v>
      </c>
      <c r="I136" s="615">
        <v>4.8</v>
      </c>
      <c r="J136" s="616">
        <v>4.8</v>
      </c>
      <c r="K136" s="626" t="s">
        <v>335</v>
      </c>
    </row>
    <row r="137" spans="1:11" ht="14.4" customHeight="1" thickBot="1" x14ac:dyDescent="0.35">
      <c r="A137" s="637" t="s">
        <v>464</v>
      </c>
      <c r="B137" s="615">
        <v>0</v>
      </c>
      <c r="C137" s="615">
        <v>83.233000000000004</v>
      </c>
      <c r="D137" s="616">
        <v>83.233000000000004</v>
      </c>
      <c r="E137" s="625" t="s">
        <v>335</v>
      </c>
      <c r="F137" s="615">
        <v>0</v>
      </c>
      <c r="G137" s="616">
        <v>0</v>
      </c>
      <c r="H137" s="618">
        <v>1.925</v>
      </c>
      <c r="I137" s="615">
        <v>34.933</v>
      </c>
      <c r="J137" s="616">
        <v>34.933</v>
      </c>
      <c r="K137" s="626" t="s">
        <v>335</v>
      </c>
    </row>
    <row r="138" spans="1:11" ht="14.4" customHeight="1" thickBot="1" x14ac:dyDescent="0.35">
      <c r="A138" s="636" t="s">
        <v>465</v>
      </c>
      <c r="B138" s="620">
        <v>0</v>
      </c>
      <c r="C138" s="620">
        <v>0</v>
      </c>
      <c r="D138" s="621">
        <v>0</v>
      </c>
      <c r="E138" s="627">
        <v>1</v>
      </c>
      <c r="F138" s="620">
        <v>0</v>
      </c>
      <c r="G138" s="621">
        <v>0</v>
      </c>
      <c r="H138" s="623">
        <v>0</v>
      </c>
      <c r="I138" s="620">
        <v>-16.98245</v>
      </c>
      <c r="J138" s="621">
        <v>-16.98245</v>
      </c>
      <c r="K138" s="624" t="s">
        <v>341</v>
      </c>
    </row>
    <row r="139" spans="1:11" ht="14.4" customHeight="1" thickBot="1" x14ac:dyDescent="0.35">
      <c r="A139" s="637" t="s">
        <v>466</v>
      </c>
      <c r="B139" s="615">
        <v>0</v>
      </c>
      <c r="C139" s="615">
        <v>0</v>
      </c>
      <c r="D139" s="616">
        <v>0</v>
      </c>
      <c r="E139" s="617">
        <v>1</v>
      </c>
      <c r="F139" s="615">
        <v>0</v>
      </c>
      <c r="G139" s="616">
        <v>0</v>
      </c>
      <c r="H139" s="618">
        <v>0</v>
      </c>
      <c r="I139" s="615">
        <v>-16.98245</v>
      </c>
      <c r="J139" s="616">
        <v>-16.98245</v>
      </c>
      <c r="K139" s="626" t="s">
        <v>341</v>
      </c>
    </row>
    <row r="140" spans="1:11" ht="14.4" customHeight="1" thickBot="1" x14ac:dyDescent="0.35">
      <c r="A140" s="639" t="s">
        <v>467</v>
      </c>
      <c r="B140" s="615">
        <v>0</v>
      </c>
      <c r="C140" s="615">
        <v>0.8</v>
      </c>
      <c r="D140" s="616">
        <v>0.8</v>
      </c>
      <c r="E140" s="625" t="s">
        <v>341</v>
      </c>
      <c r="F140" s="615">
        <v>0</v>
      </c>
      <c r="G140" s="616">
        <v>0</v>
      </c>
      <c r="H140" s="618">
        <v>0</v>
      </c>
      <c r="I140" s="615">
        <v>0</v>
      </c>
      <c r="J140" s="616">
        <v>0</v>
      </c>
      <c r="K140" s="626" t="s">
        <v>335</v>
      </c>
    </row>
    <row r="141" spans="1:11" ht="14.4" customHeight="1" thickBot="1" x14ac:dyDescent="0.35">
      <c r="A141" s="637" t="s">
        <v>468</v>
      </c>
      <c r="B141" s="615">
        <v>0</v>
      </c>
      <c r="C141" s="615">
        <v>0.8</v>
      </c>
      <c r="D141" s="616">
        <v>0.8</v>
      </c>
      <c r="E141" s="625" t="s">
        <v>341</v>
      </c>
      <c r="F141" s="615">
        <v>0</v>
      </c>
      <c r="G141" s="616">
        <v>0</v>
      </c>
      <c r="H141" s="618">
        <v>0</v>
      </c>
      <c r="I141" s="615">
        <v>0</v>
      </c>
      <c r="J141" s="616">
        <v>0</v>
      </c>
      <c r="K141" s="626" t="s">
        <v>335</v>
      </c>
    </row>
    <row r="142" spans="1:11" ht="14.4" customHeight="1" thickBot="1" x14ac:dyDescent="0.35">
      <c r="A142" s="634" t="s">
        <v>469</v>
      </c>
      <c r="B142" s="615">
        <v>5763.9999999996799</v>
      </c>
      <c r="C142" s="615">
        <v>6911.0774300000103</v>
      </c>
      <c r="D142" s="616">
        <v>1147.07743000032</v>
      </c>
      <c r="E142" s="617">
        <v>1.199007187716</v>
      </c>
      <c r="F142" s="615">
        <v>6543.9826655916104</v>
      </c>
      <c r="G142" s="616">
        <v>4907.9869991937103</v>
      </c>
      <c r="H142" s="618">
        <v>636.05200000000002</v>
      </c>
      <c r="I142" s="615">
        <v>5155.1922999999997</v>
      </c>
      <c r="J142" s="616">
        <v>247.205300806293</v>
      </c>
      <c r="K142" s="619">
        <v>0.787775971214</v>
      </c>
    </row>
    <row r="143" spans="1:11" ht="14.4" customHeight="1" thickBot="1" x14ac:dyDescent="0.35">
      <c r="A143" s="635" t="s">
        <v>470</v>
      </c>
      <c r="B143" s="615">
        <v>5763.9999999996799</v>
      </c>
      <c r="C143" s="615">
        <v>5626.6049999999996</v>
      </c>
      <c r="D143" s="616">
        <v>-137.394999999681</v>
      </c>
      <c r="E143" s="617">
        <v>0.976163254684</v>
      </c>
      <c r="F143" s="615">
        <v>6443.9826655916104</v>
      </c>
      <c r="G143" s="616">
        <v>4832.9869991937103</v>
      </c>
      <c r="H143" s="618">
        <v>608.22299999999996</v>
      </c>
      <c r="I143" s="615">
        <v>4906.0680000000002</v>
      </c>
      <c r="J143" s="616">
        <v>73.081000806291996</v>
      </c>
      <c r="K143" s="619">
        <v>0.76134096793799999</v>
      </c>
    </row>
    <row r="144" spans="1:11" ht="14.4" customHeight="1" thickBot="1" x14ac:dyDescent="0.35">
      <c r="A144" s="636" t="s">
        <v>471</v>
      </c>
      <c r="B144" s="620">
        <v>5763.9999999996799</v>
      </c>
      <c r="C144" s="620">
        <v>5626.6049999999996</v>
      </c>
      <c r="D144" s="621">
        <v>-137.394999999681</v>
      </c>
      <c r="E144" s="627">
        <v>0.976163254684</v>
      </c>
      <c r="F144" s="620">
        <v>6443.9826655916104</v>
      </c>
      <c r="G144" s="621">
        <v>4832.9869991937103</v>
      </c>
      <c r="H144" s="623">
        <v>537.52099999999996</v>
      </c>
      <c r="I144" s="620">
        <v>4835.366</v>
      </c>
      <c r="J144" s="621">
        <v>2.3790008062919998</v>
      </c>
      <c r="K144" s="628">
        <v>0.75036918175099998</v>
      </c>
    </row>
    <row r="145" spans="1:11" ht="14.4" customHeight="1" thickBot="1" x14ac:dyDescent="0.35">
      <c r="A145" s="637" t="s">
        <v>472</v>
      </c>
      <c r="B145" s="615">
        <v>43.999999999997002</v>
      </c>
      <c r="C145" s="615">
        <v>44.04</v>
      </c>
      <c r="D145" s="616">
        <v>4.0000000001999998E-2</v>
      </c>
      <c r="E145" s="617">
        <v>1.0009090909089999</v>
      </c>
      <c r="F145" s="615">
        <v>43.999999999998998</v>
      </c>
      <c r="G145" s="616">
        <v>32.999999999998998</v>
      </c>
      <c r="H145" s="618">
        <v>3.67</v>
      </c>
      <c r="I145" s="615">
        <v>33.03</v>
      </c>
      <c r="J145" s="616">
        <v>0.03</v>
      </c>
      <c r="K145" s="619">
        <v>0.75068181818099999</v>
      </c>
    </row>
    <row r="146" spans="1:11" ht="14.4" customHeight="1" thickBot="1" x14ac:dyDescent="0.35">
      <c r="A146" s="637" t="s">
        <v>473</v>
      </c>
      <c r="B146" s="615">
        <v>407.999999999978</v>
      </c>
      <c r="C146" s="615">
        <v>417.54599999999999</v>
      </c>
      <c r="D146" s="616">
        <v>9.5460000000219996</v>
      </c>
      <c r="E146" s="617">
        <v>1.0233970588229999</v>
      </c>
      <c r="F146" s="615">
        <v>444.98232024859902</v>
      </c>
      <c r="G146" s="616">
        <v>333.73674018644999</v>
      </c>
      <c r="H146" s="618">
        <v>37.351999999999997</v>
      </c>
      <c r="I146" s="615">
        <v>335.94099999999997</v>
      </c>
      <c r="J146" s="616">
        <v>2.2042598135499998</v>
      </c>
      <c r="K146" s="619">
        <v>0.75495358964399994</v>
      </c>
    </row>
    <row r="147" spans="1:11" ht="14.4" customHeight="1" thickBot="1" x14ac:dyDescent="0.35">
      <c r="A147" s="637" t="s">
        <v>474</v>
      </c>
      <c r="B147" s="615">
        <v>1734.99999999991</v>
      </c>
      <c r="C147" s="615">
        <v>1651.0329999999999</v>
      </c>
      <c r="D147" s="616">
        <v>-83.966999999904004</v>
      </c>
      <c r="E147" s="617">
        <v>0.95160403458200005</v>
      </c>
      <c r="F147" s="615">
        <v>1831.99999999997</v>
      </c>
      <c r="G147" s="616">
        <v>1373.99999999998</v>
      </c>
      <c r="H147" s="618">
        <v>150.47300000000001</v>
      </c>
      <c r="I147" s="615">
        <v>1372.173</v>
      </c>
      <c r="J147" s="616">
        <v>-1.8269999999740001</v>
      </c>
      <c r="K147" s="619">
        <v>0.74900272925699996</v>
      </c>
    </row>
    <row r="148" spans="1:11" ht="14.4" customHeight="1" thickBot="1" x14ac:dyDescent="0.35">
      <c r="A148" s="637" t="s">
        <v>475</v>
      </c>
      <c r="B148" s="615">
        <v>55.999999999996</v>
      </c>
      <c r="C148" s="615">
        <v>56.4</v>
      </c>
      <c r="D148" s="616">
        <v>0.40000000000300001</v>
      </c>
      <c r="E148" s="617">
        <v>1.007142857142</v>
      </c>
      <c r="F148" s="615">
        <v>56.00046852162</v>
      </c>
      <c r="G148" s="616">
        <v>42.000351391214998</v>
      </c>
      <c r="H148" s="618">
        <v>6.4009999999999998</v>
      </c>
      <c r="I148" s="615">
        <v>47.402999999999999</v>
      </c>
      <c r="J148" s="616">
        <v>5.4026486087840002</v>
      </c>
      <c r="K148" s="619">
        <v>0.84647506085900004</v>
      </c>
    </row>
    <row r="149" spans="1:11" ht="14.4" customHeight="1" thickBot="1" x14ac:dyDescent="0.35">
      <c r="A149" s="637" t="s">
        <v>476</v>
      </c>
      <c r="B149" s="615">
        <v>249.99999999998599</v>
      </c>
      <c r="C149" s="615">
        <v>249.57599999999999</v>
      </c>
      <c r="D149" s="616">
        <v>-0.42399999998600002</v>
      </c>
      <c r="E149" s="617">
        <v>0.99830399999999997</v>
      </c>
      <c r="F149" s="615">
        <v>249.99999999999599</v>
      </c>
      <c r="G149" s="616">
        <v>187.49999999999699</v>
      </c>
      <c r="H149" s="618">
        <v>20.797999999999998</v>
      </c>
      <c r="I149" s="615">
        <v>187.18199999999999</v>
      </c>
      <c r="J149" s="616">
        <v>-0.31799999999599998</v>
      </c>
      <c r="K149" s="619">
        <v>0.74872799999999995</v>
      </c>
    </row>
    <row r="150" spans="1:11" ht="14.4" customHeight="1" thickBot="1" x14ac:dyDescent="0.35">
      <c r="A150" s="637" t="s">
        <v>477</v>
      </c>
      <c r="B150" s="615">
        <v>62.999999999996</v>
      </c>
      <c r="C150" s="615">
        <v>22.295000000000002</v>
      </c>
      <c r="D150" s="616">
        <v>-40.704999999995998</v>
      </c>
      <c r="E150" s="617">
        <v>0.35388888888800002</v>
      </c>
      <c r="F150" s="615">
        <v>9.9998768214999991</v>
      </c>
      <c r="G150" s="616">
        <v>7.4999076161250002</v>
      </c>
      <c r="H150" s="618">
        <v>0.75900000000000001</v>
      </c>
      <c r="I150" s="615">
        <v>6.8289999999999997</v>
      </c>
      <c r="J150" s="616">
        <v>-0.67090761612500005</v>
      </c>
      <c r="K150" s="619">
        <v>0.68290841196300001</v>
      </c>
    </row>
    <row r="151" spans="1:11" ht="14.4" customHeight="1" thickBot="1" x14ac:dyDescent="0.35">
      <c r="A151" s="637" t="s">
        <v>478</v>
      </c>
      <c r="B151" s="615">
        <v>3201.9999999998199</v>
      </c>
      <c r="C151" s="615">
        <v>3180.087</v>
      </c>
      <c r="D151" s="616">
        <v>-21.912999999821999</v>
      </c>
      <c r="E151" s="617">
        <v>0.99315646470899999</v>
      </c>
      <c r="F151" s="615">
        <v>3800.99999999993</v>
      </c>
      <c r="G151" s="616">
        <v>2850.74999999995</v>
      </c>
      <c r="H151" s="618">
        <v>317.60000000000002</v>
      </c>
      <c r="I151" s="615">
        <v>2848.5909999999999</v>
      </c>
      <c r="J151" s="616">
        <v>-2.158999999947</v>
      </c>
      <c r="K151" s="619">
        <v>0.74943199158100005</v>
      </c>
    </row>
    <row r="152" spans="1:11" ht="14.4" customHeight="1" thickBot="1" x14ac:dyDescent="0.35">
      <c r="A152" s="637" t="s">
        <v>479</v>
      </c>
      <c r="B152" s="615">
        <v>5.9999999999989999</v>
      </c>
      <c r="C152" s="615">
        <v>5.6280000000000001</v>
      </c>
      <c r="D152" s="616">
        <v>-0.37199999999900002</v>
      </c>
      <c r="E152" s="617">
        <v>0.93799999999999994</v>
      </c>
      <c r="F152" s="615">
        <v>5.9999999999989999</v>
      </c>
      <c r="G152" s="616">
        <v>4.4999999999989999</v>
      </c>
      <c r="H152" s="618">
        <v>0.46800000000000003</v>
      </c>
      <c r="I152" s="615">
        <v>4.2169999999999996</v>
      </c>
      <c r="J152" s="616">
        <v>-0.282999999999</v>
      </c>
      <c r="K152" s="619">
        <v>0.70283333333300002</v>
      </c>
    </row>
    <row r="153" spans="1:11" ht="14.4" customHeight="1" thickBot="1" x14ac:dyDescent="0.35">
      <c r="A153" s="636" t="s">
        <v>480</v>
      </c>
      <c r="B153" s="620">
        <v>0</v>
      </c>
      <c r="C153" s="620">
        <v>0</v>
      </c>
      <c r="D153" s="621">
        <v>0</v>
      </c>
      <c r="E153" s="627">
        <v>1</v>
      </c>
      <c r="F153" s="620">
        <v>0</v>
      </c>
      <c r="G153" s="621">
        <v>0</v>
      </c>
      <c r="H153" s="623">
        <v>70.701999999999998</v>
      </c>
      <c r="I153" s="620">
        <v>70.701999999999998</v>
      </c>
      <c r="J153" s="621">
        <v>70.701999999999998</v>
      </c>
      <c r="K153" s="624" t="s">
        <v>341</v>
      </c>
    </row>
    <row r="154" spans="1:11" ht="14.4" customHeight="1" thickBot="1" x14ac:dyDescent="0.35">
      <c r="A154" s="637" t="s">
        <v>481</v>
      </c>
      <c r="B154" s="615">
        <v>0</v>
      </c>
      <c r="C154" s="615">
        <v>0</v>
      </c>
      <c r="D154" s="616">
        <v>0</v>
      </c>
      <c r="E154" s="617">
        <v>1</v>
      </c>
      <c r="F154" s="615">
        <v>0</v>
      </c>
      <c r="G154" s="616">
        <v>0</v>
      </c>
      <c r="H154" s="618">
        <v>70.701999999999998</v>
      </c>
      <c r="I154" s="615">
        <v>70.701999999999998</v>
      </c>
      <c r="J154" s="616">
        <v>70.701999999999998</v>
      </c>
      <c r="K154" s="626" t="s">
        <v>341</v>
      </c>
    </row>
    <row r="155" spans="1:11" ht="14.4" customHeight="1" thickBot="1" x14ac:dyDescent="0.35">
      <c r="A155" s="635" t="s">
        <v>482</v>
      </c>
      <c r="B155" s="615">
        <v>0</v>
      </c>
      <c r="C155" s="615">
        <v>1284.47243</v>
      </c>
      <c r="D155" s="616">
        <v>1284.47243</v>
      </c>
      <c r="E155" s="625" t="s">
        <v>335</v>
      </c>
      <c r="F155" s="615">
        <v>100</v>
      </c>
      <c r="G155" s="616">
        <v>75</v>
      </c>
      <c r="H155" s="618">
        <v>27.829000000000001</v>
      </c>
      <c r="I155" s="615">
        <v>249.12430000000001</v>
      </c>
      <c r="J155" s="616">
        <v>174.12430000000001</v>
      </c>
      <c r="K155" s="619">
        <v>2.4912429999999999</v>
      </c>
    </row>
    <row r="156" spans="1:11" ht="14.4" customHeight="1" thickBot="1" x14ac:dyDescent="0.35">
      <c r="A156" s="636" t="s">
        <v>483</v>
      </c>
      <c r="B156" s="620">
        <v>0</v>
      </c>
      <c r="C156" s="620">
        <v>947.88435000000402</v>
      </c>
      <c r="D156" s="621">
        <v>947.88435000000402</v>
      </c>
      <c r="E156" s="622" t="s">
        <v>335</v>
      </c>
      <c r="F156" s="620">
        <v>100</v>
      </c>
      <c r="G156" s="621">
        <v>75</v>
      </c>
      <c r="H156" s="623">
        <v>20.811</v>
      </c>
      <c r="I156" s="620">
        <v>234.01745</v>
      </c>
      <c r="J156" s="621">
        <v>159.01745</v>
      </c>
      <c r="K156" s="628">
        <v>2.3401744999999998</v>
      </c>
    </row>
    <row r="157" spans="1:11" ht="14.4" customHeight="1" thickBot="1" x14ac:dyDescent="0.35">
      <c r="A157" s="637" t="s">
        <v>484</v>
      </c>
      <c r="B157" s="615">
        <v>0</v>
      </c>
      <c r="C157" s="615">
        <v>575.916770000003</v>
      </c>
      <c r="D157" s="616">
        <v>575.916770000003</v>
      </c>
      <c r="E157" s="625" t="s">
        <v>335</v>
      </c>
      <c r="F157" s="615">
        <v>100</v>
      </c>
      <c r="G157" s="616">
        <v>75</v>
      </c>
      <c r="H157" s="618">
        <v>15.488</v>
      </c>
      <c r="I157" s="615">
        <v>15.488</v>
      </c>
      <c r="J157" s="616">
        <v>-59.512</v>
      </c>
      <c r="K157" s="619">
        <v>0.15487999999999999</v>
      </c>
    </row>
    <row r="158" spans="1:11" ht="14.4" customHeight="1" thickBot="1" x14ac:dyDescent="0.35">
      <c r="A158" s="637" t="s">
        <v>485</v>
      </c>
      <c r="B158" s="615">
        <v>0</v>
      </c>
      <c r="C158" s="615">
        <v>371.96758000000102</v>
      </c>
      <c r="D158" s="616">
        <v>371.96758000000102</v>
      </c>
      <c r="E158" s="625" t="s">
        <v>335</v>
      </c>
      <c r="F158" s="615">
        <v>0</v>
      </c>
      <c r="G158" s="616">
        <v>0</v>
      </c>
      <c r="H158" s="618">
        <v>5.3230000000000004</v>
      </c>
      <c r="I158" s="615">
        <v>218.52945</v>
      </c>
      <c r="J158" s="616">
        <v>218.52945</v>
      </c>
      <c r="K158" s="626" t="s">
        <v>335</v>
      </c>
    </row>
    <row r="159" spans="1:11" ht="14.4" customHeight="1" thickBot="1" x14ac:dyDescent="0.35">
      <c r="A159" s="636" t="s">
        <v>486</v>
      </c>
      <c r="B159" s="620">
        <v>0</v>
      </c>
      <c r="C159" s="620">
        <v>21.581499999999998</v>
      </c>
      <c r="D159" s="621">
        <v>21.581499999999998</v>
      </c>
      <c r="E159" s="622" t="s">
        <v>335</v>
      </c>
      <c r="F159" s="620">
        <v>0</v>
      </c>
      <c r="G159" s="621">
        <v>0</v>
      </c>
      <c r="H159" s="623">
        <v>0</v>
      </c>
      <c r="I159" s="620">
        <v>8.0888500000000008</v>
      </c>
      <c r="J159" s="621">
        <v>8.0888500000000008</v>
      </c>
      <c r="K159" s="624" t="s">
        <v>335</v>
      </c>
    </row>
    <row r="160" spans="1:11" ht="14.4" customHeight="1" thickBot="1" x14ac:dyDescent="0.35">
      <c r="A160" s="637" t="s">
        <v>487</v>
      </c>
      <c r="B160" s="615">
        <v>0</v>
      </c>
      <c r="C160" s="615">
        <v>3.3</v>
      </c>
      <c r="D160" s="616">
        <v>3.3</v>
      </c>
      <c r="E160" s="625" t="s">
        <v>341</v>
      </c>
      <c r="F160" s="615">
        <v>0</v>
      </c>
      <c r="G160" s="616">
        <v>0</v>
      </c>
      <c r="H160" s="618">
        <v>0</v>
      </c>
      <c r="I160" s="615">
        <v>0</v>
      </c>
      <c r="J160" s="616">
        <v>0</v>
      </c>
      <c r="K160" s="626" t="s">
        <v>335</v>
      </c>
    </row>
    <row r="161" spans="1:11" ht="14.4" customHeight="1" thickBot="1" x14ac:dyDescent="0.35">
      <c r="A161" s="637" t="s">
        <v>488</v>
      </c>
      <c r="B161" s="615">
        <v>0</v>
      </c>
      <c r="C161" s="615">
        <v>0</v>
      </c>
      <c r="D161" s="616">
        <v>0</v>
      </c>
      <c r="E161" s="625" t="s">
        <v>335</v>
      </c>
      <c r="F161" s="615">
        <v>0</v>
      </c>
      <c r="G161" s="616">
        <v>0</v>
      </c>
      <c r="H161" s="618">
        <v>0</v>
      </c>
      <c r="I161" s="615">
        <v>8.0888500000000008</v>
      </c>
      <c r="J161" s="616">
        <v>8.0888500000000008</v>
      </c>
      <c r="K161" s="626" t="s">
        <v>341</v>
      </c>
    </row>
    <row r="162" spans="1:11" ht="14.4" customHeight="1" thickBot="1" x14ac:dyDescent="0.35">
      <c r="A162" s="637" t="s">
        <v>489</v>
      </c>
      <c r="B162" s="615">
        <v>0</v>
      </c>
      <c r="C162" s="615">
        <v>18.281500000000001</v>
      </c>
      <c r="D162" s="616">
        <v>18.281500000000001</v>
      </c>
      <c r="E162" s="625" t="s">
        <v>335</v>
      </c>
      <c r="F162" s="615">
        <v>0</v>
      </c>
      <c r="G162" s="616">
        <v>0</v>
      </c>
      <c r="H162" s="618">
        <v>0</v>
      </c>
      <c r="I162" s="615">
        <v>0</v>
      </c>
      <c r="J162" s="616">
        <v>0</v>
      </c>
      <c r="K162" s="626" t="s">
        <v>335</v>
      </c>
    </row>
    <row r="163" spans="1:11" ht="14.4" customHeight="1" thickBot="1" x14ac:dyDescent="0.35">
      <c r="A163" s="636" t="s">
        <v>490</v>
      </c>
      <c r="B163" s="620">
        <v>0</v>
      </c>
      <c r="C163" s="620">
        <v>0</v>
      </c>
      <c r="D163" s="621">
        <v>0</v>
      </c>
      <c r="E163" s="627">
        <v>1</v>
      </c>
      <c r="F163" s="620">
        <v>0</v>
      </c>
      <c r="G163" s="621">
        <v>0</v>
      </c>
      <c r="H163" s="623">
        <v>7.0179999999999998</v>
      </c>
      <c r="I163" s="620">
        <v>7.0179999999999998</v>
      </c>
      <c r="J163" s="621">
        <v>7.0179999999999998</v>
      </c>
      <c r="K163" s="624" t="s">
        <v>341</v>
      </c>
    </row>
    <row r="164" spans="1:11" ht="14.4" customHeight="1" thickBot="1" x14ac:dyDescent="0.35">
      <c r="A164" s="637" t="s">
        <v>491</v>
      </c>
      <c r="B164" s="615">
        <v>0</v>
      </c>
      <c r="C164" s="615">
        <v>0</v>
      </c>
      <c r="D164" s="616">
        <v>0</v>
      </c>
      <c r="E164" s="617">
        <v>1</v>
      </c>
      <c r="F164" s="615">
        <v>0</v>
      </c>
      <c r="G164" s="616">
        <v>0</v>
      </c>
      <c r="H164" s="618">
        <v>7.0179999999999998</v>
      </c>
      <c r="I164" s="615">
        <v>7.0179999999999998</v>
      </c>
      <c r="J164" s="616">
        <v>7.0179999999999998</v>
      </c>
      <c r="K164" s="626" t="s">
        <v>341</v>
      </c>
    </row>
    <row r="165" spans="1:11" ht="14.4" customHeight="1" thickBot="1" x14ac:dyDescent="0.35">
      <c r="A165" s="636" t="s">
        <v>492</v>
      </c>
      <c r="B165" s="620">
        <v>0</v>
      </c>
      <c r="C165" s="620">
        <v>276.53320000000002</v>
      </c>
      <c r="D165" s="621">
        <v>276.53320000000002</v>
      </c>
      <c r="E165" s="622" t="s">
        <v>335</v>
      </c>
      <c r="F165" s="620">
        <v>0</v>
      </c>
      <c r="G165" s="621">
        <v>0</v>
      </c>
      <c r="H165" s="623">
        <v>0</v>
      </c>
      <c r="I165" s="620">
        <v>0</v>
      </c>
      <c r="J165" s="621">
        <v>0</v>
      </c>
      <c r="K165" s="624" t="s">
        <v>335</v>
      </c>
    </row>
    <row r="166" spans="1:11" ht="14.4" customHeight="1" thickBot="1" x14ac:dyDescent="0.35">
      <c r="A166" s="637" t="s">
        <v>493</v>
      </c>
      <c r="B166" s="615">
        <v>0</v>
      </c>
      <c r="C166" s="615">
        <v>276.53320000000002</v>
      </c>
      <c r="D166" s="616">
        <v>276.53320000000002</v>
      </c>
      <c r="E166" s="625" t="s">
        <v>335</v>
      </c>
      <c r="F166" s="615">
        <v>0</v>
      </c>
      <c r="G166" s="616">
        <v>0</v>
      </c>
      <c r="H166" s="618">
        <v>0</v>
      </c>
      <c r="I166" s="615">
        <v>0</v>
      </c>
      <c r="J166" s="616">
        <v>0</v>
      </c>
      <c r="K166" s="626" t="s">
        <v>335</v>
      </c>
    </row>
    <row r="167" spans="1:11" ht="14.4" customHeight="1" thickBot="1" x14ac:dyDescent="0.35">
      <c r="A167" s="636" t="s">
        <v>494</v>
      </c>
      <c r="B167" s="620">
        <v>0</v>
      </c>
      <c r="C167" s="620">
        <v>38.473379999999999</v>
      </c>
      <c r="D167" s="621">
        <v>38.473379999999999</v>
      </c>
      <c r="E167" s="622" t="s">
        <v>335</v>
      </c>
      <c r="F167" s="620">
        <v>0</v>
      </c>
      <c r="G167" s="621">
        <v>0</v>
      </c>
      <c r="H167" s="623">
        <v>0</v>
      </c>
      <c r="I167" s="620">
        <v>0</v>
      </c>
      <c r="J167" s="621">
        <v>0</v>
      </c>
      <c r="K167" s="624" t="s">
        <v>335</v>
      </c>
    </row>
    <row r="168" spans="1:11" ht="14.4" customHeight="1" thickBot="1" x14ac:dyDescent="0.35">
      <c r="A168" s="637" t="s">
        <v>495</v>
      </c>
      <c r="B168" s="615">
        <v>0</v>
      </c>
      <c r="C168" s="615">
        <v>12.54438</v>
      </c>
      <c r="D168" s="616">
        <v>12.54438</v>
      </c>
      <c r="E168" s="625" t="s">
        <v>335</v>
      </c>
      <c r="F168" s="615">
        <v>0</v>
      </c>
      <c r="G168" s="616">
        <v>0</v>
      </c>
      <c r="H168" s="618">
        <v>0</v>
      </c>
      <c r="I168" s="615">
        <v>0</v>
      </c>
      <c r="J168" s="616">
        <v>0</v>
      </c>
      <c r="K168" s="626" t="s">
        <v>335</v>
      </c>
    </row>
    <row r="169" spans="1:11" ht="14.4" customHeight="1" thickBot="1" x14ac:dyDescent="0.35">
      <c r="A169" s="637" t="s">
        <v>496</v>
      </c>
      <c r="B169" s="615">
        <v>0</v>
      </c>
      <c r="C169" s="615">
        <v>25.928999999999998</v>
      </c>
      <c r="D169" s="616">
        <v>25.928999999999998</v>
      </c>
      <c r="E169" s="625" t="s">
        <v>335</v>
      </c>
      <c r="F169" s="615">
        <v>0</v>
      </c>
      <c r="G169" s="616">
        <v>0</v>
      </c>
      <c r="H169" s="618">
        <v>0</v>
      </c>
      <c r="I169" s="615">
        <v>0</v>
      </c>
      <c r="J169" s="616">
        <v>0</v>
      </c>
      <c r="K169" s="626" t="s">
        <v>335</v>
      </c>
    </row>
    <row r="170" spans="1:11" ht="14.4" customHeight="1" thickBot="1" x14ac:dyDescent="0.35">
      <c r="A170" s="634" t="s">
        <v>497</v>
      </c>
      <c r="B170" s="615">
        <v>0</v>
      </c>
      <c r="C170" s="615">
        <v>0</v>
      </c>
      <c r="D170" s="616">
        <v>0</v>
      </c>
      <c r="E170" s="617">
        <v>1</v>
      </c>
      <c r="F170" s="615">
        <v>0</v>
      </c>
      <c r="G170" s="616">
        <v>0</v>
      </c>
      <c r="H170" s="618">
        <v>0.91017000000000003</v>
      </c>
      <c r="I170" s="615">
        <v>0.91017000000000003</v>
      </c>
      <c r="J170" s="616">
        <v>0.91017000000000003</v>
      </c>
      <c r="K170" s="626" t="s">
        <v>341</v>
      </c>
    </row>
    <row r="171" spans="1:11" ht="14.4" customHeight="1" thickBot="1" x14ac:dyDescent="0.35">
      <c r="A171" s="635" t="s">
        <v>498</v>
      </c>
      <c r="B171" s="615">
        <v>0</v>
      </c>
      <c r="C171" s="615">
        <v>0</v>
      </c>
      <c r="D171" s="616">
        <v>0</v>
      </c>
      <c r="E171" s="617">
        <v>1</v>
      </c>
      <c r="F171" s="615">
        <v>0</v>
      </c>
      <c r="G171" s="616">
        <v>0</v>
      </c>
      <c r="H171" s="618">
        <v>0.91017000000000003</v>
      </c>
      <c r="I171" s="615">
        <v>0.91017000000000003</v>
      </c>
      <c r="J171" s="616">
        <v>0.91017000000000003</v>
      </c>
      <c r="K171" s="626" t="s">
        <v>341</v>
      </c>
    </row>
    <row r="172" spans="1:11" ht="14.4" customHeight="1" thickBot="1" x14ac:dyDescent="0.35">
      <c r="A172" s="636" t="s">
        <v>499</v>
      </c>
      <c r="B172" s="620">
        <v>0</v>
      </c>
      <c r="C172" s="620">
        <v>0</v>
      </c>
      <c r="D172" s="621">
        <v>0</v>
      </c>
      <c r="E172" s="627">
        <v>1</v>
      </c>
      <c r="F172" s="620">
        <v>0</v>
      </c>
      <c r="G172" s="621">
        <v>0</v>
      </c>
      <c r="H172" s="623">
        <v>0.91017000000000003</v>
      </c>
      <c r="I172" s="620">
        <v>0.91017000000000003</v>
      </c>
      <c r="J172" s="621">
        <v>0.91017000000000003</v>
      </c>
      <c r="K172" s="624" t="s">
        <v>341</v>
      </c>
    </row>
    <row r="173" spans="1:11" ht="14.4" customHeight="1" thickBot="1" x14ac:dyDescent="0.35">
      <c r="A173" s="637" t="s">
        <v>500</v>
      </c>
      <c r="B173" s="615">
        <v>0</v>
      </c>
      <c r="C173" s="615">
        <v>0</v>
      </c>
      <c r="D173" s="616">
        <v>0</v>
      </c>
      <c r="E173" s="617">
        <v>1</v>
      </c>
      <c r="F173" s="615">
        <v>0</v>
      </c>
      <c r="G173" s="616">
        <v>0</v>
      </c>
      <c r="H173" s="618">
        <v>0.91017000000000003</v>
      </c>
      <c r="I173" s="615">
        <v>0.91017000000000003</v>
      </c>
      <c r="J173" s="616">
        <v>0.91017000000000003</v>
      </c>
      <c r="K173" s="626" t="s">
        <v>341</v>
      </c>
    </row>
    <row r="174" spans="1:11" ht="14.4" customHeight="1" thickBot="1" x14ac:dyDescent="0.35">
      <c r="A174" s="633" t="s">
        <v>501</v>
      </c>
      <c r="B174" s="615">
        <v>108431.272630926</v>
      </c>
      <c r="C174" s="615">
        <v>114609.89255</v>
      </c>
      <c r="D174" s="616">
        <v>6178.6199190739599</v>
      </c>
      <c r="E174" s="617">
        <v>1.0569818998630001</v>
      </c>
      <c r="F174" s="615">
        <v>119219.775814402</v>
      </c>
      <c r="G174" s="616">
        <v>89414.831860801394</v>
      </c>
      <c r="H174" s="618">
        <v>13051.252469999999</v>
      </c>
      <c r="I174" s="615">
        <v>93624.875669999994</v>
      </c>
      <c r="J174" s="616">
        <v>4210.0438091985998</v>
      </c>
      <c r="K174" s="619">
        <v>0.78531330083799999</v>
      </c>
    </row>
    <row r="175" spans="1:11" ht="14.4" customHeight="1" thickBot="1" x14ac:dyDescent="0.35">
      <c r="A175" s="634" t="s">
        <v>502</v>
      </c>
      <c r="B175" s="615">
        <v>106387.23886912101</v>
      </c>
      <c r="C175" s="615">
        <v>113777.16512999999</v>
      </c>
      <c r="D175" s="616">
        <v>7389.9262608786503</v>
      </c>
      <c r="E175" s="617">
        <v>1.069462525199</v>
      </c>
      <c r="F175" s="615">
        <v>119041.328350389</v>
      </c>
      <c r="G175" s="616">
        <v>89280.996262791596</v>
      </c>
      <c r="H175" s="618">
        <v>13051.127469999999</v>
      </c>
      <c r="I175" s="615">
        <v>93592.013529999997</v>
      </c>
      <c r="J175" s="616">
        <v>4311.01726720839</v>
      </c>
      <c r="K175" s="619">
        <v>0.78621445868299999</v>
      </c>
    </row>
    <row r="176" spans="1:11" ht="14.4" customHeight="1" thickBot="1" x14ac:dyDescent="0.35">
      <c r="A176" s="635" t="s">
        <v>503</v>
      </c>
      <c r="B176" s="615">
        <v>106387.23886912101</v>
      </c>
      <c r="C176" s="615">
        <v>113777.16512999999</v>
      </c>
      <c r="D176" s="616">
        <v>7389.9262608786503</v>
      </c>
      <c r="E176" s="617">
        <v>1.069462525199</v>
      </c>
      <c r="F176" s="615">
        <v>119041.328350389</v>
      </c>
      <c r="G176" s="616">
        <v>89280.996262791596</v>
      </c>
      <c r="H176" s="618">
        <v>13051.127469999999</v>
      </c>
      <c r="I176" s="615">
        <v>93592.013529999997</v>
      </c>
      <c r="J176" s="616">
        <v>4311.01726720839</v>
      </c>
      <c r="K176" s="619">
        <v>0.78621445868299999</v>
      </c>
    </row>
    <row r="177" spans="1:11" ht="14.4" customHeight="1" thickBot="1" x14ac:dyDescent="0.35">
      <c r="A177" s="636" t="s">
        <v>504</v>
      </c>
      <c r="B177" s="620">
        <v>2.8354116334900001</v>
      </c>
      <c r="C177" s="620">
        <v>12.44195</v>
      </c>
      <c r="D177" s="621">
        <v>9.6065383665089996</v>
      </c>
      <c r="E177" s="627">
        <v>4.3880577525459996</v>
      </c>
      <c r="F177" s="620">
        <v>14.328517349527999</v>
      </c>
      <c r="G177" s="621">
        <v>10.746388012145999</v>
      </c>
      <c r="H177" s="623">
        <v>0</v>
      </c>
      <c r="I177" s="620">
        <v>28.10202</v>
      </c>
      <c r="J177" s="621">
        <v>17.355631987852998</v>
      </c>
      <c r="K177" s="628">
        <v>1.961265029345</v>
      </c>
    </row>
    <row r="178" spans="1:11" ht="14.4" customHeight="1" thickBot="1" x14ac:dyDescent="0.35">
      <c r="A178" s="637" t="s">
        <v>505</v>
      </c>
      <c r="B178" s="615">
        <v>1.631166515551</v>
      </c>
      <c r="C178" s="615">
        <v>0.63775000000000004</v>
      </c>
      <c r="D178" s="616">
        <v>-0.99341651555099997</v>
      </c>
      <c r="E178" s="617">
        <v>0.39097786395099998</v>
      </c>
      <c r="F178" s="615">
        <v>0.73321858361900005</v>
      </c>
      <c r="G178" s="616">
        <v>0.54991393771399999</v>
      </c>
      <c r="H178" s="618">
        <v>0</v>
      </c>
      <c r="I178" s="615">
        <v>0.51903999999999995</v>
      </c>
      <c r="J178" s="616">
        <v>-3.0873937713999999E-2</v>
      </c>
      <c r="K178" s="619">
        <v>0.70789258700699997</v>
      </c>
    </row>
    <row r="179" spans="1:11" ht="14.4" customHeight="1" thickBot="1" x14ac:dyDescent="0.35">
      <c r="A179" s="637" t="s">
        <v>506</v>
      </c>
      <c r="B179" s="615">
        <v>0.88472804227799995</v>
      </c>
      <c r="C179" s="615">
        <v>1.2882</v>
      </c>
      <c r="D179" s="616">
        <v>0.40347195772099997</v>
      </c>
      <c r="E179" s="617">
        <v>1.4560406570619999</v>
      </c>
      <c r="F179" s="615">
        <v>1.3690301538880001</v>
      </c>
      <c r="G179" s="616">
        <v>1.026772615416</v>
      </c>
      <c r="H179" s="618">
        <v>0</v>
      </c>
      <c r="I179" s="615">
        <v>0.23400000000000001</v>
      </c>
      <c r="J179" s="616">
        <v>-0.79277261541599997</v>
      </c>
      <c r="K179" s="619">
        <v>0.170923919634</v>
      </c>
    </row>
    <row r="180" spans="1:11" ht="14.4" customHeight="1" thickBot="1" x14ac:dyDescent="0.35">
      <c r="A180" s="637" t="s">
        <v>507</v>
      </c>
      <c r="B180" s="615">
        <v>0</v>
      </c>
      <c r="C180" s="615">
        <v>10.0518</v>
      </c>
      <c r="D180" s="616">
        <v>10.0518</v>
      </c>
      <c r="E180" s="625" t="s">
        <v>341</v>
      </c>
      <c r="F180" s="615">
        <v>11.72244428916</v>
      </c>
      <c r="G180" s="616">
        <v>8.7918332168699997</v>
      </c>
      <c r="H180" s="618">
        <v>0</v>
      </c>
      <c r="I180" s="615">
        <v>5.7797799999999997</v>
      </c>
      <c r="J180" s="616">
        <v>-3.01205321687</v>
      </c>
      <c r="K180" s="619">
        <v>0.493052460513</v>
      </c>
    </row>
    <row r="181" spans="1:11" ht="14.4" customHeight="1" thickBot="1" x14ac:dyDescent="0.35">
      <c r="A181" s="637" t="s">
        <v>508</v>
      </c>
      <c r="B181" s="615">
        <v>0.31951707565999998</v>
      </c>
      <c r="C181" s="615">
        <v>0.4642</v>
      </c>
      <c r="D181" s="616">
        <v>0.14468292433900001</v>
      </c>
      <c r="E181" s="617">
        <v>1.452817502914</v>
      </c>
      <c r="F181" s="615">
        <v>0.50382432286000001</v>
      </c>
      <c r="G181" s="616">
        <v>0.37786824214499998</v>
      </c>
      <c r="H181" s="618">
        <v>0</v>
      </c>
      <c r="I181" s="615">
        <v>21.569199999999999</v>
      </c>
      <c r="J181" s="616">
        <v>21.191331757854002</v>
      </c>
      <c r="K181" s="619">
        <v>42.810954178529997</v>
      </c>
    </row>
    <row r="182" spans="1:11" ht="14.4" customHeight="1" thickBot="1" x14ac:dyDescent="0.35">
      <c r="A182" s="636" t="s">
        <v>509</v>
      </c>
      <c r="B182" s="620">
        <v>635.00499870304395</v>
      </c>
      <c r="C182" s="620">
        <v>263.73451</v>
      </c>
      <c r="D182" s="621">
        <v>-371.27048870304401</v>
      </c>
      <c r="E182" s="627">
        <v>0.41532666756699999</v>
      </c>
      <c r="F182" s="620">
        <v>0</v>
      </c>
      <c r="G182" s="621">
        <v>0</v>
      </c>
      <c r="H182" s="623">
        <v>12.552390000000001</v>
      </c>
      <c r="I182" s="620">
        <v>136.02127999999999</v>
      </c>
      <c r="J182" s="621">
        <v>136.02127999999999</v>
      </c>
      <c r="K182" s="624" t="s">
        <v>335</v>
      </c>
    </row>
    <row r="183" spans="1:11" ht="14.4" customHeight="1" thickBot="1" x14ac:dyDescent="0.35">
      <c r="A183" s="637" t="s">
        <v>510</v>
      </c>
      <c r="B183" s="615">
        <v>364.00507710360802</v>
      </c>
      <c r="C183" s="615">
        <v>263.73451</v>
      </c>
      <c r="D183" s="616">
        <v>-100.270567103608</v>
      </c>
      <c r="E183" s="617">
        <v>0.72453525126200002</v>
      </c>
      <c r="F183" s="615">
        <v>0</v>
      </c>
      <c r="G183" s="616">
        <v>0</v>
      </c>
      <c r="H183" s="618">
        <v>12.552390000000001</v>
      </c>
      <c r="I183" s="615">
        <v>136.02127999999999</v>
      </c>
      <c r="J183" s="616">
        <v>136.02127999999999</v>
      </c>
      <c r="K183" s="626" t="s">
        <v>335</v>
      </c>
    </row>
    <row r="184" spans="1:11" ht="14.4" customHeight="1" thickBot="1" x14ac:dyDescent="0.35">
      <c r="A184" s="636" t="s">
        <v>511</v>
      </c>
      <c r="B184" s="620">
        <v>0.39881034270100002</v>
      </c>
      <c r="C184" s="620">
        <v>-9.9180000000000004E-2</v>
      </c>
      <c r="D184" s="621">
        <v>-0.49799034270100001</v>
      </c>
      <c r="E184" s="627">
        <v>-0.24868963860900001</v>
      </c>
      <c r="F184" s="620">
        <v>24.999833039230001</v>
      </c>
      <c r="G184" s="621">
        <v>18.749874779422001</v>
      </c>
      <c r="H184" s="623">
        <v>0</v>
      </c>
      <c r="I184" s="620">
        <v>228.33930000000001</v>
      </c>
      <c r="J184" s="621">
        <v>209.589425220577</v>
      </c>
      <c r="K184" s="628">
        <v>9.1336329983350009</v>
      </c>
    </row>
    <row r="185" spans="1:11" ht="14.4" customHeight="1" thickBot="1" x14ac:dyDescent="0.35">
      <c r="A185" s="637" t="s">
        <v>512</v>
      </c>
      <c r="B185" s="615">
        <v>0</v>
      </c>
      <c r="C185" s="615">
        <v>0.20862</v>
      </c>
      <c r="D185" s="616">
        <v>0.20862</v>
      </c>
      <c r="E185" s="625" t="s">
        <v>335</v>
      </c>
      <c r="F185" s="615">
        <v>24.999833039230001</v>
      </c>
      <c r="G185" s="616">
        <v>18.749874779422001</v>
      </c>
      <c r="H185" s="618">
        <v>0</v>
      </c>
      <c r="I185" s="615">
        <v>0</v>
      </c>
      <c r="J185" s="616">
        <v>-18.749874779422001</v>
      </c>
      <c r="K185" s="619">
        <v>0</v>
      </c>
    </row>
    <row r="186" spans="1:11" ht="14.4" customHeight="1" thickBot="1" x14ac:dyDescent="0.35">
      <c r="A186" s="637" t="s">
        <v>513</v>
      </c>
      <c r="B186" s="615">
        <v>0.39881034270100002</v>
      </c>
      <c r="C186" s="615">
        <v>-0.30780000000000002</v>
      </c>
      <c r="D186" s="616">
        <v>-0.70661034270099998</v>
      </c>
      <c r="E186" s="617">
        <v>-0.77179543016600005</v>
      </c>
      <c r="F186" s="615">
        <v>0</v>
      </c>
      <c r="G186" s="616">
        <v>0</v>
      </c>
      <c r="H186" s="618">
        <v>0</v>
      </c>
      <c r="I186" s="615">
        <v>228.33930000000001</v>
      </c>
      <c r="J186" s="616">
        <v>228.33930000000001</v>
      </c>
      <c r="K186" s="626" t="s">
        <v>335</v>
      </c>
    </row>
    <row r="187" spans="1:11" ht="14.4" customHeight="1" thickBot="1" x14ac:dyDescent="0.35">
      <c r="A187" s="636" t="s">
        <v>514</v>
      </c>
      <c r="B187" s="620">
        <v>0</v>
      </c>
      <c r="C187" s="620">
        <v>-1.8824700000000001</v>
      </c>
      <c r="D187" s="621">
        <v>-1.8824700000000001</v>
      </c>
      <c r="E187" s="622" t="s">
        <v>341</v>
      </c>
      <c r="F187" s="620">
        <v>0</v>
      </c>
      <c r="G187" s="621">
        <v>0</v>
      </c>
      <c r="H187" s="623">
        <v>0</v>
      </c>
      <c r="I187" s="620">
        <v>0</v>
      </c>
      <c r="J187" s="621">
        <v>0</v>
      </c>
      <c r="K187" s="624" t="s">
        <v>335</v>
      </c>
    </row>
    <row r="188" spans="1:11" ht="14.4" customHeight="1" thickBot="1" x14ac:dyDescent="0.35">
      <c r="A188" s="637" t="s">
        <v>515</v>
      </c>
      <c r="B188" s="615">
        <v>0</v>
      </c>
      <c r="C188" s="615">
        <v>-1.8824700000000001</v>
      </c>
      <c r="D188" s="616">
        <v>-1.8824700000000001</v>
      </c>
      <c r="E188" s="625" t="s">
        <v>341</v>
      </c>
      <c r="F188" s="615">
        <v>0</v>
      </c>
      <c r="G188" s="616">
        <v>0</v>
      </c>
      <c r="H188" s="618">
        <v>0</v>
      </c>
      <c r="I188" s="615">
        <v>0</v>
      </c>
      <c r="J188" s="616">
        <v>0</v>
      </c>
      <c r="K188" s="626" t="s">
        <v>335</v>
      </c>
    </row>
    <row r="189" spans="1:11" ht="14.4" customHeight="1" thickBot="1" x14ac:dyDescent="0.35">
      <c r="A189" s="636" t="s">
        <v>516</v>
      </c>
      <c r="B189" s="620">
        <v>105748.999648442</v>
      </c>
      <c r="C189" s="620">
        <v>109605.2389</v>
      </c>
      <c r="D189" s="621">
        <v>3856.2392515578699</v>
      </c>
      <c r="E189" s="627">
        <v>1.0364659643530001</v>
      </c>
      <c r="F189" s="620">
        <v>119002</v>
      </c>
      <c r="G189" s="621">
        <v>89251.5</v>
      </c>
      <c r="H189" s="623">
        <v>11544.07264</v>
      </c>
      <c r="I189" s="620">
        <v>89946.132339999996</v>
      </c>
      <c r="J189" s="621">
        <v>694.63233999996703</v>
      </c>
      <c r="K189" s="628">
        <v>0.75583714845100003</v>
      </c>
    </row>
    <row r="190" spans="1:11" ht="14.4" customHeight="1" thickBot="1" x14ac:dyDescent="0.35">
      <c r="A190" s="637" t="s">
        <v>517</v>
      </c>
      <c r="B190" s="615">
        <v>51891.999843558398</v>
      </c>
      <c r="C190" s="615">
        <v>56248.008159999998</v>
      </c>
      <c r="D190" s="616">
        <v>4356.0083164415801</v>
      </c>
      <c r="E190" s="617">
        <v>1.0839437356349999</v>
      </c>
      <c r="F190" s="615">
        <v>58136</v>
      </c>
      <c r="G190" s="616">
        <v>43602</v>
      </c>
      <c r="H190" s="618">
        <v>5277.6706700000004</v>
      </c>
      <c r="I190" s="615">
        <v>44439.817490000001</v>
      </c>
      <c r="J190" s="616">
        <v>837.81748999997205</v>
      </c>
      <c r="K190" s="619">
        <v>0.76441133703700004</v>
      </c>
    </row>
    <row r="191" spans="1:11" ht="14.4" customHeight="1" thickBot="1" x14ac:dyDescent="0.35">
      <c r="A191" s="637" t="s">
        <v>518</v>
      </c>
      <c r="B191" s="615">
        <v>53856.999804883701</v>
      </c>
      <c r="C191" s="615">
        <v>53357.230739999999</v>
      </c>
      <c r="D191" s="616">
        <v>-499.76906488370201</v>
      </c>
      <c r="E191" s="617">
        <v>0.99072044364300005</v>
      </c>
      <c r="F191" s="615">
        <v>60866</v>
      </c>
      <c r="G191" s="616">
        <v>45649.5</v>
      </c>
      <c r="H191" s="618">
        <v>6266.4019699999999</v>
      </c>
      <c r="I191" s="615">
        <v>45506.314850000002</v>
      </c>
      <c r="J191" s="616">
        <v>-143.18515000001199</v>
      </c>
      <c r="K191" s="619">
        <v>0.74764753474800005</v>
      </c>
    </row>
    <row r="192" spans="1:11" ht="14.4" customHeight="1" thickBot="1" x14ac:dyDescent="0.35">
      <c r="A192" s="636" t="s">
        <v>519</v>
      </c>
      <c r="B192" s="620">
        <v>0</v>
      </c>
      <c r="C192" s="620">
        <v>3897.7314200000001</v>
      </c>
      <c r="D192" s="621">
        <v>3897.7314200000001</v>
      </c>
      <c r="E192" s="622" t="s">
        <v>335</v>
      </c>
      <c r="F192" s="620">
        <v>0</v>
      </c>
      <c r="G192" s="621">
        <v>0</v>
      </c>
      <c r="H192" s="623">
        <v>1494.50244</v>
      </c>
      <c r="I192" s="620">
        <v>3253.4185900000002</v>
      </c>
      <c r="J192" s="621">
        <v>3253.4185900000002</v>
      </c>
      <c r="K192" s="624" t="s">
        <v>335</v>
      </c>
    </row>
    <row r="193" spans="1:11" ht="14.4" customHeight="1" thickBot="1" x14ac:dyDescent="0.35">
      <c r="A193" s="637" t="s">
        <v>520</v>
      </c>
      <c r="B193" s="615">
        <v>0</v>
      </c>
      <c r="C193" s="615">
        <v>2564.7082</v>
      </c>
      <c r="D193" s="616">
        <v>2564.7082</v>
      </c>
      <c r="E193" s="625" t="s">
        <v>341</v>
      </c>
      <c r="F193" s="615">
        <v>0</v>
      </c>
      <c r="G193" s="616">
        <v>0</v>
      </c>
      <c r="H193" s="618">
        <v>1061.5191299999999</v>
      </c>
      <c r="I193" s="615">
        <v>235.00644</v>
      </c>
      <c r="J193" s="616">
        <v>235.00644</v>
      </c>
      <c r="K193" s="626" t="s">
        <v>335</v>
      </c>
    </row>
    <row r="194" spans="1:11" ht="14.4" customHeight="1" thickBot="1" x14ac:dyDescent="0.35">
      <c r="A194" s="637" t="s">
        <v>521</v>
      </c>
      <c r="B194" s="615">
        <v>0</v>
      </c>
      <c r="C194" s="615">
        <v>1333.02322</v>
      </c>
      <c r="D194" s="616">
        <v>1333.02322</v>
      </c>
      <c r="E194" s="625" t="s">
        <v>335</v>
      </c>
      <c r="F194" s="615">
        <v>0</v>
      </c>
      <c r="G194" s="616">
        <v>0</v>
      </c>
      <c r="H194" s="618">
        <v>432.98331000000002</v>
      </c>
      <c r="I194" s="615">
        <v>3018.4121500000001</v>
      </c>
      <c r="J194" s="616">
        <v>3018.4121500000001</v>
      </c>
      <c r="K194" s="626" t="s">
        <v>335</v>
      </c>
    </row>
    <row r="195" spans="1:11" ht="14.4" customHeight="1" thickBot="1" x14ac:dyDescent="0.35">
      <c r="A195" s="634" t="s">
        <v>522</v>
      </c>
      <c r="B195" s="615">
        <v>2044.0337618046799</v>
      </c>
      <c r="C195" s="615">
        <v>819.32741999999996</v>
      </c>
      <c r="D195" s="616">
        <v>-1224.7063418046801</v>
      </c>
      <c r="E195" s="617">
        <v>0.40083849655999998</v>
      </c>
      <c r="F195" s="615">
        <v>121.44746401305299</v>
      </c>
      <c r="G195" s="616">
        <v>91.085598009790004</v>
      </c>
      <c r="H195" s="618">
        <v>0.125</v>
      </c>
      <c r="I195" s="615">
        <v>4.5621400000000003</v>
      </c>
      <c r="J195" s="616">
        <v>-86.523458009790005</v>
      </c>
      <c r="K195" s="619">
        <v>3.7564720161000001E-2</v>
      </c>
    </row>
    <row r="196" spans="1:11" ht="14.4" customHeight="1" thickBot="1" x14ac:dyDescent="0.35">
      <c r="A196" s="635" t="s">
        <v>523</v>
      </c>
      <c r="B196" s="615">
        <v>1928.8258500945001</v>
      </c>
      <c r="C196" s="615">
        <v>754.06421</v>
      </c>
      <c r="D196" s="616">
        <v>-1174.7616400945001</v>
      </c>
      <c r="E196" s="617">
        <v>0.39094468272600003</v>
      </c>
      <c r="F196" s="615">
        <v>0</v>
      </c>
      <c r="G196" s="616">
        <v>0</v>
      </c>
      <c r="H196" s="618">
        <v>0</v>
      </c>
      <c r="I196" s="615">
        <v>0</v>
      </c>
      <c r="J196" s="616">
        <v>0</v>
      </c>
      <c r="K196" s="626" t="s">
        <v>335</v>
      </c>
    </row>
    <row r="197" spans="1:11" ht="14.4" customHeight="1" thickBot="1" x14ac:dyDescent="0.35">
      <c r="A197" s="636" t="s">
        <v>524</v>
      </c>
      <c r="B197" s="620">
        <v>1928.8258500945001</v>
      </c>
      <c r="C197" s="620">
        <v>754.06421</v>
      </c>
      <c r="D197" s="621">
        <v>-1174.7616400945001</v>
      </c>
      <c r="E197" s="627">
        <v>0.39094468272600003</v>
      </c>
      <c r="F197" s="620">
        <v>0</v>
      </c>
      <c r="G197" s="621">
        <v>0</v>
      </c>
      <c r="H197" s="623">
        <v>0</v>
      </c>
      <c r="I197" s="620">
        <v>0</v>
      </c>
      <c r="J197" s="621">
        <v>0</v>
      </c>
      <c r="K197" s="624" t="s">
        <v>335</v>
      </c>
    </row>
    <row r="198" spans="1:11" ht="14.4" customHeight="1" thickBot="1" x14ac:dyDescent="0.35">
      <c r="A198" s="637" t="s">
        <v>525</v>
      </c>
      <c r="B198" s="615">
        <v>0</v>
      </c>
      <c r="C198" s="615">
        <v>449.15697999999998</v>
      </c>
      <c r="D198" s="616">
        <v>449.15697999999998</v>
      </c>
      <c r="E198" s="625" t="s">
        <v>335</v>
      </c>
      <c r="F198" s="615">
        <v>0</v>
      </c>
      <c r="G198" s="616">
        <v>0</v>
      </c>
      <c r="H198" s="618">
        <v>0</v>
      </c>
      <c r="I198" s="615">
        <v>0</v>
      </c>
      <c r="J198" s="616">
        <v>0</v>
      </c>
      <c r="K198" s="626" t="s">
        <v>335</v>
      </c>
    </row>
    <row r="199" spans="1:11" ht="14.4" customHeight="1" thickBot="1" x14ac:dyDescent="0.35">
      <c r="A199" s="637" t="s">
        <v>526</v>
      </c>
      <c r="B199" s="615">
        <v>0</v>
      </c>
      <c r="C199" s="615">
        <v>6.4550000000000001</v>
      </c>
      <c r="D199" s="616">
        <v>6.4550000000000001</v>
      </c>
      <c r="E199" s="625" t="s">
        <v>341</v>
      </c>
      <c r="F199" s="615">
        <v>0</v>
      </c>
      <c r="G199" s="616">
        <v>0</v>
      </c>
      <c r="H199" s="618">
        <v>0</v>
      </c>
      <c r="I199" s="615">
        <v>0</v>
      </c>
      <c r="J199" s="616">
        <v>0</v>
      </c>
      <c r="K199" s="626" t="s">
        <v>335</v>
      </c>
    </row>
    <row r="200" spans="1:11" ht="14.4" customHeight="1" thickBot="1" x14ac:dyDescent="0.35">
      <c r="A200" s="637" t="s">
        <v>527</v>
      </c>
      <c r="B200" s="615">
        <v>0</v>
      </c>
      <c r="C200" s="615">
        <v>19.67606</v>
      </c>
      <c r="D200" s="616">
        <v>19.67606</v>
      </c>
      <c r="E200" s="625" t="s">
        <v>335</v>
      </c>
      <c r="F200" s="615">
        <v>0</v>
      </c>
      <c r="G200" s="616">
        <v>0</v>
      </c>
      <c r="H200" s="618">
        <v>0</v>
      </c>
      <c r="I200" s="615">
        <v>0</v>
      </c>
      <c r="J200" s="616">
        <v>0</v>
      </c>
      <c r="K200" s="626" t="s">
        <v>335</v>
      </c>
    </row>
    <row r="201" spans="1:11" ht="14.4" customHeight="1" thickBot="1" x14ac:dyDescent="0.35">
      <c r="A201" s="637" t="s">
        <v>528</v>
      </c>
      <c r="B201" s="615">
        <v>0</v>
      </c>
      <c r="C201" s="615">
        <v>165.05185</v>
      </c>
      <c r="D201" s="616">
        <v>165.05185</v>
      </c>
      <c r="E201" s="625" t="s">
        <v>335</v>
      </c>
      <c r="F201" s="615">
        <v>0</v>
      </c>
      <c r="G201" s="616">
        <v>0</v>
      </c>
      <c r="H201" s="618">
        <v>0</v>
      </c>
      <c r="I201" s="615">
        <v>0</v>
      </c>
      <c r="J201" s="616">
        <v>0</v>
      </c>
      <c r="K201" s="626" t="s">
        <v>335</v>
      </c>
    </row>
    <row r="202" spans="1:11" ht="14.4" customHeight="1" thickBot="1" x14ac:dyDescent="0.35">
      <c r="A202" s="637" t="s">
        <v>529</v>
      </c>
      <c r="B202" s="615">
        <v>0</v>
      </c>
      <c r="C202" s="615">
        <v>113.72432000000001</v>
      </c>
      <c r="D202" s="616">
        <v>113.72432000000001</v>
      </c>
      <c r="E202" s="625" t="s">
        <v>335</v>
      </c>
      <c r="F202" s="615">
        <v>0</v>
      </c>
      <c r="G202" s="616">
        <v>0</v>
      </c>
      <c r="H202" s="618">
        <v>0</v>
      </c>
      <c r="I202" s="615">
        <v>0</v>
      </c>
      <c r="J202" s="616">
        <v>0</v>
      </c>
      <c r="K202" s="626" t="s">
        <v>335</v>
      </c>
    </row>
    <row r="203" spans="1:11" ht="14.4" customHeight="1" thickBot="1" x14ac:dyDescent="0.35">
      <c r="A203" s="640" t="s">
        <v>530</v>
      </c>
      <c r="B203" s="620">
        <v>115.207911710183</v>
      </c>
      <c r="C203" s="620">
        <v>65.263210000000001</v>
      </c>
      <c r="D203" s="621">
        <v>-49.944701710182997</v>
      </c>
      <c r="E203" s="627">
        <v>0.56648201526399999</v>
      </c>
      <c r="F203" s="620">
        <v>121.44746401305299</v>
      </c>
      <c r="G203" s="621">
        <v>91.085598009790004</v>
      </c>
      <c r="H203" s="623">
        <v>0.125</v>
      </c>
      <c r="I203" s="620">
        <v>4.5621400000000003</v>
      </c>
      <c r="J203" s="621">
        <v>-86.523458009790005</v>
      </c>
      <c r="K203" s="628">
        <v>3.7564720161000001E-2</v>
      </c>
    </row>
    <row r="204" spans="1:11" ht="14.4" customHeight="1" thickBot="1" x14ac:dyDescent="0.35">
      <c r="A204" s="636" t="s">
        <v>531</v>
      </c>
      <c r="B204" s="620">
        <v>0</v>
      </c>
      <c r="C204" s="620">
        <v>-6.9999999999999999E-4</v>
      </c>
      <c r="D204" s="621">
        <v>-6.9999999999999999E-4</v>
      </c>
      <c r="E204" s="622" t="s">
        <v>335</v>
      </c>
      <c r="F204" s="620">
        <v>0</v>
      </c>
      <c r="G204" s="621">
        <v>0</v>
      </c>
      <c r="H204" s="623">
        <v>0</v>
      </c>
      <c r="I204" s="620">
        <v>-6.8999999999999997E-4</v>
      </c>
      <c r="J204" s="621">
        <v>-6.8999999999999997E-4</v>
      </c>
      <c r="K204" s="624" t="s">
        <v>335</v>
      </c>
    </row>
    <row r="205" spans="1:11" ht="14.4" customHeight="1" thickBot="1" x14ac:dyDescent="0.35">
      <c r="A205" s="637" t="s">
        <v>532</v>
      </c>
      <c r="B205" s="615">
        <v>0</v>
      </c>
      <c r="C205" s="615">
        <v>-6.9999999999999999E-4</v>
      </c>
      <c r="D205" s="616">
        <v>-6.9999999999999999E-4</v>
      </c>
      <c r="E205" s="625" t="s">
        <v>335</v>
      </c>
      <c r="F205" s="615">
        <v>0</v>
      </c>
      <c r="G205" s="616">
        <v>0</v>
      </c>
      <c r="H205" s="618">
        <v>0</v>
      </c>
      <c r="I205" s="615">
        <v>-6.8999999999999997E-4</v>
      </c>
      <c r="J205" s="616">
        <v>-6.8999999999999997E-4</v>
      </c>
      <c r="K205" s="626" t="s">
        <v>335</v>
      </c>
    </row>
    <row r="206" spans="1:11" ht="14.4" customHeight="1" thickBot="1" x14ac:dyDescent="0.35">
      <c r="A206" s="636" t="s">
        <v>533</v>
      </c>
      <c r="B206" s="620">
        <v>115.207911710183</v>
      </c>
      <c r="C206" s="620">
        <v>39.334910000000001</v>
      </c>
      <c r="D206" s="621">
        <v>-75.873001710183004</v>
      </c>
      <c r="E206" s="627">
        <v>0.341425423098</v>
      </c>
      <c r="F206" s="620">
        <v>121.44746401305299</v>
      </c>
      <c r="G206" s="621">
        <v>91.085598009790004</v>
      </c>
      <c r="H206" s="623">
        <v>0.125</v>
      </c>
      <c r="I206" s="620">
        <v>4.5628299999999999</v>
      </c>
      <c r="J206" s="621">
        <v>-86.522768009789999</v>
      </c>
      <c r="K206" s="628">
        <v>3.757040163E-2</v>
      </c>
    </row>
    <row r="207" spans="1:11" ht="14.4" customHeight="1" thickBot="1" x14ac:dyDescent="0.35">
      <c r="A207" s="637" t="s">
        <v>534</v>
      </c>
      <c r="B207" s="615">
        <v>0</v>
      </c>
      <c r="C207" s="615">
        <v>3.1779999999999999</v>
      </c>
      <c r="D207" s="616">
        <v>3.1779999999999999</v>
      </c>
      <c r="E207" s="625" t="s">
        <v>335</v>
      </c>
      <c r="F207" s="615">
        <v>0</v>
      </c>
      <c r="G207" s="616">
        <v>0</v>
      </c>
      <c r="H207" s="618">
        <v>0.125</v>
      </c>
      <c r="I207" s="615">
        <v>0.43059999999999998</v>
      </c>
      <c r="J207" s="616">
        <v>0.43059999999999998</v>
      </c>
      <c r="K207" s="626" t="s">
        <v>335</v>
      </c>
    </row>
    <row r="208" spans="1:11" ht="14.4" customHeight="1" thickBot="1" x14ac:dyDescent="0.35">
      <c r="A208" s="637" t="s">
        <v>535</v>
      </c>
      <c r="B208" s="615">
        <v>0</v>
      </c>
      <c r="C208" s="615">
        <v>4.1650600000000004</v>
      </c>
      <c r="D208" s="616">
        <v>4.1650600000000004</v>
      </c>
      <c r="E208" s="625" t="s">
        <v>341</v>
      </c>
      <c r="F208" s="615">
        <v>0</v>
      </c>
      <c r="G208" s="616">
        <v>0</v>
      </c>
      <c r="H208" s="618">
        <v>0</v>
      </c>
      <c r="I208" s="615">
        <v>0</v>
      </c>
      <c r="J208" s="616">
        <v>0</v>
      </c>
      <c r="K208" s="626" t="s">
        <v>335</v>
      </c>
    </row>
    <row r="209" spans="1:11" ht="14.4" customHeight="1" thickBot="1" x14ac:dyDescent="0.35">
      <c r="A209" s="637" t="s">
        <v>536</v>
      </c>
      <c r="B209" s="615">
        <v>94.015637629178997</v>
      </c>
      <c r="C209" s="615">
        <v>0</v>
      </c>
      <c r="D209" s="616">
        <v>-94.015637629178997</v>
      </c>
      <c r="E209" s="617">
        <v>0</v>
      </c>
      <c r="F209" s="615">
        <v>100.28334680445801</v>
      </c>
      <c r="G209" s="616">
        <v>75.212510103343007</v>
      </c>
      <c r="H209" s="618">
        <v>0</v>
      </c>
      <c r="I209" s="615">
        <v>0</v>
      </c>
      <c r="J209" s="616">
        <v>-75.212510103343007</v>
      </c>
      <c r="K209" s="619">
        <v>0</v>
      </c>
    </row>
    <row r="210" spans="1:11" ht="14.4" customHeight="1" thickBot="1" x14ac:dyDescent="0.35">
      <c r="A210" s="637" t="s">
        <v>537</v>
      </c>
      <c r="B210" s="615">
        <v>21.164117208594998</v>
      </c>
      <c r="C210" s="615">
        <v>31.991849999999999</v>
      </c>
      <c r="D210" s="616">
        <v>10.827732791403999</v>
      </c>
      <c r="E210" s="617">
        <v>1.5116080526619999</v>
      </c>
      <c r="F210" s="615">
        <v>21.164117208594998</v>
      </c>
      <c r="G210" s="616">
        <v>15.873087906446001</v>
      </c>
      <c r="H210" s="618">
        <v>0</v>
      </c>
      <c r="I210" s="615">
        <v>4.1322299999999998</v>
      </c>
      <c r="J210" s="616">
        <v>-11.740857906445999</v>
      </c>
      <c r="K210" s="619">
        <v>0.19524698144800001</v>
      </c>
    </row>
    <row r="211" spans="1:11" ht="14.4" customHeight="1" thickBot="1" x14ac:dyDescent="0.35">
      <c r="A211" s="636" t="s">
        <v>538</v>
      </c>
      <c r="B211" s="620">
        <v>0</v>
      </c>
      <c r="C211" s="620">
        <v>25.928999999999998</v>
      </c>
      <c r="D211" s="621">
        <v>25.928999999999998</v>
      </c>
      <c r="E211" s="622" t="s">
        <v>335</v>
      </c>
      <c r="F211" s="620">
        <v>0</v>
      </c>
      <c r="G211" s="621">
        <v>0</v>
      </c>
      <c r="H211" s="623">
        <v>0</v>
      </c>
      <c r="I211" s="620">
        <v>0</v>
      </c>
      <c r="J211" s="621">
        <v>0</v>
      </c>
      <c r="K211" s="624" t="s">
        <v>335</v>
      </c>
    </row>
    <row r="212" spans="1:11" ht="14.4" customHeight="1" thickBot="1" x14ac:dyDescent="0.35">
      <c r="A212" s="637" t="s">
        <v>539</v>
      </c>
      <c r="B212" s="615">
        <v>0</v>
      </c>
      <c r="C212" s="615">
        <v>25.928999999999998</v>
      </c>
      <c r="D212" s="616">
        <v>25.928999999999998</v>
      </c>
      <c r="E212" s="625" t="s">
        <v>335</v>
      </c>
      <c r="F212" s="615">
        <v>0</v>
      </c>
      <c r="G212" s="616">
        <v>0</v>
      </c>
      <c r="H212" s="618">
        <v>0</v>
      </c>
      <c r="I212" s="615">
        <v>0</v>
      </c>
      <c r="J212" s="616">
        <v>0</v>
      </c>
      <c r="K212" s="626" t="s">
        <v>335</v>
      </c>
    </row>
    <row r="213" spans="1:11" ht="14.4" customHeight="1" thickBot="1" x14ac:dyDescent="0.35">
      <c r="A213" s="634" t="s">
        <v>540</v>
      </c>
      <c r="B213" s="615">
        <v>0</v>
      </c>
      <c r="C213" s="615">
        <v>13.4</v>
      </c>
      <c r="D213" s="616">
        <v>13.4</v>
      </c>
      <c r="E213" s="625" t="s">
        <v>341</v>
      </c>
      <c r="F213" s="615">
        <v>57</v>
      </c>
      <c r="G213" s="616">
        <v>42.75</v>
      </c>
      <c r="H213" s="618">
        <v>0</v>
      </c>
      <c r="I213" s="615">
        <v>28.3</v>
      </c>
      <c r="J213" s="616">
        <v>-14.45</v>
      </c>
      <c r="K213" s="619">
        <v>0.49649122807000001</v>
      </c>
    </row>
    <row r="214" spans="1:11" ht="14.4" customHeight="1" thickBot="1" x14ac:dyDescent="0.35">
      <c r="A214" s="640" t="s">
        <v>541</v>
      </c>
      <c r="B214" s="620">
        <v>0</v>
      </c>
      <c r="C214" s="620">
        <v>13.4</v>
      </c>
      <c r="D214" s="621">
        <v>13.4</v>
      </c>
      <c r="E214" s="622" t="s">
        <v>341</v>
      </c>
      <c r="F214" s="620">
        <v>57</v>
      </c>
      <c r="G214" s="621">
        <v>42.75</v>
      </c>
      <c r="H214" s="623">
        <v>0</v>
      </c>
      <c r="I214" s="620">
        <v>28.3</v>
      </c>
      <c r="J214" s="621">
        <v>-14.45</v>
      </c>
      <c r="K214" s="628">
        <v>0.49649122807000001</v>
      </c>
    </row>
    <row r="215" spans="1:11" ht="14.4" customHeight="1" thickBot="1" x14ac:dyDescent="0.35">
      <c r="A215" s="636" t="s">
        <v>542</v>
      </c>
      <c r="B215" s="620">
        <v>0</v>
      </c>
      <c r="C215" s="620">
        <v>13.4</v>
      </c>
      <c r="D215" s="621">
        <v>13.4</v>
      </c>
      <c r="E215" s="622" t="s">
        <v>341</v>
      </c>
      <c r="F215" s="620">
        <v>57</v>
      </c>
      <c r="G215" s="621">
        <v>42.75</v>
      </c>
      <c r="H215" s="623">
        <v>0</v>
      </c>
      <c r="I215" s="620">
        <v>28.3</v>
      </c>
      <c r="J215" s="621">
        <v>-14.45</v>
      </c>
      <c r="K215" s="628">
        <v>0.49649122807000001</v>
      </c>
    </row>
    <row r="216" spans="1:11" ht="14.4" customHeight="1" thickBot="1" x14ac:dyDescent="0.35">
      <c r="A216" s="637" t="s">
        <v>543</v>
      </c>
      <c r="B216" s="615">
        <v>0</v>
      </c>
      <c r="C216" s="615">
        <v>13.4</v>
      </c>
      <c r="D216" s="616">
        <v>13.4</v>
      </c>
      <c r="E216" s="625" t="s">
        <v>341</v>
      </c>
      <c r="F216" s="615">
        <v>57</v>
      </c>
      <c r="G216" s="616">
        <v>42.75</v>
      </c>
      <c r="H216" s="618">
        <v>0</v>
      </c>
      <c r="I216" s="615">
        <v>28.3</v>
      </c>
      <c r="J216" s="616">
        <v>-14.45</v>
      </c>
      <c r="K216" s="619">
        <v>0.49649122807000001</v>
      </c>
    </row>
    <row r="217" spans="1:11" ht="14.4" customHeight="1" thickBot="1" x14ac:dyDescent="0.35">
      <c r="A217" s="633" t="s">
        <v>544</v>
      </c>
      <c r="B217" s="615">
        <v>10321.1227792468</v>
      </c>
      <c r="C217" s="615">
        <v>9327.3032899999998</v>
      </c>
      <c r="D217" s="616">
        <v>-993.81948924676499</v>
      </c>
      <c r="E217" s="617">
        <v>0.90371013788800003</v>
      </c>
      <c r="F217" s="615">
        <v>9638.1684150836409</v>
      </c>
      <c r="G217" s="616">
        <v>7228.6263113127297</v>
      </c>
      <c r="H217" s="618">
        <v>854.12743999999998</v>
      </c>
      <c r="I217" s="615">
        <v>7608.3927800000001</v>
      </c>
      <c r="J217" s="616">
        <v>379.76646868727101</v>
      </c>
      <c r="K217" s="619">
        <v>0.78940234828099998</v>
      </c>
    </row>
    <row r="218" spans="1:11" ht="14.4" customHeight="1" thickBot="1" x14ac:dyDescent="0.35">
      <c r="A218" s="638" t="s">
        <v>545</v>
      </c>
      <c r="B218" s="620">
        <v>10321.1227792468</v>
      </c>
      <c r="C218" s="620">
        <v>9327.3032899999998</v>
      </c>
      <c r="D218" s="621">
        <v>-993.81948924676499</v>
      </c>
      <c r="E218" s="627">
        <v>0.90371013788800003</v>
      </c>
      <c r="F218" s="620">
        <v>9638.1684150836409</v>
      </c>
      <c r="G218" s="621">
        <v>7228.6263113127297</v>
      </c>
      <c r="H218" s="623">
        <v>854.12743999999998</v>
      </c>
      <c r="I218" s="620">
        <v>7608.3927800000001</v>
      </c>
      <c r="J218" s="621">
        <v>379.76646868727101</v>
      </c>
      <c r="K218" s="628">
        <v>0.78940234828099998</v>
      </c>
    </row>
    <row r="219" spans="1:11" ht="14.4" customHeight="1" thickBot="1" x14ac:dyDescent="0.35">
      <c r="A219" s="640" t="s">
        <v>54</v>
      </c>
      <c r="B219" s="620">
        <v>10321.1227792468</v>
      </c>
      <c r="C219" s="620">
        <v>9327.3032899999998</v>
      </c>
      <c r="D219" s="621">
        <v>-993.81948924676499</v>
      </c>
      <c r="E219" s="627">
        <v>0.90371013788800003</v>
      </c>
      <c r="F219" s="620">
        <v>9638.1684150836409</v>
      </c>
      <c r="G219" s="621">
        <v>7228.6263113127297</v>
      </c>
      <c r="H219" s="623">
        <v>854.12743999999998</v>
      </c>
      <c r="I219" s="620">
        <v>7608.3927800000001</v>
      </c>
      <c r="J219" s="621">
        <v>379.76646868727101</v>
      </c>
      <c r="K219" s="628">
        <v>0.78940234828099998</v>
      </c>
    </row>
    <row r="220" spans="1:11" ht="14.4" customHeight="1" thickBot="1" x14ac:dyDescent="0.35">
      <c r="A220" s="636" t="s">
        <v>546</v>
      </c>
      <c r="B220" s="620">
        <v>132.99999999999801</v>
      </c>
      <c r="C220" s="620">
        <v>134.2285</v>
      </c>
      <c r="D220" s="621">
        <v>1.228500000001</v>
      </c>
      <c r="E220" s="627">
        <v>1.009236842105</v>
      </c>
      <c r="F220" s="620">
        <v>109</v>
      </c>
      <c r="G220" s="621">
        <v>81.75</v>
      </c>
      <c r="H220" s="623">
        <v>10.999750000000001</v>
      </c>
      <c r="I220" s="620">
        <v>102.07774999999999</v>
      </c>
      <c r="J220" s="621">
        <v>20.327750000000002</v>
      </c>
      <c r="K220" s="628">
        <v>0.93649311926599998</v>
      </c>
    </row>
    <row r="221" spans="1:11" ht="14.4" customHeight="1" thickBot="1" x14ac:dyDescent="0.35">
      <c r="A221" s="637" t="s">
        <v>547</v>
      </c>
      <c r="B221" s="615">
        <v>132.99999999999801</v>
      </c>
      <c r="C221" s="615">
        <v>134.2285</v>
      </c>
      <c r="D221" s="616">
        <v>1.228500000001</v>
      </c>
      <c r="E221" s="617">
        <v>1.009236842105</v>
      </c>
      <c r="F221" s="615">
        <v>109</v>
      </c>
      <c r="G221" s="616">
        <v>81.75</v>
      </c>
      <c r="H221" s="618">
        <v>10.999750000000001</v>
      </c>
      <c r="I221" s="615">
        <v>102.07774999999999</v>
      </c>
      <c r="J221" s="616">
        <v>20.327750000000002</v>
      </c>
      <c r="K221" s="619">
        <v>0.93649311926599998</v>
      </c>
    </row>
    <row r="222" spans="1:11" ht="14.4" customHeight="1" thickBot="1" x14ac:dyDescent="0.35">
      <c r="A222" s="636" t="s">
        <v>548</v>
      </c>
      <c r="B222" s="620">
        <v>1380.81389022242</v>
      </c>
      <c r="C222" s="620">
        <v>1176.2829999999999</v>
      </c>
      <c r="D222" s="621">
        <v>-204.53089022241701</v>
      </c>
      <c r="E222" s="627">
        <v>0.85187656955699997</v>
      </c>
      <c r="F222" s="620">
        <v>1188.16841508364</v>
      </c>
      <c r="G222" s="621">
        <v>891.12631131272997</v>
      </c>
      <c r="H222" s="623">
        <v>164.81773999999999</v>
      </c>
      <c r="I222" s="620">
        <v>1111.8728599999999</v>
      </c>
      <c r="J222" s="621">
        <v>220.746548687271</v>
      </c>
      <c r="K222" s="628">
        <v>0.93578725531200002</v>
      </c>
    </row>
    <row r="223" spans="1:11" ht="14.4" customHeight="1" thickBot="1" x14ac:dyDescent="0.35">
      <c r="A223" s="637" t="s">
        <v>549</v>
      </c>
      <c r="B223" s="615">
        <v>1380.81389022242</v>
      </c>
      <c r="C223" s="615">
        <v>1176.2829999999999</v>
      </c>
      <c r="D223" s="616">
        <v>-204.53089022241701</v>
      </c>
      <c r="E223" s="617">
        <v>0.85187656955699997</v>
      </c>
      <c r="F223" s="615">
        <v>1188.16841508364</v>
      </c>
      <c r="G223" s="616">
        <v>891.12631131272997</v>
      </c>
      <c r="H223" s="618">
        <v>164.81773999999999</v>
      </c>
      <c r="I223" s="615">
        <v>1111.8728599999999</v>
      </c>
      <c r="J223" s="616">
        <v>220.746548687271</v>
      </c>
      <c r="K223" s="619">
        <v>0.93578725531200002</v>
      </c>
    </row>
    <row r="224" spans="1:11" ht="14.4" customHeight="1" thickBot="1" x14ac:dyDescent="0.35">
      <c r="A224" s="636" t="s">
        <v>550</v>
      </c>
      <c r="B224" s="620">
        <v>1487.3088890244401</v>
      </c>
      <c r="C224" s="620">
        <v>1588.6826000000001</v>
      </c>
      <c r="D224" s="621">
        <v>101.373710975555</v>
      </c>
      <c r="E224" s="627">
        <v>1.0681591508820001</v>
      </c>
      <c r="F224" s="620">
        <v>1732</v>
      </c>
      <c r="G224" s="621">
        <v>1299</v>
      </c>
      <c r="H224" s="623">
        <v>124.16848</v>
      </c>
      <c r="I224" s="620">
        <v>1082.32826</v>
      </c>
      <c r="J224" s="621">
        <v>-216.67174</v>
      </c>
      <c r="K224" s="628">
        <v>0.62490084295600001</v>
      </c>
    </row>
    <row r="225" spans="1:11" ht="14.4" customHeight="1" thickBot="1" x14ac:dyDescent="0.35">
      <c r="A225" s="637" t="s">
        <v>551</v>
      </c>
      <c r="B225" s="615">
        <v>1487.3088890244401</v>
      </c>
      <c r="C225" s="615">
        <v>1588.6826000000001</v>
      </c>
      <c r="D225" s="616">
        <v>101.373710975555</v>
      </c>
      <c r="E225" s="617">
        <v>1.0681591508820001</v>
      </c>
      <c r="F225" s="615">
        <v>1732</v>
      </c>
      <c r="G225" s="616">
        <v>1299</v>
      </c>
      <c r="H225" s="618">
        <v>124.16848</v>
      </c>
      <c r="I225" s="615">
        <v>1082.32826</v>
      </c>
      <c r="J225" s="616">
        <v>-216.67174</v>
      </c>
      <c r="K225" s="619">
        <v>0.62490084295600001</v>
      </c>
    </row>
    <row r="226" spans="1:11" ht="14.4" customHeight="1" thickBot="1" x14ac:dyDescent="0.35">
      <c r="A226" s="636" t="s">
        <v>552</v>
      </c>
      <c r="B226" s="620">
        <v>0</v>
      </c>
      <c r="C226" s="620">
        <v>6.7789999999999999</v>
      </c>
      <c r="D226" s="621">
        <v>6.7789999999999999</v>
      </c>
      <c r="E226" s="622" t="s">
        <v>335</v>
      </c>
      <c r="F226" s="620">
        <v>0</v>
      </c>
      <c r="G226" s="621">
        <v>0</v>
      </c>
      <c r="H226" s="623">
        <v>0.45200000000000001</v>
      </c>
      <c r="I226" s="620">
        <v>4.6029999999999998</v>
      </c>
      <c r="J226" s="621">
        <v>4.6029999999999998</v>
      </c>
      <c r="K226" s="624" t="s">
        <v>341</v>
      </c>
    </row>
    <row r="227" spans="1:11" ht="14.4" customHeight="1" thickBot="1" x14ac:dyDescent="0.35">
      <c r="A227" s="637" t="s">
        <v>553</v>
      </c>
      <c r="B227" s="615">
        <v>0</v>
      </c>
      <c r="C227" s="615">
        <v>6.7789999999999999</v>
      </c>
      <c r="D227" s="616">
        <v>6.7789999999999999</v>
      </c>
      <c r="E227" s="625" t="s">
        <v>335</v>
      </c>
      <c r="F227" s="615">
        <v>0</v>
      </c>
      <c r="G227" s="616">
        <v>0</v>
      </c>
      <c r="H227" s="618">
        <v>0.45200000000000001</v>
      </c>
      <c r="I227" s="615">
        <v>4.6029999999999998</v>
      </c>
      <c r="J227" s="616">
        <v>4.6029999999999998</v>
      </c>
      <c r="K227" s="626" t="s">
        <v>341</v>
      </c>
    </row>
    <row r="228" spans="1:11" ht="14.4" customHeight="1" thickBot="1" x14ac:dyDescent="0.35">
      <c r="A228" s="636" t="s">
        <v>554</v>
      </c>
      <c r="B228" s="620">
        <v>828.99999999999</v>
      </c>
      <c r="C228" s="620">
        <v>736.00156000000004</v>
      </c>
      <c r="D228" s="621">
        <v>-92.998439999989003</v>
      </c>
      <c r="E228" s="627">
        <v>0.88781852834700004</v>
      </c>
      <c r="F228" s="620">
        <v>1039</v>
      </c>
      <c r="G228" s="621">
        <v>779.25</v>
      </c>
      <c r="H228" s="623">
        <v>62.791499999999999</v>
      </c>
      <c r="I228" s="620">
        <v>654.07012999999995</v>
      </c>
      <c r="J228" s="621">
        <v>-125.17986999999999</v>
      </c>
      <c r="K228" s="628">
        <v>0.62951889316599996</v>
      </c>
    </row>
    <row r="229" spans="1:11" ht="14.4" customHeight="1" thickBot="1" x14ac:dyDescent="0.35">
      <c r="A229" s="637" t="s">
        <v>555</v>
      </c>
      <c r="B229" s="615">
        <v>828.99999999999</v>
      </c>
      <c r="C229" s="615">
        <v>735.72496000000001</v>
      </c>
      <c r="D229" s="616">
        <v>-93.275039999989005</v>
      </c>
      <c r="E229" s="617">
        <v>0.88748487334100001</v>
      </c>
      <c r="F229" s="615">
        <v>1024</v>
      </c>
      <c r="G229" s="616">
        <v>768</v>
      </c>
      <c r="H229" s="618">
        <v>61.529600000000002</v>
      </c>
      <c r="I229" s="615">
        <v>642.71294</v>
      </c>
      <c r="J229" s="616">
        <v>-125.28706</v>
      </c>
      <c r="K229" s="619">
        <v>0.62764935546800005</v>
      </c>
    </row>
    <row r="230" spans="1:11" ht="14.4" customHeight="1" thickBot="1" x14ac:dyDescent="0.35">
      <c r="A230" s="637" t="s">
        <v>556</v>
      </c>
      <c r="B230" s="615">
        <v>0</v>
      </c>
      <c r="C230" s="615">
        <v>0.27660000000000001</v>
      </c>
      <c r="D230" s="616">
        <v>0.27660000000000001</v>
      </c>
      <c r="E230" s="625" t="s">
        <v>335</v>
      </c>
      <c r="F230" s="615">
        <v>15</v>
      </c>
      <c r="G230" s="616">
        <v>11.25</v>
      </c>
      <c r="H230" s="618">
        <v>1.2619</v>
      </c>
      <c r="I230" s="615">
        <v>11.357189999999999</v>
      </c>
      <c r="J230" s="616">
        <v>0.10718999999999999</v>
      </c>
      <c r="K230" s="619">
        <v>0.75714599999999999</v>
      </c>
    </row>
    <row r="231" spans="1:11" ht="14.4" customHeight="1" thickBot="1" x14ac:dyDescent="0.35">
      <c r="A231" s="636" t="s">
        <v>557</v>
      </c>
      <c r="B231" s="620">
        <v>0</v>
      </c>
      <c r="C231" s="620">
        <v>515.42152999999996</v>
      </c>
      <c r="D231" s="621">
        <v>515.42152999999996</v>
      </c>
      <c r="E231" s="622" t="s">
        <v>335</v>
      </c>
      <c r="F231" s="620">
        <v>0</v>
      </c>
      <c r="G231" s="621">
        <v>0</v>
      </c>
      <c r="H231" s="623">
        <v>52.482869999999998</v>
      </c>
      <c r="I231" s="620">
        <v>425.25968</v>
      </c>
      <c r="J231" s="621">
        <v>425.25968</v>
      </c>
      <c r="K231" s="624" t="s">
        <v>341</v>
      </c>
    </row>
    <row r="232" spans="1:11" ht="14.4" customHeight="1" thickBot="1" x14ac:dyDescent="0.35">
      <c r="A232" s="637" t="s">
        <v>558</v>
      </c>
      <c r="B232" s="615">
        <v>0</v>
      </c>
      <c r="C232" s="615">
        <v>515.42152999999996</v>
      </c>
      <c r="D232" s="616">
        <v>515.42152999999996</v>
      </c>
      <c r="E232" s="625" t="s">
        <v>335</v>
      </c>
      <c r="F232" s="615">
        <v>0</v>
      </c>
      <c r="G232" s="616">
        <v>0</v>
      </c>
      <c r="H232" s="618">
        <v>52.482869999999998</v>
      </c>
      <c r="I232" s="615">
        <v>425.25968</v>
      </c>
      <c r="J232" s="616">
        <v>425.25968</v>
      </c>
      <c r="K232" s="626" t="s">
        <v>341</v>
      </c>
    </row>
    <row r="233" spans="1:11" ht="14.4" customHeight="1" thickBot="1" x14ac:dyDescent="0.35">
      <c r="A233" s="636" t="s">
        <v>559</v>
      </c>
      <c r="B233" s="620">
        <v>6490.99999999992</v>
      </c>
      <c r="C233" s="620">
        <v>5169.9071000000004</v>
      </c>
      <c r="D233" s="621">
        <v>-1321.0928999999201</v>
      </c>
      <c r="E233" s="627">
        <v>0.79647313202799996</v>
      </c>
      <c r="F233" s="620">
        <v>5570</v>
      </c>
      <c r="G233" s="621">
        <v>4177.5</v>
      </c>
      <c r="H233" s="623">
        <v>438.4151</v>
      </c>
      <c r="I233" s="620">
        <v>4228.1810999999998</v>
      </c>
      <c r="J233" s="621">
        <v>50.681100000000001</v>
      </c>
      <c r="K233" s="628">
        <v>0.75909894075399997</v>
      </c>
    </row>
    <row r="234" spans="1:11" ht="14.4" customHeight="1" thickBot="1" x14ac:dyDescent="0.35">
      <c r="A234" s="637" t="s">
        <v>560</v>
      </c>
      <c r="B234" s="615">
        <v>6490.99999999992</v>
      </c>
      <c r="C234" s="615">
        <v>5169.9071000000004</v>
      </c>
      <c r="D234" s="616">
        <v>-1321.0928999999201</v>
      </c>
      <c r="E234" s="617">
        <v>0.79647313202799996</v>
      </c>
      <c r="F234" s="615">
        <v>5570</v>
      </c>
      <c r="G234" s="616">
        <v>4177.5</v>
      </c>
      <c r="H234" s="618">
        <v>438.4151</v>
      </c>
      <c r="I234" s="615">
        <v>4228.1810999999998</v>
      </c>
      <c r="J234" s="616">
        <v>50.681100000000001</v>
      </c>
      <c r="K234" s="619">
        <v>0.75909894075399997</v>
      </c>
    </row>
    <row r="235" spans="1:11" ht="14.4" customHeight="1" thickBot="1" x14ac:dyDescent="0.35">
      <c r="A235" s="641"/>
      <c r="B235" s="615">
        <v>-28128.626008470099</v>
      </c>
      <c r="C235" s="615">
        <v>-21882.794839999999</v>
      </c>
      <c r="D235" s="616">
        <v>6245.8311684701002</v>
      </c>
      <c r="E235" s="617">
        <v>0.77795463004099996</v>
      </c>
      <c r="F235" s="615">
        <v>-21268.491566029999</v>
      </c>
      <c r="G235" s="616">
        <v>-15951.3686745225</v>
      </c>
      <c r="H235" s="618">
        <v>-803.57561000000203</v>
      </c>
      <c r="I235" s="615">
        <v>-18953.15223</v>
      </c>
      <c r="J235" s="616">
        <v>-3001.7835554775202</v>
      </c>
      <c r="K235" s="619">
        <v>0.89113758590500003</v>
      </c>
    </row>
    <row r="236" spans="1:11" ht="14.4" customHeight="1" thickBot="1" x14ac:dyDescent="0.35">
      <c r="A236" s="642" t="s">
        <v>66</v>
      </c>
      <c r="B236" s="629">
        <v>-28128.626008470099</v>
      </c>
      <c r="C236" s="629">
        <v>-21882.794839999999</v>
      </c>
      <c r="D236" s="630">
        <v>6245.8311684701403</v>
      </c>
      <c r="E236" s="631">
        <v>-0.85406836179900003</v>
      </c>
      <c r="F236" s="629">
        <v>-21268.491566029999</v>
      </c>
      <c r="G236" s="630">
        <v>-15951.3686745225</v>
      </c>
      <c r="H236" s="629">
        <v>-803.57561000000203</v>
      </c>
      <c r="I236" s="629">
        <v>-18953.15223</v>
      </c>
      <c r="J236" s="630">
        <v>-3001.7835554775302</v>
      </c>
      <c r="K236" s="632">
        <v>0.89113758590500003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177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502">
        <v>2014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312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561</v>
      </c>
      <c r="B5" s="644" t="s">
        <v>562</v>
      </c>
      <c r="C5" s="645" t="s">
        <v>563</v>
      </c>
      <c r="D5" s="645" t="s">
        <v>563</v>
      </c>
      <c r="E5" s="645"/>
      <c r="F5" s="645" t="s">
        <v>563</v>
      </c>
      <c r="G5" s="645" t="s">
        <v>563</v>
      </c>
      <c r="H5" s="645" t="s">
        <v>563</v>
      </c>
      <c r="I5" s="646" t="s">
        <v>563</v>
      </c>
      <c r="J5" s="647" t="s">
        <v>74</v>
      </c>
    </row>
    <row r="6" spans="1:10" ht="14.4" customHeight="1" x14ac:dyDescent="0.3">
      <c r="A6" s="643" t="s">
        <v>561</v>
      </c>
      <c r="B6" s="644" t="s">
        <v>344</v>
      </c>
      <c r="C6" s="645">
        <v>3721.8111600000002</v>
      </c>
      <c r="D6" s="645">
        <v>3295.9871999999996</v>
      </c>
      <c r="E6" s="645"/>
      <c r="F6" s="645">
        <v>3386.0482100000022</v>
      </c>
      <c r="G6" s="645">
        <v>3150.7589227324206</v>
      </c>
      <c r="H6" s="645">
        <v>235.28928726758159</v>
      </c>
      <c r="I6" s="646">
        <v>1.0746770200569749</v>
      </c>
      <c r="J6" s="647" t="s">
        <v>1</v>
      </c>
    </row>
    <row r="7" spans="1:10" ht="14.4" customHeight="1" x14ac:dyDescent="0.3">
      <c r="A7" s="643" t="s">
        <v>561</v>
      </c>
      <c r="B7" s="644" t="s">
        <v>345</v>
      </c>
      <c r="C7" s="645">
        <v>366.16812000000004</v>
      </c>
      <c r="D7" s="645">
        <v>318.83045999999996</v>
      </c>
      <c r="E7" s="645"/>
      <c r="F7" s="645">
        <v>262.41052999999999</v>
      </c>
      <c r="G7" s="645">
        <v>333.7954035319222</v>
      </c>
      <c r="H7" s="645">
        <v>-71.38487353192221</v>
      </c>
      <c r="I7" s="646">
        <v>0.78614183186289621</v>
      </c>
      <c r="J7" s="647" t="s">
        <v>1</v>
      </c>
    </row>
    <row r="8" spans="1:10" ht="14.4" customHeight="1" x14ac:dyDescent="0.3">
      <c r="A8" s="643" t="s">
        <v>561</v>
      </c>
      <c r="B8" s="644" t="s">
        <v>346</v>
      </c>
      <c r="C8" s="645">
        <v>19.799999999999997</v>
      </c>
      <c r="D8" s="645">
        <v>7.6840799999999998</v>
      </c>
      <c r="E8" s="645"/>
      <c r="F8" s="645">
        <v>0</v>
      </c>
      <c r="G8" s="645">
        <v>5.6144393159849999</v>
      </c>
      <c r="H8" s="645">
        <v>-5.6144393159849999</v>
      </c>
      <c r="I8" s="646">
        <v>0</v>
      </c>
      <c r="J8" s="647" t="s">
        <v>1</v>
      </c>
    </row>
    <row r="9" spans="1:10" ht="14.4" customHeight="1" x14ac:dyDescent="0.3">
      <c r="A9" s="643" t="s">
        <v>561</v>
      </c>
      <c r="B9" s="644" t="s">
        <v>347</v>
      </c>
      <c r="C9" s="645">
        <v>211.14556000000002</v>
      </c>
      <c r="D9" s="645">
        <v>377.56647999999996</v>
      </c>
      <c r="E9" s="645"/>
      <c r="F9" s="645">
        <v>242.04852</v>
      </c>
      <c r="G9" s="645">
        <v>326.25286469306474</v>
      </c>
      <c r="H9" s="645">
        <v>-84.204344693064741</v>
      </c>
      <c r="I9" s="646">
        <v>0.7419046579950086</v>
      </c>
      <c r="J9" s="647" t="s">
        <v>1</v>
      </c>
    </row>
    <row r="10" spans="1:10" ht="14.4" customHeight="1" x14ac:dyDescent="0.3">
      <c r="A10" s="643" t="s">
        <v>561</v>
      </c>
      <c r="B10" s="644" t="s">
        <v>348</v>
      </c>
      <c r="C10" s="645">
        <v>0</v>
      </c>
      <c r="D10" s="645">
        <v>7.9175700000000004</v>
      </c>
      <c r="E10" s="645"/>
      <c r="F10" s="645">
        <v>8.45838</v>
      </c>
      <c r="G10" s="645">
        <v>5.5614474513060008</v>
      </c>
      <c r="H10" s="645">
        <v>2.8969325486939992</v>
      </c>
      <c r="I10" s="646">
        <v>1.5208954276846955</v>
      </c>
      <c r="J10" s="647" t="s">
        <v>1</v>
      </c>
    </row>
    <row r="11" spans="1:10" ht="14.4" customHeight="1" x14ac:dyDescent="0.3">
      <c r="A11" s="643" t="s">
        <v>561</v>
      </c>
      <c r="B11" s="644" t="s">
        <v>564</v>
      </c>
      <c r="C11" s="645">
        <v>101.9999</v>
      </c>
      <c r="D11" s="645">
        <v>0</v>
      </c>
      <c r="E11" s="645"/>
      <c r="F11" s="645" t="s">
        <v>563</v>
      </c>
      <c r="G11" s="645" t="s">
        <v>563</v>
      </c>
      <c r="H11" s="645" t="s">
        <v>563</v>
      </c>
      <c r="I11" s="646" t="s">
        <v>563</v>
      </c>
      <c r="J11" s="647" t="s">
        <v>1</v>
      </c>
    </row>
    <row r="12" spans="1:10" ht="14.4" customHeight="1" x14ac:dyDescent="0.3">
      <c r="A12" s="643" t="s">
        <v>561</v>
      </c>
      <c r="B12" s="644" t="s">
        <v>349</v>
      </c>
      <c r="C12" s="645">
        <v>522.41559000000007</v>
      </c>
      <c r="D12" s="645">
        <v>421.96237999999698</v>
      </c>
      <c r="E12" s="645"/>
      <c r="F12" s="645">
        <v>443.6730300000001</v>
      </c>
      <c r="G12" s="645">
        <v>378.26253217829776</v>
      </c>
      <c r="H12" s="645">
        <v>65.410497821702336</v>
      </c>
      <c r="I12" s="646">
        <v>1.1729235445155601</v>
      </c>
      <c r="J12" s="647" t="s">
        <v>1</v>
      </c>
    </row>
    <row r="13" spans="1:10" ht="14.4" customHeight="1" x14ac:dyDescent="0.3">
      <c r="A13" s="643" t="s">
        <v>561</v>
      </c>
      <c r="B13" s="644" t="s">
        <v>350</v>
      </c>
      <c r="C13" s="645">
        <v>14.46111</v>
      </c>
      <c r="D13" s="645">
        <v>38.828289999999996</v>
      </c>
      <c r="E13" s="645"/>
      <c r="F13" s="645">
        <v>22.887129999999999</v>
      </c>
      <c r="G13" s="645">
        <v>38.252593467790504</v>
      </c>
      <c r="H13" s="645">
        <v>-15.365463467790505</v>
      </c>
      <c r="I13" s="646">
        <v>0.59831577221741705</v>
      </c>
      <c r="J13" s="647" t="s">
        <v>1</v>
      </c>
    </row>
    <row r="14" spans="1:10" ht="14.4" customHeight="1" x14ac:dyDescent="0.3">
      <c r="A14" s="643" t="s">
        <v>561</v>
      </c>
      <c r="B14" s="644" t="s">
        <v>351</v>
      </c>
      <c r="C14" s="645">
        <v>219.83296999999999</v>
      </c>
      <c r="D14" s="645">
        <v>217.33060999999901</v>
      </c>
      <c r="E14" s="645"/>
      <c r="F14" s="645">
        <v>207.34703999999999</v>
      </c>
      <c r="G14" s="645">
        <v>200.78272207552649</v>
      </c>
      <c r="H14" s="645">
        <v>6.5643179244734995</v>
      </c>
      <c r="I14" s="646">
        <v>1.0326936394557111</v>
      </c>
      <c r="J14" s="647" t="s">
        <v>1</v>
      </c>
    </row>
    <row r="15" spans="1:10" ht="14.4" customHeight="1" x14ac:dyDescent="0.3">
      <c r="A15" s="643" t="s">
        <v>561</v>
      </c>
      <c r="B15" s="644" t="s">
        <v>565</v>
      </c>
      <c r="C15" s="645">
        <v>5177.6344100000015</v>
      </c>
      <c r="D15" s="645">
        <v>4686.1070699999964</v>
      </c>
      <c r="E15" s="645"/>
      <c r="F15" s="645">
        <v>4572.8728400000018</v>
      </c>
      <c r="G15" s="645">
        <v>4439.2809254463127</v>
      </c>
      <c r="H15" s="645">
        <v>133.59191455368909</v>
      </c>
      <c r="I15" s="646">
        <v>1.0300931427402871</v>
      </c>
      <c r="J15" s="647" t="s">
        <v>566</v>
      </c>
    </row>
    <row r="17" spans="1:10" ht="14.4" customHeight="1" x14ac:dyDescent="0.3">
      <c r="A17" s="643" t="s">
        <v>561</v>
      </c>
      <c r="B17" s="644" t="s">
        <v>562</v>
      </c>
      <c r="C17" s="645" t="s">
        <v>563</v>
      </c>
      <c r="D17" s="645" t="s">
        <v>563</v>
      </c>
      <c r="E17" s="645"/>
      <c r="F17" s="645" t="s">
        <v>563</v>
      </c>
      <c r="G17" s="645" t="s">
        <v>563</v>
      </c>
      <c r="H17" s="645" t="s">
        <v>563</v>
      </c>
      <c r="I17" s="646" t="s">
        <v>563</v>
      </c>
      <c r="J17" s="647" t="s">
        <v>74</v>
      </c>
    </row>
    <row r="18" spans="1:10" ht="14.4" customHeight="1" x14ac:dyDescent="0.3">
      <c r="A18" s="643" t="s">
        <v>567</v>
      </c>
      <c r="B18" s="644" t="s">
        <v>568</v>
      </c>
      <c r="C18" s="645" t="s">
        <v>563</v>
      </c>
      <c r="D18" s="645" t="s">
        <v>563</v>
      </c>
      <c r="E18" s="645"/>
      <c r="F18" s="645" t="s">
        <v>563</v>
      </c>
      <c r="G18" s="645" t="s">
        <v>563</v>
      </c>
      <c r="H18" s="645" t="s">
        <v>563</v>
      </c>
      <c r="I18" s="646" t="s">
        <v>563</v>
      </c>
      <c r="J18" s="647" t="s">
        <v>0</v>
      </c>
    </row>
    <row r="19" spans="1:10" ht="14.4" customHeight="1" x14ac:dyDescent="0.3">
      <c r="A19" s="643" t="s">
        <v>567</v>
      </c>
      <c r="B19" s="644" t="s">
        <v>344</v>
      </c>
      <c r="C19" s="645">
        <v>183.46780000000001</v>
      </c>
      <c r="D19" s="645">
        <v>154.03018999999998</v>
      </c>
      <c r="E19" s="645"/>
      <c r="F19" s="645">
        <v>147.06768</v>
      </c>
      <c r="G19" s="645">
        <v>156.57061807354125</v>
      </c>
      <c r="H19" s="645">
        <v>-9.5029380735412587</v>
      </c>
      <c r="I19" s="646">
        <v>0.93930573826388208</v>
      </c>
      <c r="J19" s="647" t="s">
        <v>1</v>
      </c>
    </row>
    <row r="20" spans="1:10" ht="14.4" customHeight="1" x14ac:dyDescent="0.3">
      <c r="A20" s="643" t="s">
        <v>567</v>
      </c>
      <c r="B20" s="644" t="s">
        <v>347</v>
      </c>
      <c r="C20" s="645">
        <v>0</v>
      </c>
      <c r="D20" s="645">
        <v>0</v>
      </c>
      <c r="E20" s="645"/>
      <c r="F20" s="645" t="s">
        <v>563</v>
      </c>
      <c r="G20" s="645" t="s">
        <v>563</v>
      </c>
      <c r="H20" s="645" t="s">
        <v>563</v>
      </c>
      <c r="I20" s="646" t="s">
        <v>563</v>
      </c>
      <c r="J20" s="647" t="s">
        <v>1</v>
      </c>
    </row>
    <row r="21" spans="1:10" ht="14.4" customHeight="1" x14ac:dyDescent="0.3">
      <c r="A21" s="643" t="s">
        <v>567</v>
      </c>
      <c r="B21" s="644" t="s">
        <v>349</v>
      </c>
      <c r="C21" s="645">
        <v>135.67682000000002</v>
      </c>
      <c r="D21" s="645">
        <v>55.844369999998996</v>
      </c>
      <c r="E21" s="645"/>
      <c r="F21" s="645">
        <v>108.09514</v>
      </c>
      <c r="G21" s="645">
        <v>92.244736940616747</v>
      </c>
      <c r="H21" s="645">
        <v>15.850403059383254</v>
      </c>
      <c r="I21" s="646">
        <v>1.1718298906265738</v>
      </c>
      <c r="J21" s="647" t="s">
        <v>1</v>
      </c>
    </row>
    <row r="22" spans="1:10" ht="14.4" customHeight="1" x14ac:dyDescent="0.3">
      <c r="A22" s="643" t="s">
        <v>567</v>
      </c>
      <c r="B22" s="644" t="s">
        <v>350</v>
      </c>
      <c r="C22" s="645">
        <v>0.38990000000000002</v>
      </c>
      <c r="D22" s="645">
        <v>0</v>
      </c>
      <c r="E22" s="645"/>
      <c r="F22" s="645" t="s">
        <v>563</v>
      </c>
      <c r="G22" s="645" t="s">
        <v>563</v>
      </c>
      <c r="H22" s="645" t="s">
        <v>563</v>
      </c>
      <c r="I22" s="646" t="s">
        <v>563</v>
      </c>
      <c r="J22" s="647" t="s">
        <v>1</v>
      </c>
    </row>
    <row r="23" spans="1:10" ht="14.4" customHeight="1" x14ac:dyDescent="0.3">
      <c r="A23" s="643" t="s">
        <v>567</v>
      </c>
      <c r="B23" s="644" t="s">
        <v>351</v>
      </c>
      <c r="C23" s="645">
        <v>21.017949999999999</v>
      </c>
      <c r="D23" s="645">
        <v>23.835890000000003</v>
      </c>
      <c r="E23" s="645"/>
      <c r="F23" s="645">
        <v>22.54186</v>
      </c>
      <c r="G23" s="645">
        <v>21.879199383137248</v>
      </c>
      <c r="H23" s="645">
        <v>0.66266061686275179</v>
      </c>
      <c r="I23" s="646">
        <v>1.030287242474397</v>
      </c>
      <c r="J23" s="647" t="s">
        <v>1</v>
      </c>
    </row>
    <row r="24" spans="1:10" ht="14.4" customHeight="1" x14ac:dyDescent="0.3">
      <c r="A24" s="643" t="s">
        <v>567</v>
      </c>
      <c r="B24" s="644" t="s">
        <v>569</v>
      </c>
      <c r="C24" s="645">
        <v>340.55247000000003</v>
      </c>
      <c r="D24" s="645">
        <v>233.71044999999899</v>
      </c>
      <c r="E24" s="645"/>
      <c r="F24" s="645">
        <v>277.70468</v>
      </c>
      <c r="G24" s="645">
        <v>270.69455439729524</v>
      </c>
      <c r="H24" s="645">
        <v>7.0101256027047611</v>
      </c>
      <c r="I24" s="646">
        <v>1.0258968105890156</v>
      </c>
      <c r="J24" s="647" t="s">
        <v>570</v>
      </c>
    </row>
    <row r="25" spans="1:10" ht="14.4" customHeight="1" x14ac:dyDescent="0.3">
      <c r="A25" s="643" t="s">
        <v>563</v>
      </c>
      <c r="B25" s="644" t="s">
        <v>563</v>
      </c>
      <c r="C25" s="645" t="s">
        <v>563</v>
      </c>
      <c r="D25" s="645" t="s">
        <v>563</v>
      </c>
      <c r="E25" s="645"/>
      <c r="F25" s="645" t="s">
        <v>563</v>
      </c>
      <c r="G25" s="645" t="s">
        <v>563</v>
      </c>
      <c r="H25" s="645" t="s">
        <v>563</v>
      </c>
      <c r="I25" s="646" t="s">
        <v>563</v>
      </c>
      <c r="J25" s="647" t="s">
        <v>571</v>
      </c>
    </row>
    <row r="26" spans="1:10" ht="14.4" customHeight="1" x14ac:dyDescent="0.3">
      <c r="A26" s="643" t="s">
        <v>572</v>
      </c>
      <c r="B26" s="644" t="s">
        <v>573</v>
      </c>
      <c r="C26" s="645" t="s">
        <v>563</v>
      </c>
      <c r="D26" s="645" t="s">
        <v>563</v>
      </c>
      <c r="E26" s="645"/>
      <c r="F26" s="645" t="s">
        <v>563</v>
      </c>
      <c r="G26" s="645" t="s">
        <v>563</v>
      </c>
      <c r="H26" s="645" t="s">
        <v>563</v>
      </c>
      <c r="I26" s="646" t="s">
        <v>563</v>
      </c>
      <c r="J26" s="647" t="s">
        <v>0</v>
      </c>
    </row>
    <row r="27" spans="1:10" ht="14.4" customHeight="1" x14ac:dyDescent="0.3">
      <c r="A27" s="643" t="s">
        <v>572</v>
      </c>
      <c r="B27" s="644" t="s">
        <v>344</v>
      </c>
      <c r="C27" s="645">
        <v>226.25522000000004</v>
      </c>
      <c r="D27" s="645">
        <v>216.87115999999997</v>
      </c>
      <c r="E27" s="645"/>
      <c r="F27" s="645">
        <v>221.03952999999998</v>
      </c>
      <c r="G27" s="645">
        <v>214.92949612431974</v>
      </c>
      <c r="H27" s="645">
        <v>6.1100338756802444</v>
      </c>
      <c r="I27" s="646">
        <v>1.0284280844921634</v>
      </c>
      <c r="J27" s="647" t="s">
        <v>1</v>
      </c>
    </row>
    <row r="28" spans="1:10" ht="14.4" customHeight="1" x14ac:dyDescent="0.3">
      <c r="A28" s="643" t="s">
        <v>572</v>
      </c>
      <c r="B28" s="644" t="s">
        <v>345</v>
      </c>
      <c r="C28" s="645">
        <v>2.5143999999999997</v>
      </c>
      <c r="D28" s="645">
        <v>0</v>
      </c>
      <c r="E28" s="645"/>
      <c r="F28" s="645" t="s">
        <v>563</v>
      </c>
      <c r="G28" s="645" t="s">
        <v>563</v>
      </c>
      <c r="H28" s="645" t="s">
        <v>563</v>
      </c>
      <c r="I28" s="646" t="s">
        <v>563</v>
      </c>
      <c r="J28" s="647" t="s">
        <v>1</v>
      </c>
    </row>
    <row r="29" spans="1:10" ht="14.4" customHeight="1" x14ac:dyDescent="0.3">
      <c r="A29" s="643" t="s">
        <v>572</v>
      </c>
      <c r="B29" s="644" t="s">
        <v>349</v>
      </c>
      <c r="C29" s="645">
        <v>59.576300000000003</v>
      </c>
      <c r="D29" s="645">
        <v>50.385349999999001</v>
      </c>
      <c r="E29" s="645"/>
      <c r="F29" s="645">
        <v>65.95226000000001</v>
      </c>
      <c r="G29" s="645">
        <v>52.068143471324255</v>
      </c>
      <c r="H29" s="645">
        <v>13.884116528675754</v>
      </c>
      <c r="I29" s="646">
        <v>1.2666528054014874</v>
      </c>
      <c r="J29" s="647" t="s">
        <v>1</v>
      </c>
    </row>
    <row r="30" spans="1:10" ht="14.4" customHeight="1" x14ac:dyDescent="0.3">
      <c r="A30" s="643" t="s">
        <v>572</v>
      </c>
      <c r="B30" s="644" t="s">
        <v>350</v>
      </c>
      <c r="C30" s="645">
        <v>1.4900100000000001</v>
      </c>
      <c r="D30" s="645">
        <v>0.54370999999999992</v>
      </c>
      <c r="E30" s="645"/>
      <c r="F30" s="645">
        <v>0.31459999999999999</v>
      </c>
      <c r="G30" s="645">
        <v>0.41211010404300003</v>
      </c>
      <c r="H30" s="645">
        <v>-9.7510104043000034E-2</v>
      </c>
      <c r="I30" s="646">
        <v>0.76338822298609377</v>
      </c>
      <c r="J30" s="647" t="s">
        <v>1</v>
      </c>
    </row>
    <row r="31" spans="1:10" ht="14.4" customHeight="1" x14ac:dyDescent="0.3">
      <c r="A31" s="643" t="s">
        <v>572</v>
      </c>
      <c r="B31" s="644" t="s">
        <v>351</v>
      </c>
      <c r="C31" s="645">
        <v>0</v>
      </c>
      <c r="D31" s="645">
        <v>0</v>
      </c>
      <c r="E31" s="645"/>
      <c r="F31" s="645" t="s">
        <v>563</v>
      </c>
      <c r="G31" s="645" t="s">
        <v>563</v>
      </c>
      <c r="H31" s="645" t="s">
        <v>563</v>
      </c>
      <c r="I31" s="646" t="s">
        <v>563</v>
      </c>
      <c r="J31" s="647" t="s">
        <v>1</v>
      </c>
    </row>
    <row r="32" spans="1:10" ht="14.4" customHeight="1" x14ac:dyDescent="0.3">
      <c r="A32" s="643" t="s">
        <v>572</v>
      </c>
      <c r="B32" s="644" t="s">
        <v>574</v>
      </c>
      <c r="C32" s="645">
        <v>289.83593000000002</v>
      </c>
      <c r="D32" s="645">
        <v>267.80021999999894</v>
      </c>
      <c r="E32" s="645"/>
      <c r="F32" s="645">
        <v>287.30638999999996</v>
      </c>
      <c r="G32" s="645">
        <v>267.40974969968698</v>
      </c>
      <c r="H32" s="645">
        <v>19.896640300312981</v>
      </c>
      <c r="I32" s="646">
        <v>1.074405066840898</v>
      </c>
      <c r="J32" s="647" t="s">
        <v>570</v>
      </c>
    </row>
    <row r="33" spans="1:10" ht="14.4" customHeight="1" x14ac:dyDescent="0.3">
      <c r="A33" s="643" t="s">
        <v>563</v>
      </c>
      <c r="B33" s="644" t="s">
        <v>563</v>
      </c>
      <c r="C33" s="645" t="s">
        <v>563</v>
      </c>
      <c r="D33" s="645" t="s">
        <v>563</v>
      </c>
      <c r="E33" s="645"/>
      <c r="F33" s="645" t="s">
        <v>563</v>
      </c>
      <c r="G33" s="645" t="s">
        <v>563</v>
      </c>
      <c r="H33" s="645" t="s">
        <v>563</v>
      </c>
      <c r="I33" s="646" t="s">
        <v>563</v>
      </c>
      <c r="J33" s="647" t="s">
        <v>571</v>
      </c>
    </row>
    <row r="34" spans="1:10" ht="14.4" customHeight="1" x14ac:dyDescent="0.3">
      <c r="A34" s="643" t="s">
        <v>575</v>
      </c>
      <c r="B34" s="644" t="s">
        <v>576</v>
      </c>
      <c r="C34" s="645" t="s">
        <v>563</v>
      </c>
      <c r="D34" s="645" t="s">
        <v>563</v>
      </c>
      <c r="E34" s="645"/>
      <c r="F34" s="645" t="s">
        <v>563</v>
      </c>
      <c r="G34" s="645" t="s">
        <v>563</v>
      </c>
      <c r="H34" s="645" t="s">
        <v>563</v>
      </c>
      <c r="I34" s="646" t="s">
        <v>563</v>
      </c>
      <c r="J34" s="647" t="s">
        <v>0</v>
      </c>
    </row>
    <row r="35" spans="1:10" ht="14.4" customHeight="1" x14ac:dyDescent="0.3">
      <c r="A35" s="643" t="s">
        <v>575</v>
      </c>
      <c r="B35" s="644" t="s">
        <v>344</v>
      </c>
      <c r="C35" s="645">
        <v>1.7904200000000001</v>
      </c>
      <c r="D35" s="645">
        <v>1.4880899999999999</v>
      </c>
      <c r="E35" s="645"/>
      <c r="F35" s="645">
        <v>2.1296200000000001</v>
      </c>
      <c r="G35" s="645">
        <v>2.0279565852022499</v>
      </c>
      <c r="H35" s="645">
        <v>0.10166341479775021</v>
      </c>
      <c r="I35" s="646">
        <v>1.0501309621416828</v>
      </c>
      <c r="J35" s="647" t="s">
        <v>1</v>
      </c>
    </row>
    <row r="36" spans="1:10" ht="14.4" customHeight="1" x14ac:dyDescent="0.3">
      <c r="A36" s="643" t="s">
        <v>575</v>
      </c>
      <c r="B36" s="644" t="s">
        <v>577</v>
      </c>
      <c r="C36" s="645">
        <v>1.7904200000000001</v>
      </c>
      <c r="D36" s="645">
        <v>1.4880899999999999</v>
      </c>
      <c r="E36" s="645"/>
      <c r="F36" s="645">
        <v>2.1296200000000001</v>
      </c>
      <c r="G36" s="645">
        <v>2.0279565852022499</v>
      </c>
      <c r="H36" s="645">
        <v>0.10166341479775021</v>
      </c>
      <c r="I36" s="646">
        <v>1.0501309621416828</v>
      </c>
      <c r="J36" s="647" t="s">
        <v>570</v>
      </c>
    </row>
    <row r="37" spans="1:10" ht="14.4" customHeight="1" x14ac:dyDescent="0.3">
      <c r="A37" s="643" t="s">
        <v>563</v>
      </c>
      <c r="B37" s="644" t="s">
        <v>563</v>
      </c>
      <c r="C37" s="645" t="s">
        <v>563</v>
      </c>
      <c r="D37" s="645" t="s">
        <v>563</v>
      </c>
      <c r="E37" s="645"/>
      <c r="F37" s="645" t="s">
        <v>563</v>
      </c>
      <c r="G37" s="645" t="s">
        <v>563</v>
      </c>
      <c r="H37" s="645" t="s">
        <v>563</v>
      </c>
      <c r="I37" s="646" t="s">
        <v>563</v>
      </c>
      <c r="J37" s="647" t="s">
        <v>571</v>
      </c>
    </row>
    <row r="38" spans="1:10" ht="14.4" customHeight="1" x14ac:dyDescent="0.3">
      <c r="A38" s="643" t="s">
        <v>578</v>
      </c>
      <c r="B38" s="644" t="s">
        <v>579</v>
      </c>
      <c r="C38" s="645" t="s">
        <v>563</v>
      </c>
      <c r="D38" s="645" t="s">
        <v>563</v>
      </c>
      <c r="E38" s="645"/>
      <c r="F38" s="645" t="s">
        <v>563</v>
      </c>
      <c r="G38" s="645" t="s">
        <v>563</v>
      </c>
      <c r="H38" s="645" t="s">
        <v>563</v>
      </c>
      <c r="I38" s="646" t="s">
        <v>563</v>
      </c>
      <c r="J38" s="647" t="s">
        <v>0</v>
      </c>
    </row>
    <row r="39" spans="1:10" ht="14.4" customHeight="1" x14ac:dyDescent="0.3">
      <c r="A39" s="643" t="s">
        <v>578</v>
      </c>
      <c r="B39" s="644" t="s">
        <v>344</v>
      </c>
      <c r="C39" s="645">
        <v>2412.2719900000002</v>
      </c>
      <c r="D39" s="645">
        <v>2190.2539800000004</v>
      </c>
      <c r="E39" s="645"/>
      <c r="F39" s="645">
        <v>1974.0100300000013</v>
      </c>
      <c r="G39" s="645">
        <v>1990.4609287353824</v>
      </c>
      <c r="H39" s="645">
        <v>-16.450898735381088</v>
      </c>
      <c r="I39" s="646">
        <v>0.99173513104533384</v>
      </c>
      <c r="J39" s="647" t="s">
        <v>1</v>
      </c>
    </row>
    <row r="40" spans="1:10" ht="14.4" customHeight="1" x14ac:dyDescent="0.3">
      <c r="A40" s="643" t="s">
        <v>578</v>
      </c>
      <c r="B40" s="644" t="s">
        <v>345</v>
      </c>
      <c r="C40" s="645">
        <v>363.65372000000002</v>
      </c>
      <c r="D40" s="645">
        <v>318.83045999999996</v>
      </c>
      <c r="E40" s="645"/>
      <c r="F40" s="645">
        <v>262.41052999999999</v>
      </c>
      <c r="G40" s="645">
        <v>333.7954035319222</v>
      </c>
      <c r="H40" s="645">
        <v>-71.38487353192221</v>
      </c>
      <c r="I40" s="646">
        <v>0.78614183186289621</v>
      </c>
      <c r="J40" s="647" t="s">
        <v>1</v>
      </c>
    </row>
    <row r="41" spans="1:10" ht="14.4" customHeight="1" x14ac:dyDescent="0.3">
      <c r="A41" s="643" t="s">
        <v>578</v>
      </c>
      <c r="B41" s="644" t="s">
        <v>346</v>
      </c>
      <c r="C41" s="645">
        <v>19.799999999999997</v>
      </c>
      <c r="D41" s="645">
        <v>7.6840799999999998</v>
      </c>
      <c r="E41" s="645"/>
      <c r="F41" s="645">
        <v>0</v>
      </c>
      <c r="G41" s="645">
        <v>5.6144393159849999</v>
      </c>
      <c r="H41" s="645">
        <v>-5.6144393159849999</v>
      </c>
      <c r="I41" s="646">
        <v>0</v>
      </c>
      <c r="J41" s="647" t="s">
        <v>1</v>
      </c>
    </row>
    <row r="42" spans="1:10" ht="14.4" customHeight="1" x14ac:dyDescent="0.3">
      <c r="A42" s="643" t="s">
        <v>578</v>
      </c>
      <c r="B42" s="644" t="s">
        <v>347</v>
      </c>
      <c r="C42" s="645">
        <v>211.14556000000002</v>
      </c>
      <c r="D42" s="645">
        <v>377.56647999999996</v>
      </c>
      <c r="E42" s="645"/>
      <c r="F42" s="645">
        <v>242.04852</v>
      </c>
      <c r="G42" s="645">
        <v>326.25286469306474</v>
      </c>
      <c r="H42" s="645">
        <v>-84.204344693064741</v>
      </c>
      <c r="I42" s="646">
        <v>0.7419046579950086</v>
      </c>
      <c r="J42" s="647" t="s">
        <v>1</v>
      </c>
    </row>
    <row r="43" spans="1:10" ht="14.4" customHeight="1" x14ac:dyDescent="0.3">
      <c r="A43" s="643" t="s">
        <v>578</v>
      </c>
      <c r="B43" s="644" t="s">
        <v>564</v>
      </c>
      <c r="C43" s="645">
        <v>101.9999</v>
      </c>
      <c r="D43" s="645">
        <v>0</v>
      </c>
      <c r="E43" s="645"/>
      <c r="F43" s="645" t="s">
        <v>563</v>
      </c>
      <c r="G43" s="645" t="s">
        <v>563</v>
      </c>
      <c r="H43" s="645" t="s">
        <v>563</v>
      </c>
      <c r="I43" s="646" t="s">
        <v>563</v>
      </c>
      <c r="J43" s="647" t="s">
        <v>1</v>
      </c>
    </row>
    <row r="44" spans="1:10" ht="14.4" customHeight="1" x14ac:dyDescent="0.3">
      <c r="A44" s="643" t="s">
        <v>578</v>
      </c>
      <c r="B44" s="644" t="s">
        <v>349</v>
      </c>
      <c r="C44" s="645">
        <v>322.47577999999999</v>
      </c>
      <c r="D44" s="645">
        <v>314.89839000000001</v>
      </c>
      <c r="E44" s="645"/>
      <c r="F44" s="645">
        <v>268.82257000000004</v>
      </c>
      <c r="G44" s="645">
        <v>233.22757792509449</v>
      </c>
      <c r="H44" s="645">
        <v>35.594992074905548</v>
      </c>
      <c r="I44" s="646">
        <v>1.1526191387466946</v>
      </c>
      <c r="J44" s="647" t="s">
        <v>1</v>
      </c>
    </row>
    <row r="45" spans="1:10" ht="14.4" customHeight="1" x14ac:dyDescent="0.3">
      <c r="A45" s="643" t="s">
        <v>578</v>
      </c>
      <c r="B45" s="644" t="s">
        <v>350</v>
      </c>
      <c r="C45" s="645">
        <v>12.581199999999999</v>
      </c>
      <c r="D45" s="645">
        <v>38.284579999999998</v>
      </c>
      <c r="E45" s="645"/>
      <c r="F45" s="645">
        <v>22.57253</v>
      </c>
      <c r="G45" s="645">
        <v>37.840483363747502</v>
      </c>
      <c r="H45" s="645">
        <v>-15.267953363747502</v>
      </c>
      <c r="I45" s="646">
        <v>0.59651801439791508</v>
      </c>
      <c r="J45" s="647" t="s">
        <v>1</v>
      </c>
    </row>
    <row r="46" spans="1:10" ht="14.4" customHeight="1" x14ac:dyDescent="0.3">
      <c r="A46" s="643" t="s">
        <v>578</v>
      </c>
      <c r="B46" s="644" t="s">
        <v>351</v>
      </c>
      <c r="C46" s="645">
        <v>65.901759999999996</v>
      </c>
      <c r="D46" s="645">
        <v>73.963059999999004</v>
      </c>
      <c r="E46" s="645"/>
      <c r="F46" s="645">
        <v>74.707719999999995</v>
      </c>
      <c r="G46" s="645">
        <v>68.468992971053254</v>
      </c>
      <c r="H46" s="645">
        <v>6.2387270289467409</v>
      </c>
      <c r="I46" s="646">
        <v>1.0911175520221876</v>
      </c>
      <c r="J46" s="647" t="s">
        <v>1</v>
      </c>
    </row>
    <row r="47" spans="1:10" ht="14.4" customHeight="1" x14ac:dyDescent="0.3">
      <c r="A47" s="643" t="s">
        <v>578</v>
      </c>
      <c r="B47" s="644" t="s">
        <v>580</v>
      </c>
      <c r="C47" s="645">
        <v>3509.8299100000004</v>
      </c>
      <c r="D47" s="645">
        <v>3321.4810299999995</v>
      </c>
      <c r="E47" s="645"/>
      <c r="F47" s="645">
        <v>2844.5719000000008</v>
      </c>
      <c r="G47" s="645">
        <v>2995.6606905362491</v>
      </c>
      <c r="H47" s="645">
        <v>-151.08879053624833</v>
      </c>
      <c r="I47" s="646">
        <v>0.94956411752053194</v>
      </c>
      <c r="J47" s="647" t="s">
        <v>570</v>
      </c>
    </row>
    <row r="48" spans="1:10" ht="14.4" customHeight="1" x14ac:dyDescent="0.3">
      <c r="A48" s="643" t="s">
        <v>563</v>
      </c>
      <c r="B48" s="644" t="s">
        <v>563</v>
      </c>
      <c r="C48" s="645" t="s">
        <v>563</v>
      </c>
      <c r="D48" s="645" t="s">
        <v>563</v>
      </c>
      <c r="E48" s="645"/>
      <c r="F48" s="645" t="s">
        <v>563</v>
      </c>
      <c r="G48" s="645" t="s">
        <v>563</v>
      </c>
      <c r="H48" s="645" t="s">
        <v>563</v>
      </c>
      <c r="I48" s="646" t="s">
        <v>563</v>
      </c>
      <c r="J48" s="647" t="s">
        <v>571</v>
      </c>
    </row>
    <row r="49" spans="1:10" ht="14.4" customHeight="1" x14ac:dyDescent="0.3">
      <c r="A49" s="643" t="s">
        <v>581</v>
      </c>
      <c r="B49" s="644" t="s">
        <v>582</v>
      </c>
      <c r="C49" s="645" t="s">
        <v>563</v>
      </c>
      <c r="D49" s="645" t="s">
        <v>563</v>
      </c>
      <c r="E49" s="645"/>
      <c r="F49" s="645" t="s">
        <v>563</v>
      </c>
      <c r="G49" s="645" t="s">
        <v>563</v>
      </c>
      <c r="H49" s="645" t="s">
        <v>563</v>
      </c>
      <c r="I49" s="646" t="s">
        <v>563</v>
      </c>
      <c r="J49" s="647" t="s">
        <v>0</v>
      </c>
    </row>
    <row r="50" spans="1:10" ht="14.4" customHeight="1" x14ac:dyDescent="0.3">
      <c r="A50" s="643" t="s">
        <v>581</v>
      </c>
      <c r="B50" s="644" t="s">
        <v>344</v>
      </c>
      <c r="C50" s="645">
        <v>898.02573000000007</v>
      </c>
      <c r="D50" s="645">
        <v>733.34377999999901</v>
      </c>
      <c r="E50" s="645"/>
      <c r="F50" s="645">
        <v>1041.8013500000011</v>
      </c>
      <c r="G50" s="645">
        <v>786.76992321397506</v>
      </c>
      <c r="H50" s="645">
        <v>255.03142678602603</v>
      </c>
      <c r="I50" s="646">
        <v>1.3241499442991111</v>
      </c>
      <c r="J50" s="647" t="s">
        <v>1</v>
      </c>
    </row>
    <row r="51" spans="1:10" ht="14.4" customHeight="1" x14ac:dyDescent="0.3">
      <c r="A51" s="643" t="s">
        <v>581</v>
      </c>
      <c r="B51" s="644" t="s">
        <v>345</v>
      </c>
      <c r="C51" s="645">
        <v>0</v>
      </c>
      <c r="D51" s="645">
        <v>0</v>
      </c>
      <c r="E51" s="645"/>
      <c r="F51" s="645" t="s">
        <v>563</v>
      </c>
      <c r="G51" s="645" t="s">
        <v>563</v>
      </c>
      <c r="H51" s="645" t="s">
        <v>563</v>
      </c>
      <c r="I51" s="646" t="s">
        <v>563</v>
      </c>
      <c r="J51" s="647" t="s">
        <v>1</v>
      </c>
    </row>
    <row r="52" spans="1:10" ht="14.4" customHeight="1" x14ac:dyDescent="0.3">
      <c r="A52" s="643" t="s">
        <v>581</v>
      </c>
      <c r="B52" s="644" t="s">
        <v>348</v>
      </c>
      <c r="C52" s="645">
        <v>0</v>
      </c>
      <c r="D52" s="645">
        <v>7.9175700000000004</v>
      </c>
      <c r="E52" s="645"/>
      <c r="F52" s="645">
        <v>8.45838</v>
      </c>
      <c r="G52" s="645">
        <v>5.5614474513060008</v>
      </c>
      <c r="H52" s="645">
        <v>2.8969325486939992</v>
      </c>
      <c r="I52" s="646">
        <v>1.5208954276846955</v>
      </c>
      <c r="J52" s="647" t="s">
        <v>1</v>
      </c>
    </row>
    <row r="53" spans="1:10" ht="14.4" customHeight="1" x14ac:dyDescent="0.3">
      <c r="A53" s="643" t="s">
        <v>581</v>
      </c>
      <c r="B53" s="644" t="s">
        <v>349</v>
      </c>
      <c r="C53" s="645">
        <v>4.6866900000000005</v>
      </c>
      <c r="D53" s="645">
        <v>0.83426999999899998</v>
      </c>
      <c r="E53" s="645"/>
      <c r="F53" s="645">
        <v>0.80306000000000011</v>
      </c>
      <c r="G53" s="645">
        <v>0.72207384126225005</v>
      </c>
      <c r="H53" s="645">
        <v>8.0986158737750058E-2</v>
      </c>
      <c r="I53" s="646">
        <v>1.1121577241964324</v>
      </c>
      <c r="J53" s="647" t="s">
        <v>1</v>
      </c>
    </row>
    <row r="54" spans="1:10" ht="14.4" customHeight="1" x14ac:dyDescent="0.3">
      <c r="A54" s="643" t="s">
        <v>581</v>
      </c>
      <c r="B54" s="644" t="s">
        <v>351</v>
      </c>
      <c r="C54" s="645">
        <v>132.91325999999998</v>
      </c>
      <c r="D54" s="645">
        <v>119.53166</v>
      </c>
      <c r="E54" s="645"/>
      <c r="F54" s="645">
        <v>110.09746</v>
      </c>
      <c r="G54" s="645">
        <v>110.43452972133599</v>
      </c>
      <c r="H54" s="645">
        <v>-0.33706972133599322</v>
      </c>
      <c r="I54" s="646">
        <v>0.99694778687257934</v>
      </c>
      <c r="J54" s="647" t="s">
        <v>1</v>
      </c>
    </row>
    <row r="55" spans="1:10" ht="14.4" customHeight="1" x14ac:dyDescent="0.3">
      <c r="A55" s="643" t="s">
        <v>581</v>
      </c>
      <c r="B55" s="644" t="s">
        <v>583</v>
      </c>
      <c r="C55" s="645">
        <v>1035.6256800000001</v>
      </c>
      <c r="D55" s="645">
        <v>861.627279999998</v>
      </c>
      <c r="E55" s="645"/>
      <c r="F55" s="645">
        <v>1161.160250000001</v>
      </c>
      <c r="G55" s="645">
        <v>903.48797422787925</v>
      </c>
      <c r="H55" s="645">
        <v>257.67227577212179</v>
      </c>
      <c r="I55" s="646">
        <v>1.2851972390582491</v>
      </c>
      <c r="J55" s="647" t="s">
        <v>570</v>
      </c>
    </row>
    <row r="56" spans="1:10" ht="14.4" customHeight="1" x14ac:dyDescent="0.3">
      <c r="A56" s="643" t="s">
        <v>563</v>
      </c>
      <c r="B56" s="644" t="s">
        <v>563</v>
      </c>
      <c r="C56" s="645" t="s">
        <v>563</v>
      </c>
      <c r="D56" s="645" t="s">
        <v>563</v>
      </c>
      <c r="E56" s="645"/>
      <c r="F56" s="645" t="s">
        <v>563</v>
      </c>
      <c r="G56" s="645" t="s">
        <v>563</v>
      </c>
      <c r="H56" s="645" t="s">
        <v>563</v>
      </c>
      <c r="I56" s="646" t="s">
        <v>563</v>
      </c>
      <c r="J56" s="647" t="s">
        <v>571</v>
      </c>
    </row>
    <row r="57" spans="1:10" ht="14.4" customHeight="1" x14ac:dyDescent="0.3">
      <c r="A57" s="643" t="s">
        <v>561</v>
      </c>
      <c r="B57" s="644" t="s">
        <v>565</v>
      </c>
      <c r="C57" s="645">
        <v>5177.6344100000015</v>
      </c>
      <c r="D57" s="645">
        <v>4686.1070699999946</v>
      </c>
      <c r="E57" s="645"/>
      <c r="F57" s="645">
        <v>4572.8728400000027</v>
      </c>
      <c r="G57" s="645">
        <v>4439.2809254463127</v>
      </c>
      <c r="H57" s="645">
        <v>133.59191455369</v>
      </c>
      <c r="I57" s="646">
        <v>1.0300931427402871</v>
      </c>
      <c r="J57" s="647" t="s">
        <v>566</v>
      </c>
    </row>
  </sheetData>
  <mergeCells count="3">
    <mergeCell ref="F3:I3"/>
    <mergeCell ref="C4:D4"/>
    <mergeCell ref="A1:I1"/>
  </mergeCells>
  <conditionalFormatting sqref="F16 F58:F65537">
    <cfRule type="cellIs" dxfId="72" priority="18" stopIfTrue="1" operator="greaterThan">
      <formula>1</formula>
    </cfRule>
  </conditionalFormatting>
  <conditionalFormatting sqref="H5:H15">
    <cfRule type="expression" dxfId="71" priority="14">
      <formula>$H5&gt;0</formula>
    </cfRule>
  </conditionalFormatting>
  <conditionalFormatting sqref="I5:I15">
    <cfRule type="expression" dxfId="70" priority="15">
      <formula>$I5&gt;1</formula>
    </cfRule>
  </conditionalFormatting>
  <conditionalFormatting sqref="B5:B15">
    <cfRule type="expression" dxfId="69" priority="11">
      <formula>OR($J5="NS",$J5="SumaNS",$J5="Účet")</formula>
    </cfRule>
  </conditionalFormatting>
  <conditionalFormatting sqref="B5:D15 F5:I15">
    <cfRule type="expression" dxfId="68" priority="17">
      <formula>AND($J5&lt;&gt;"",$J5&lt;&gt;"mezeraKL")</formula>
    </cfRule>
  </conditionalFormatting>
  <conditionalFormatting sqref="B5:D15 F5:I15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6" priority="13">
      <formula>OR($J5="SumaNS",$J5="NS")</formula>
    </cfRule>
  </conditionalFormatting>
  <conditionalFormatting sqref="A5:A15">
    <cfRule type="expression" dxfId="65" priority="9">
      <formula>AND($J5&lt;&gt;"mezeraKL",$J5&lt;&gt;"")</formula>
    </cfRule>
  </conditionalFormatting>
  <conditionalFormatting sqref="A5:A15">
    <cfRule type="expression" dxfId="64" priority="10">
      <formula>AND($J5&lt;&gt;"",$J5&lt;&gt;"mezeraKL")</formula>
    </cfRule>
  </conditionalFormatting>
  <conditionalFormatting sqref="H17:H57">
    <cfRule type="expression" dxfId="63" priority="5">
      <formula>$H17&gt;0</formula>
    </cfRule>
  </conditionalFormatting>
  <conditionalFormatting sqref="A17:A57">
    <cfRule type="expression" dxfId="62" priority="2">
      <formula>AND($J17&lt;&gt;"mezeraKL",$J17&lt;&gt;"")</formula>
    </cfRule>
  </conditionalFormatting>
  <conditionalFormatting sqref="I17:I57">
    <cfRule type="expression" dxfId="61" priority="6">
      <formula>$I17&gt;1</formula>
    </cfRule>
  </conditionalFormatting>
  <conditionalFormatting sqref="B17:B57">
    <cfRule type="expression" dxfId="60" priority="1">
      <formula>OR($J17="NS",$J17="SumaNS",$J17="Účet")</formula>
    </cfRule>
  </conditionalFormatting>
  <conditionalFormatting sqref="A17:D57 F17:I57">
    <cfRule type="expression" dxfId="59" priority="8">
      <formula>AND($J17&lt;&gt;"",$J17&lt;&gt;"mezeraKL")</formula>
    </cfRule>
  </conditionalFormatting>
  <conditionalFormatting sqref="B17:D57 F17:I57">
    <cfRule type="expression" dxfId="58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7 F17:I57">
    <cfRule type="expression" dxfId="57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5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160</v>
      </c>
      <c r="K3" s="513"/>
      <c r="L3" s="207">
        <f>IF(M3&lt;&gt;0,N3/M3,0)</f>
        <v>166.87048593930498</v>
      </c>
      <c r="M3" s="207">
        <f>SUBTOTAL(9,M5:M1048576)</f>
        <v>26167.850000000002</v>
      </c>
      <c r="N3" s="208">
        <f>SUBTOTAL(9,N5:N1048576)</f>
        <v>4366641.8454868421</v>
      </c>
    </row>
    <row r="4" spans="1:14" s="338" customFormat="1" ht="14.4" customHeight="1" thickBot="1" x14ac:dyDescent="0.35">
      <c r="A4" s="648" t="s">
        <v>4</v>
      </c>
      <c r="B4" s="649" t="s">
        <v>5</v>
      </c>
      <c r="C4" s="649" t="s">
        <v>0</v>
      </c>
      <c r="D4" s="649" t="s">
        <v>6</v>
      </c>
      <c r="E4" s="649" t="s">
        <v>7</v>
      </c>
      <c r="F4" s="649" t="s">
        <v>1</v>
      </c>
      <c r="G4" s="649" t="s">
        <v>8</v>
      </c>
      <c r="H4" s="649" t="s">
        <v>9</v>
      </c>
      <c r="I4" s="649" t="s">
        <v>10</v>
      </c>
      <c r="J4" s="650" t="s">
        <v>11</v>
      </c>
      <c r="K4" s="650" t="s">
        <v>12</v>
      </c>
      <c r="L4" s="651" t="s">
        <v>185</v>
      </c>
      <c r="M4" s="651" t="s">
        <v>13</v>
      </c>
      <c r="N4" s="652" t="s">
        <v>202</v>
      </c>
    </row>
    <row r="5" spans="1:14" ht="14.4" customHeight="1" x14ac:dyDescent="0.3">
      <c r="A5" s="653" t="s">
        <v>561</v>
      </c>
      <c r="B5" s="654" t="s">
        <v>562</v>
      </c>
      <c r="C5" s="655" t="s">
        <v>567</v>
      </c>
      <c r="D5" s="656" t="s">
        <v>2597</v>
      </c>
      <c r="E5" s="655" t="s">
        <v>584</v>
      </c>
      <c r="F5" s="656" t="s">
        <v>2602</v>
      </c>
      <c r="G5" s="655" t="s">
        <v>585</v>
      </c>
      <c r="H5" s="655" t="s">
        <v>586</v>
      </c>
      <c r="I5" s="655" t="s">
        <v>586</v>
      </c>
      <c r="J5" s="655" t="s">
        <v>587</v>
      </c>
      <c r="K5" s="655" t="s">
        <v>588</v>
      </c>
      <c r="L5" s="657">
        <v>187.83333333333334</v>
      </c>
      <c r="M5" s="657">
        <v>24</v>
      </c>
      <c r="N5" s="658">
        <v>4508</v>
      </c>
    </row>
    <row r="6" spans="1:14" ht="14.4" customHeight="1" x14ac:dyDescent="0.3">
      <c r="A6" s="659" t="s">
        <v>561</v>
      </c>
      <c r="B6" s="660" t="s">
        <v>562</v>
      </c>
      <c r="C6" s="661" t="s">
        <v>567</v>
      </c>
      <c r="D6" s="662" t="s">
        <v>2597</v>
      </c>
      <c r="E6" s="661" t="s">
        <v>584</v>
      </c>
      <c r="F6" s="662" t="s">
        <v>2602</v>
      </c>
      <c r="G6" s="661" t="s">
        <v>585</v>
      </c>
      <c r="H6" s="661" t="s">
        <v>589</v>
      </c>
      <c r="I6" s="661" t="s">
        <v>589</v>
      </c>
      <c r="J6" s="661" t="s">
        <v>590</v>
      </c>
      <c r="K6" s="661" t="s">
        <v>591</v>
      </c>
      <c r="L6" s="663">
        <v>181.58979344760917</v>
      </c>
      <c r="M6" s="663">
        <v>9</v>
      </c>
      <c r="N6" s="664">
        <v>1634.3081410284826</v>
      </c>
    </row>
    <row r="7" spans="1:14" ht="14.4" customHeight="1" x14ac:dyDescent="0.3">
      <c r="A7" s="659" t="s">
        <v>561</v>
      </c>
      <c r="B7" s="660" t="s">
        <v>562</v>
      </c>
      <c r="C7" s="661" t="s">
        <v>567</v>
      </c>
      <c r="D7" s="662" t="s">
        <v>2597</v>
      </c>
      <c r="E7" s="661" t="s">
        <v>584</v>
      </c>
      <c r="F7" s="662" t="s">
        <v>2602</v>
      </c>
      <c r="G7" s="661" t="s">
        <v>585</v>
      </c>
      <c r="H7" s="661" t="s">
        <v>592</v>
      </c>
      <c r="I7" s="661" t="s">
        <v>592</v>
      </c>
      <c r="J7" s="661" t="s">
        <v>593</v>
      </c>
      <c r="K7" s="661" t="s">
        <v>591</v>
      </c>
      <c r="L7" s="663">
        <v>149.5</v>
      </c>
      <c r="M7" s="663">
        <v>1</v>
      </c>
      <c r="N7" s="664">
        <v>149.5</v>
      </c>
    </row>
    <row r="8" spans="1:14" ht="14.4" customHeight="1" x14ac:dyDescent="0.3">
      <c r="A8" s="659" t="s">
        <v>561</v>
      </c>
      <c r="B8" s="660" t="s">
        <v>562</v>
      </c>
      <c r="C8" s="661" t="s">
        <v>567</v>
      </c>
      <c r="D8" s="662" t="s">
        <v>2597</v>
      </c>
      <c r="E8" s="661" t="s">
        <v>584</v>
      </c>
      <c r="F8" s="662" t="s">
        <v>2602</v>
      </c>
      <c r="G8" s="661" t="s">
        <v>585</v>
      </c>
      <c r="H8" s="661" t="s">
        <v>594</v>
      </c>
      <c r="I8" s="661" t="s">
        <v>594</v>
      </c>
      <c r="J8" s="661" t="s">
        <v>587</v>
      </c>
      <c r="K8" s="661" t="s">
        <v>595</v>
      </c>
      <c r="L8" s="663">
        <v>97.18</v>
      </c>
      <c r="M8" s="663">
        <v>2</v>
      </c>
      <c r="N8" s="664">
        <v>194.36</v>
      </c>
    </row>
    <row r="9" spans="1:14" ht="14.4" customHeight="1" x14ac:dyDescent="0.3">
      <c r="A9" s="659" t="s">
        <v>561</v>
      </c>
      <c r="B9" s="660" t="s">
        <v>562</v>
      </c>
      <c r="C9" s="661" t="s">
        <v>567</v>
      </c>
      <c r="D9" s="662" t="s">
        <v>2597</v>
      </c>
      <c r="E9" s="661" t="s">
        <v>584</v>
      </c>
      <c r="F9" s="662" t="s">
        <v>2602</v>
      </c>
      <c r="G9" s="661" t="s">
        <v>585</v>
      </c>
      <c r="H9" s="661" t="s">
        <v>596</v>
      </c>
      <c r="I9" s="661" t="s">
        <v>596</v>
      </c>
      <c r="J9" s="661" t="s">
        <v>587</v>
      </c>
      <c r="K9" s="661" t="s">
        <v>597</v>
      </c>
      <c r="L9" s="663">
        <v>97.75109092819666</v>
      </c>
      <c r="M9" s="663">
        <v>6</v>
      </c>
      <c r="N9" s="664">
        <v>586.50654556917993</v>
      </c>
    </row>
    <row r="10" spans="1:14" ht="14.4" customHeight="1" x14ac:dyDescent="0.3">
      <c r="A10" s="659" t="s">
        <v>561</v>
      </c>
      <c r="B10" s="660" t="s">
        <v>562</v>
      </c>
      <c r="C10" s="661" t="s">
        <v>567</v>
      </c>
      <c r="D10" s="662" t="s">
        <v>2597</v>
      </c>
      <c r="E10" s="661" t="s">
        <v>584</v>
      </c>
      <c r="F10" s="662" t="s">
        <v>2602</v>
      </c>
      <c r="G10" s="661" t="s">
        <v>585</v>
      </c>
      <c r="H10" s="661" t="s">
        <v>598</v>
      </c>
      <c r="I10" s="661" t="s">
        <v>599</v>
      </c>
      <c r="J10" s="661" t="s">
        <v>600</v>
      </c>
      <c r="K10" s="661" t="s">
        <v>601</v>
      </c>
      <c r="L10" s="663">
        <v>101.71660768687491</v>
      </c>
      <c r="M10" s="663">
        <v>6</v>
      </c>
      <c r="N10" s="664">
        <v>610.29964612124945</v>
      </c>
    </row>
    <row r="11" spans="1:14" ht="14.4" customHeight="1" x14ac:dyDescent="0.3">
      <c r="A11" s="659" t="s">
        <v>561</v>
      </c>
      <c r="B11" s="660" t="s">
        <v>562</v>
      </c>
      <c r="C11" s="661" t="s">
        <v>567</v>
      </c>
      <c r="D11" s="662" t="s">
        <v>2597</v>
      </c>
      <c r="E11" s="661" t="s">
        <v>584</v>
      </c>
      <c r="F11" s="662" t="s">
        <v>2602</v>
      </c>
      <c r="G11" s="661" t="s">
        <v>585</v>
      </c>
      <c r="H11" s="661" t="s">
        <v>602</v>
      </c>
      <c r="I11" s="661" t="s">
        <v>603</v>
      </c>
      <c r="J11" s="661" t="s">
        <v>604</v>
      </c>
      <c r="K11" s="661" t="s">
        <v>605</v>
      </c>
      <c r="L11" s="663">
        <v>170.44940464611187</v>
      </c>
      <c r="M11" s="663">
        <v>1</v>
      </c>
      <c r="N11" s="664">
        <v>170.44940464611187</v>
      </c>
    </row>
    <row r="12" spans="1:14" ht="14.4" customHeight="1" x14ac:dyDescent="0.3">
      <c r="A12" s="659" t="s">
        <v>561</v>
      </c>
      <c r="B12" s="660" t="s">
        <v>562</v>
      </c>
      <c r="C12" s="661" t="s">
        <v>567</v>
      </c>
      <c r="D12" s="662" t="s">
        <v>2597</v>
      </c>
      <c r="E12" s="661" t="s">
        <v>584</v>
      </c>
      <c r="F12" s="662" t="s">
        <v>2602</v>
      </c>
      <c r="G12" s="661" t="s">
        <v>585</v>
      </c>
      <c r="H12" s="661" t="s">
        <v>606</v>
      </c>
      <c r="I12" s="661" t="s">
        <v>607</v>
      </c>
      <c r="J12" s="661" t="s">
        <v>608</v>
      </c>
      <c r="K12" s="661" t="s">
        <v>609</v>
      </c>
      <c r="L12" s="663">
        <v>67.746011318489337</v>
      </c>
      <c r="M12" s="663">
        <v>10</v>
      </c>
      <c r="N12" s="664">
        <v>677.46011318489332</v>
      </c>
    </row>
    <row r="13" spans="1:14" ht="14.4" customHeight="1" x14ac:dyDescent="0.3">
      <c r="A13" s="659" t="s">
        <v>561</v>
      </c>
      <c r="B13" s="660" t="s">
        <v>562</v>
      </c>
      <c r="C13" s="661" t="s">
        <v>567</v>
      </c>
      <c r="D13" s="662" t="s">
        <v>2597</v>
      </c>
      <c r="E13" s="661" t="s">
        <v>584</v>
      </c>
      <c r="F13" s="662" t="s">
        <v>2602</v>
      </c>
      <c r="G13" s="661" t="s">
        <v>585</v>
      </c>
      <c r="H13" s="661" t="s">
        <v>610</v>
      </c>
      <c r="I13" s="661" t="s">
        <v>611</v>
      </c>
      <c r="J13" s="661" t="s">
        <v>612</v>
      </c>
      <c r="K13" s="661" t="s">
        <v>613</v>
      </c>
      <c r="L13" s="663">
        <v>42.400077039781358</v>
      </c>
      <c r="M13" s="663">
        <v>2</v>
      </c>
      <c r="N13" s="664">
        <v>84.800154079562716</v>
      </c>
    </row>
    <row r="14" spans="1:14" ht="14.4" customHeight="1" x14ac:dyDescent="0.3">
      <c r="A14" s="659" t="s">
        <v>561</v>
      </c>
      <c r="B14" s="660" t="s">
        <v>562</v>
      </c>
      <c r="C14" s="661" t="s">
        <v>567</v>
      </c>
      <c r="D14" s="662" t="s">
        <v>2597</v>
      </c>
      <c r="E14" s="661" t="s">
        <v>584</v>
      </c>
      <c r="F14" s="662" t="s">
        <v>2602</v>
      </c>
      <c r="G14" s="661" t="s">
        <v>585</v>
      </c>
      <c r="H14" s="661" t="s">
        <v>614</v>
      </c>
      <c r="I14" s="661" t="s">
        <v>615</v>
      </c>
      <c r="J14" s="661" t="s">
        <v>616</v>
      </c>
      <c r="K14" s="661" t="s">
        <v>617</v>
      </c>
      <c r="L14" s="663">
        <v>59.186666666666667</v>
      </c>
      <c r="M14" s="663">
        <v>3</v>
      </c>
      <c r="N14" s="664">
        <v>177.56</v>
      </c>
    </row>
    <row r="15" spans="1:14" ht="14.4" customHeight="1" x14ac:dyDescent="0.3">
      <c r="A15" s="659" t="s">
        <v>561</v>
      </c>
      <c r="B15" s="660" t="s">
        <v>562</v>
      </c>
      <c r="C15" s="661" t="s">
        <v>567</v>
      </c>
      <c r="D15" s="662" t="s">
        <v>2597</v>
      </c>
      <c r="E15" s="661" t="s">
        <v>584</v>
      </c>
      <c r="F15" s="662" t="s">
        <v>2602</v>
      </c>
      <c r="G15" s="661" t="s">
        <v>585</v>
      </c>
      <c r="H15" s="661" t="s">
        <v>618</v>
      </c>
      <c r="I15" s="661" t="s">
        <v>619</v>
      </c>
      <c r="J15" s="661" t="s">
        <v>616</v>
      </c>
      <c r="K15" s="661" t="s">
        <v>620</v>
      </c>
      <c r="L15" s="663">
        <v>65.096602015343208</v>
      </c>
      <c r="M15" s="663">
        <v>3</v>
      </c>
      <c r="N15" s="664">
        <v>195.28980604602964</v>
      </c>
    </row>
    <row r="16" spans="1:14" ht="14.4" customHeight="1" x14ac:dyDescent="0.3">
      <c r="A16" s="659" t="s">
        <v>561</v>
      </c>
      <c r="B16" s="660" t="s">
        <v>562</v>
      </c>
      <c r="C16" s="661" t="s">
        <v>567</v>
      </c>
      <c r="D16" s="662" t="s">
        <v>2597</v>
      </c>
      <c r="E16" s="661" t="s">
        <v>584</v>
      </c>
      <c r="F16" s="662" t="s">
        <v>2602</v>
      </c>
      <c r="G16" s="661" t="s">
        <v>585</v>
      </c>
      <c r="H16" s="661" t="s">
        <v>621</v>
      </c>
      <c r="I16" s="661" t="s">
        <v>622</v>
      </c>
      <c r="J16" s="661" t="s">
        <v>623</v>
      </c>
      <c r="K16" s="661" t="s">
        <v>624</v>
      </c>
      <c r="L16" s="663">
        <v>42.05333333333332</v>
      </c>
      <c r="M16" s="663">
        <v>3</v>
      </c>
      <c r="N16" s="664">
        <v>126.15999999999997</v>
      </c>
    </row>
    <row r="17" spans="1:14" ht="14.4" customHeight="1" x14ac:dyDescent="0.3">
      <c r="A17" s="659" t="s">
        <v>561</v>
      </c>
      <c r="B17" s="660" t="s">
        <v>562</v>
      </c>
      <c r="C17" s="661" t="s">
        <v>567</v>
      </c>
      <c r="D17" s="662" t="s">
        <v>2597</v>
      </c>
      <c r="E17" s="661" t="s">
        <v>584</v>
      </c>
      <c r="F17" s="662" t="s">
        <v>2602</v>
      </c>
      <c r="G17" s="661" t="s">
        <v>585</v>
      </c>
      <c r="H17" s="661" t="s">
        <v>625</v>
      </c>
      <c r="I17" s="661" t="s">
        <v>626</v>
      </c>
      <c r="J17" s="661" t="s">
        <v>623</v>
      </c>
      <c r="K17" s="661" t="s">
        <v>627</v>
      </c>
      <c r="L17" s="663">
        <v>81.178746511276131</v>
      </c>
      <c r="M17" s="663">
        <v>60</v>
      </c>
      <c r="N17" s="664">
        <v>4870.7247906765679</v>
      </c>
    </row>
    <row r="18" spans="1:14" ht="14.4" customHeight="1" x14ac:dyDescent="0.3">
      <c r="A18" s="659" t="s">
        <v>561</v>
      </c>
      <c r="B18" s="660" t="s">
        <v>562</v>
      </c>
      <c r="C18" s="661" t="s">
        <v>567</v>
      </c>
      <c r="D18" s="662" t="s">
        <v>2597</v>
      </c>
      <c r="E18" s="661" t="s">
        <v>584</v>
      </c>
      <c r="F18" s="662" t="s">
        <v>2602</v>
      </c>
      <c r="G18" s="661" t="s">
        <v>585</v>
      </c>
      <c r="H18" s="661" t="s">
        <v>628</v>
      </c>
      <c r="I18" s="661" t="s">
        <v>629</v>
      </c>
      <c r="J18" s="661" t="s">
        <v>630</v>
      </c>
      <c r="K18" s="661" t="s">
        <v>631</v>
      </c>
      <c r="L18" s="663">
        <v>62.020000000000017</v>
      </c>
      <c r="M18" s="663">
        <v>2</v>
      </c>
      <c r="N18" s="664">
        <v>124.04000000000003</v>
      </c>
    </row>
    <row r="19" spans="1:14" ht="14.4" customHeight="1" x14ac:dyDescent="0.3">
      <c r="A19" s="659" t="s">
        <v>561</v>
      </c>
      <c r="B19" s="660" t="s">
        <v>562</v>
      </c>
      <c r="C19" s="661" t="s">
        <v>567</v>
      </c>
      <c r="D19" s="662" t="s">
        <v>2597</v>
      </c>
      <c r="E19" s="661" t="s">
        <v>584</v>
      </c>
      <c r="F19" s="662" t="s">
        <v>2602</v>
      </c>
      <c r="G19" s="661" t="s">
        <v>585</v>
      </c>
      <c r="H19" s="661" t="s">
        <v>632</v>
      </c>
      <c r="I19" s="661" t="s">
        <v>633</v>
      </c>
      <c r="J19" s="661" t="s">
        <v>634</v>
      </c>
      <c r="K19" s="661" t="s">
        <v>635</v>
      </c>
      <c r="L19" s="663">
        <v>176.31</v>
      </c>
      <c r="M19" s="663">
        <v>1</v>
      </c>
      <c r="N19" s="664">
        <v>176.31</v>
      </c>
    </row>
    <row r="20" spans="1:14" ht="14.4" customHeight="1" x14ac:dyDescent="0.3">
      <c r="A20" s="659" t="s">
        <v>561</v>
      </c>
      <c r="B20" s="660" t="s">
        <v>562</v>
      </c>
      <c r="C20" s="661" t="s">
        <v>567</v>
      </c>
      <c r="D20" s="662" t="s">
        <v>2597</v>
      </c>
      <c r="E20" s="661" t="s">
        <v>584</v>
      </c>
      <c r="F20" s="662" t="s">
        <v>2602</v>
      </c>
      <c r="G20" s="661" t="s">
        <v>585</v>
      </c>
      <c r="H20" s="661" t="s">
        <v>636</v>
      </c>
      <c r="I20" s="661" t="s">
        <v>637</v>
      </c>
      <c r="J20" s="661" t="s">
        <v>638</v>
      </c>
      <c r="K20" s="661" t="s">
        <v>639</v>
      </c>
      <c r="L20" s="663">
        <v>37.549999999999997</v>
      </c>
      <c r="M20" s="663">
        <v>1</v>
      </c>
      <c r="N20" s="664">
        <v>37.549999999999997</v>
      </c>
    </row>
    <row r="21" spans="1:14" ht="14.4" customHeight="1" x14ac:dyDescent="0.3">
      <c r="A21" s="659" t="s">
        <v>561</v>
      </c>
      <c r="B21" s="660" t="s">
        <v>562</v>
      </c>
      <c r="C21" s="661" t="s">
        <v>567</v>
      </c>
      <c r="D21" s="662" t="s">
        <v>2597</v>
      </c>
      <c r="E21" s="661" t="s">
        <v>584</v>
      </c>
      <c r="F21" s="662" t="s">
        <v>2602</v>
      </c>
      <c r="G21" s="661" t="s">
        <v>585</v>
      </c>
      <c r="H21" s="661" t="s">
        <v>640</v>
      </c>
      <c r="I21" s="661" t="s">
        <v>641</v>
      </c>
      <c r="J21" s="661" t="s">
        <v>642</v>
      </c>
      <c r="K21" s="661" t="s">
        <v>643</v>
      </c>
      <c r="L21" s="663">
        <v>67.299975655355055</v>
      </c>
      <c r="M21" s="663">
        <v>6</v>
      </c>
      <c r="N21" s="664">
        <v>403.7998539321303</v>
      </c>
    </row>
    <row r="22" spans="1:14" ht="14.4" customHeight="1" x14ac:dyDescent="0.3">
      <c r="A22" s="659" t="s">
        <v>561</v>
      </c>
      <c r="B22" s="660" t="s">
        <v>562</v>
      </c>
      <c r="C22" s="661" t="s">
        <v>567</v>
      </c>
      <c r="D22" s="662" t="s">
        <v>2597</v>
      </c>
      <c r="E22" s="661" t="s">
        <v>584</v>
      </c>
      <c r="F22" s="662" t="s">
        <v>2602</v>
      </c>
      <c r="G22" s="661" t="s">
        <v>585</v>
      </c>
      <c r="H22" s="661" t="s">
        <v>644</v>
      </c>
      <c r="I22" s="661" t="s">
        <v>645</v>
      </c>
      <c r="J22" s="661" t="s">
        <v>646</v>
      </c>
      <c r="K22" s="661" t="s">
        <v>647</v>
      </c>
      <c r="L22" s="663">
        <v>60.350033219493298</v>
      </c>
      <c r="M22" s="663">
        <v>166</v>
      </c>
      <c r="N22" s="664">
        <v>10018.105514435887</v>
      </c>
    </row>
    <row r="23" spans="1:14" ht="14.4" customHeight="1" x14ac:dyDescent="0.3">
      <c r="A23" s="659" t="s">
        <v>561</v>
      </c>
      <c r="B23" s="660" t="s">
        <v>562</v>
      </c>
      <c r="C23" s="661" t="s">
        <v>567</v>
      </c>
      <c r="D23" s="662" t="s">
        <v>2597</v>
      </c>
      <c r="E23" s="661" t="s">
        <v>584</v>
      </c>
      <c r="F23" s="662" t="s">
        <v>2602</v>
      </c>
      <c r="G23" s="661" t="s">
        <v>585</v>
      </c>
      <c r="H23" s="661" t="s">
        <v>648</v>
      </c>
      <c r="I23" s="661" t="s">
        <v>649</v>
      </c>
      <c r="J23" s="661" t="s">
        <v>650</v>
      </c>
      <c r="K23" s="661" t="s">
        <v>651</v>
      </c>
      <c r="L23" s="663">
        <v>260.00116881849095</v>
      </c>
      <c r="M23" s="663">
        <v>3</v>
      </c>
      <c r="N23" s="664">
        <v>780.00350645547292</v>
      </c>
    </row>
    <row r="24" spans="1:14" ht="14.4" customHeight="1" x14ac:dyDescent="0.3">
      <c r="A24" s="659" t="s">
        <v>561</v>
      </c>
      <c r="B24" s="660" t="s">
        <v>562</v>
      </c>
      <c r="C24" s="661" t="s">
        <v>567</v>
      </c>
      <c r="D24" s="662" t="s">
        <v>2597</v>
      </c>
      <c r="E24" s="661" t="s">
        <v>584</v>
      </c>
      <c r="F24" s="662" t="s">
        <v>2602</v>
      </c>
      <c r="G24" s="661" t="s">
        <v>585</v>
      </c>
      <c r="H24" s="661" t="s">
        <v>652</v>
      </c>
      <c r="I24" s="661" t="s">
        <v>653</v>
      </c>
      <c r="J24" s="661" t="s">
        <v>654</v>
      </c>
      <c r="K24" s="661" t="s">
        <v>655</v>
      </c>
      <c r="L24" s="663">
        <v>151.13891243950201</v>
      </c>
      <c r="M24" s="663">
        <v>1</v>
      </c>
      <c r="N24" s="664">
        <v>151.13891243950201</v>
      </c>
    </row>
    <row r="25" spans="1:14" ht="14.4" customHeight="1" x14ac:dyDescent="0.3">
      <c r="A25" s="659" t="s">
        <v>561</v>
      </c>
      <c r="B25" s="660" t="s">
        <v>562</v>
      </c>
      <c r="C25" s="661" t="s">
        <v>567</v>
      </c>
      <c r="D25" s="662" t="s">
        <v>2597</v>
      </c>
      <c r="E25" s="661" t="s">
        <v>584</v>
      </c>
      <c r="F25" s="662" t="s">
        <v>2602</v>
      </c>
      <c r="G25" s="661" t="s">
        <v>585</v>
      </c>
      <c r="H25" s="661" t="s">
        <v>656</v>
      </c>
      <c r="I25" s="661" t="s">
        <v>657</v>
      </c>
      <c r="J25" s="661" t="s">
        <v>658</v>
      </c>
      <c r="K25" s="661" t="s">
        <v>659</v>
      </c>
      <c r="L25" s="663">
        <v>142.15032669406773</v>
      </c>
      <c r="M25" s="663">
        <v>1</v>
      </c>
      <c r="N25" s="664">
        <v>142.15032669406773</v>
      </c>
    </row>
    <row r="26" spans="1:14" ht="14.4" customHeight="1" x14ac:dyDescent="0.3">
      <c r="A26" s="659" t="s">
        <v>561</v>
      </c>
      <c r="B26" s="660" t="s">
        <v>562</v>
      </c>
      <c r="C26" s="661" t="s">
        <v>567</v>
      </c>
      <c r="D26" s="662" t="s">
        <v>2597</v>
      </c>
      <c r="E26" s="661" t="s">
        <v>584</v>
      </c>
      <c r="F26" s="662" t="s">
        <v>2602</v>
      </c>
      <c r="G26" s="661" t="s">
        <v>585</v>
      </c>
      <c r="H26" s="661" t="s">
        <v>660</v>
      </c>
      <c r="I26" s="661" t="s">
        <v>661</v>
      </c>
      <c r="J26" s="661" t="s">
        <v>662</v>
      </c>
      <c r="K26" s="661" t="s">
        <v>663</v>
      </c>
      <c r="L26" s="663">
        <v>42.18</v>
      </c>
      <c r="M26" s="663">
        <v>1</v>
      </c>
      <c r="N26" s="664">
        <v>42.18</v>
      </c>
    </row>
    <row r="27" spans="1:14" ht="14.4" customHeight="1" x14ac:dyDescent="0.3">
      <c r="A27" s="659" t="s">
        <v>561</v>
      </c>
      <c r="B27" s="660" t="s">
        <v>562</v>
      </c>
      <c r="C27" s="661" t="s">
        <v>567</v>
      </c>
      <c r="D27" s="662" t="s">
        <v>2597</v>
      </c>
      <c r="E27" s="661" t="s">
        <v>584</v>
      </c>
      <c r="F27" s="662" t="s">
        <v>2602</v>
      </c>
      <c r="G27" s="661" t="s">
        <v>585</v>
      </c>
      <c r="H27" s="661" t="s">
        <v>664</v>
      </c>
      <c r="I27" s="661" t="s">
        <v>665</v>
      </c>
      <c r="J27" s="661" t="s">
        <v>666</v>
      </c>
      <c r="K27" s="661" t="s">
        <v>667</v>
      </c>
      <c r="L27" s="663">
        <v>40.609999999999985</v>
      </c>
      <c r="M27" s="663">
        <v>2</v>
      </c>
      <c r="N27" s="664">
        <v>81.21999999999997</v>
      </c>
    </row>
    <row r="28" spans="1:14" ht="14.4" customHeight="1" x14ac:dyDescent="0.3">
      <c r="A28" s="659" t="s">
        <v>561</v>
      </c>
      <c r="B28" s="660" t="s">
        <v>562</v>
      </c>
      <c r="C28" s="661" t="s">
        <v>567</v>
      </c>
      <c r="D28" s="662" t="s">
        <v>2597</v>
      </c>
      <c r="E28" s="661" t="s">
        <v>584</v>
      </c>
      <c r="F28" s="662" t="s">
        <v>2602</v>
      </c>
      <c r="G28" s="661" t="s">
        <v>585</v>
      </c>
      <c r="H28" s="661" t="s">
        <v>668</v>
      </c>
      <c r="I28" s="661" t="s">
        <v>668</v>
      </c>
      <c r="J28" s="661" t="s">
        <v>669</v>
      </c>
      <c r="K28" s="661" t="s">
        <v>670</v>
      </c>
      <c r="L28" s="663">
        <v>38.20259114191542</v>
      </c>
      <c r="M28" s="663">
        <v>89</v>
      </c>
      <c r="N28" s="664">
        <v>3400.0306116304723</v>
      </c>
    </row>
    <row r="29" spans="1:14" ht="14.4" customHeight="1" x14ac:dyDescent="0.3">
      <c r="A29" s="659" t="s">
        <v>561</v>
      </c>
      <c r="B29" s="660" t="s">
        <v>562</v>
      </c>
      <c r="C29" s="661" t="s">
        <v>567</v>
      </c>
      <c r="D29" s="662" t="s">
        <v>2597</v>
      </c>
      <c r="E29" s="661" t="s">
        <v>584</v>
      </c>
      <c r="F29" s="662" t="s">
        <v>2602</v>
      </c>
      <c r="G29" s="661" t="s">
        <v>585</v>
      </c>
      <c r="H29" s="661" t="s">
        <v>671</v>
      </c>
      <c r="I29" s="661" t="s">
        <v>672</v>
      </c>
      <c r="J29" s="661" t="s">
        <v>673</v>
      </c>
      <c r="K29" s="661" t="s">
        <v>674</v>
      </c>
      <c r="L29" s="663">
        <v>237.16706725984378</v>
      </c>
      <c r="M29" s="663">
        <v>7</v>
      </c>
      <c r="N29" s="664">
        <v>1660.1694708189063</v>
      </c>
    </row>
    <row r="30" spans="1:14" ht="14.4" customHeight="1" x14ac:dyDescent="0.3">
      <c r="A30" s="659" t="s">
        <v>561</v>
      </c>
      <c r="B30" s="660" t="s">
        <v>562</v>
      </c>
      <c r="C30" s="661" t="s">
        <v>567</v>
      </c>
      <c r="D30" s="662" t="s">
        <v>2597</v>
      </c>
      <c r="E30" s="661" t="s">
        <v>584</v>
      </c>
      <c r="F30" s="662" t="s">
        <v>2602</v>
      </c>
      <c r="G30" s="661" t="s">
        <v>585</v>
      </c>
      <c r="H30" s="661" t="s">
        <v>675</v>
      </c>
      <c r="I30" s="661" t="s">
        <v>676</v>
      </c>
      <c r="J30" s="661" t="s">
        <v>677</v>
      </c>
      <c r="K30" s="661" t="s">
        <v>678</v>
      </c>
      <c r="L30" s="663">
        <v>85.84999999999998</v>
      </c>
      <c r="M30" s="663">
        <v>1</v>
      </c>
      <c r="N30" s="664">
        <v>85.84999999999998</v>
      </c>
    </row>
    <row r="31" spans="1:14" ht="14.4" customHeight="1" x14ac:dyDescent="0.3">
      <c r="A31" s="659" t="s">
        <v>561</v>
      </c>
      <c r="B31" s="660" t="s">
        <v>562</v>
      </c>
      <c r="C31" s="661" t="s">
        <v>567</v>
      </c>
      <c r="D31" s="662" t="s">
        <v>2597</v>
      </c>
      <c r="E31" s="661" t="s">
        <v>584</v>
      </c>
      <c r="F31" s="662" t="s">
        <v>2602</v>
      </c>
      <c r="G31" s="661" t="s">
        <v>585</v>
      </c>
      <c r="H31" s="661" t="s">
        <v>679</v>
      </c>
      <c r="I31" s="661" t="s">
        <v>680</v>
      </c>
      <c r="J31" s="661" t="s">
        <v>681</v>
      </c>
      <c r="K31" s="661" t="s">
        <v>682</v>
      </c>
      <c r="L31" s="663">
        <v>42.980111323736168</v>
      </c>
      <c r="M31" s="663">
        <v>2</v>
      </c>
      <c r="N31" s="664">
        <v>85.960222647472335</v>
      </c>
    </row>
    <row r="32" spans="1:14" ht="14.4" customHeight="1" x14ac:dyDescent="0.3">
      <c r="A32" s="659" t="s">
        <v>561</v>
      </c>
      <c r="B32" s="660" t="s">
        <v>562</v>
      </c>
      <c r="C32" s="661" t="s">
        <v>567</v>
      </c>
      <c r="D32" s="662" t="s">
        <v>2597</v>
      </c>
      <c r="E32" s="661" t="s">
        <v>584</v>
      </c>
      <c r="F32" s="662" t="s">
        <v>2602</v>
      </c>
      <c r="G32" s="661" t="s">
        <v>585</v>
      </c>
      <c r="H32" s="661" t="s">
        <v>683</v>
      </c>
      <c r="I32" s="661" t="s">
        <v>684</v>
      </c>
      <c r="J32" s="661" t="s">
        <v>685</v>
      </c>
      <c r="K32" s="661" t="s">
        <v>686</v>
      </c>
      <c r="L32" s="663">
        <v>340.67164521541758</v>
      </c>
      <c r="M32" s="663">
        <v>6</v>
      </c>
      <c r="N32" s="664">
        <v>2044.0298712925055</v>
      </c>
    </row>
    <row r="33" spans="1:14" ht="14.4" customHeight="1" x14ac:dyDescent="0.3">
      <c r="A33" s="659" t="s">
        <v>561</v>
      </c>
      <c r="B33" s="660" t="s">
        <v>562</v>
      </c>
      <c r="C33" s="661" t="s">
        <v>567</v>
      </c>
      <c r="D33" s="662" t="s">
        <v>2597</v>
      </c>
      <c r="E33" s="661" t="s">
        <v>584</v>
      </c>
      <c r="F33" s="662" t="s">
        <v>2602</v>
      </c>
      <c r="G33" s="661" t="s">
        <v>585</v>
      </c>
      <c r="H33" s="661" t="s">
        <v>687</v>
      </c>
      <c r="I33" s="661" t="s">
        <v>688</v>
      </c>
      <c r="J33" s="661" t="s">
        <v>689</v>
      </c>
      <c r="K33" s="661" t="s">
        <v>690</v>
      </c>
      <c r="L33" s="663">
        <v>46</v>
      </c>
      <c r="M33" s="663">
        <v>1</v>
      </c>
      <c r="N33" s="664">
        <v>46</v>
      </c>
    </row>
    <row r="34" spans="1:14" ht="14.4" customHeight="1" x14ac:dyDescent="0.3">
      <c r="A34" s="659" t="s">
        <v>561</v>
      </c>
      <c r="B34" s="660" t="s">
        <v>562</v>
      </c>
      <c r="C34" s="661" t="s">
        <v>567</v>
      </c>
      <c r="D34" s="662" t="s">
        <v>2597</v>
      </c>
      <c r="E34" s="661" t="s">
        <v>584</v>
      </c>
      <c r="F34" s="662" t="s">
        <v>2602</v>
      </c>
      <c r="G34" s="661" t="s">
        <v>585</v>
      </c>
      <c r="H34" s="661" t="s">
        <v>691</v>
      </c>
      <c r="I34" s="661" t="s">
        <v>692</v>
      </c>
      <c r="J34" s="661" t="s">
        <v>646</v>
      </c>
      <c r="K34" s="661" t="s">
        <v>693</v>
      </c>
      <c r="L34" s="663">
        <v>22.560122333578441</v>
      </c>
      <c r="M34" s="663">
        <v>163</v>
      </c>
      <c r="N34" s="664">
        <v>3677.2999403732861</v>
      </c>
    </row>
    <row r="35" spans="1:14" ht="14.4" customHeight="1" x14ac:dyDescent="0.3">
      <c r="A35" s="659" t="s">
        <v>561</v>
      </c>
      <c r="B35" s="660" t="s">
        <v>562</v>
      </c>
      <c r="C35" s="661" t="s">
        <v>567</v>
      </c>
      <c r="D35" s="662" t="s">
        <v>2597</v>
      </c>
      <c r="E35" s="661" t="s">
        <v>584</v>
      </c>
      <c r="F35" s="662" t="s">
        <v>2602</v>
      </c>
      <c r="G35" s="661" t="s">
        <v>585</v>
      </c>
      <c r="H35" s="661" t="s">
        <v>694</v>
      </c>
      <c r="I35" s="661" t="s">
        <v>695</v>
      </c>
      <c r="J35" s="661" t="s">
        <v>696</v>
      </c>
      <c r="K35" s="661" t="s">
        <v>697</v>
      </c>
      <c r="L35" s="663">
        <v>77.099964569083312</v>
      </c>
      <c r="M35" s="663">
        <v>3</v>
      </c>
      <c r="N35" s="664">
        <v>231.29989370724994</v>
      </c>
    </row>
    <row r="36" spans="1:14" ht="14.4" customHeight="1" x14ac:dyDescent="0.3">
      <c r="A36" s="659" t="s">
        <v>561</v>
      </c>
      <c r="B36" s="660" t="s">
        <v>562</v>
      </c>
      <c r="C36" s="661" t="s">
        <v>567</v>
      </c>
      <c r="D36" s="662" t="s">
        <v>2597</v>
      </c>
      <c r="E36" s="661" t="s">
        <v>584</v>
      </c>
      <c r="F36" s="662" t="s">
        <v>2602</v>
      </c>
      <c r="G36" s="661" t="s">
        <v>585</v>
      </c>
      <c r="H36" s="661" t="s">
        <v>698</v>
      </c>
      <c r="I36" s="661" t="s">
        <v>699</v>
      </c>
      <c r="J36" s="661" t="s">
        <v>700</v>
      </c>
      <c r="K36" s="661" t="s">
        <v>701</v>
      </c>
      <c r="L36" s="663">
        <v>67.920000000000016</v>
      </c>
      <c r="M36" s="663">
        <v>2</v>
      </c>
      <c r="N36" s="664">
        <v>135.84000000000003</v>
      </c>
    </row>
    <row r="37" spans="1:14" ht="14.4" customHeight="1" x14ac:dyDescent="0.3">
      <c r="A37" s="659" t="s">
        <v>561</v>
      </c>
      <c r="B37" s="660" t="s">
        <v>562</v>
      </c>
      <c r="C37" s="661" t="s">
        <v>567</v>
      </c>
      <c r="D37" s="662" t="s">
        <v>2597</v>
      </c>
      <c r="E37" s="661" t="s">
        <v>584</v>
      </c>
      <c r="F37" s="662" t="s">
        <v>2602</v>
      </c>
      <c r="G37" s="661" t="s">
        <v>585</v>
      </c>
      <c r="H37" s="661" t="s">
        <v>702</v>
      </c>
      <c r="I37" s="661" t="s">
        <v>703</v>
      </c>
      <c r="J37" s="661" t="s">
        <v>704</v>
      </c>
      <c r="K37" s="661" t="s">
        <v>705</v>
      </c>
      <c r="L37" s="663">
        <v>87.629943749849559</v>
      </c>
      <c r="M37" s="663">
        <v>1</v>
      </c>
      <c r="N37" s="664">
        <v>87.629943749849559</v>
      </c>
    </row>
    <row r="38" spans="1:14" ht="14.4" customHeight="1" x14ac:dyDescent="0.3">
      <c r="A38" s="659" t="s">
        <v>561</v>
      </c>
      <c r="B38" s="660" t="s">
        <v>562</v>
      </c>
      <c r="C38" s="661" t="s">
        <v>567</v>
      </c>
      <c r="D38" s="662" t="s">
        <v>2597</v>
      </c>
      <c r="E38" s="661" t="s">
        <v>584</v>
      </c>
      <c r="F38" s="662" t="s">
        <v>2602</v>
      </c>
      <c r="G38" s="661" t="s">
        <v>585</v>
      </c>
      <c r="H38" s="661" t="s">
        <v>706</v>
      </c>
      <c r="I38" s="661" t="s">
        <v>707</v>
      </c>
      <c r="J38" s="661" t="s">
        <v>708</v>
      </c>
      <c r="K38" s="661" t="s">
        <v>709</v>
      </c>
      <c r="L38" s="663">
        <v>75.239999999999995</v>
      </c>
      <c r="M38" s="663">
        <v>1</v>
      </c>
      <c r="N38" s="664">
        <v>75.239999999999995</v>
      </c>
    </row>
    <row r="39" spans="1:14" ht="14.4" customHeight="1" x14ac:dyDescent="0.3">
      <c r="A39" s="659" t="s">
        <v>561</v>
      </c>
      <c r="B39" s="660" t="s">
        <v>562</v>
      </c>
      <c r="C39" s="661" t="s">
        <v>567</v>
      </c>
      <c r="D39" s="662" t="s">
        <v>2597</v>
      </c>
      <c r="E39" s="661" t="s">
        <v>584</v>
      </c>
      <c r="F39" s="662" t="s">
        <v>2602</v>
      </c>
      <c r="G39" s="661" t="s">
        <v>585</v>
      </c>
      <c r="H39" s="661" t="s">
        <v>710</v>
      </c>
      <c r="I39" s="661" t="s">
        <v>711</v>
      </c>
      <c r="J39" s="661" t="s">
        <v>712</v>
      </c>
      <c r="K39" s="661" t="s">
        <v>713</v>
      </c>
      <c r="L39" s="663">
        <v>0</v>
      </c>
      <c r="M39" s="663">
        <v>0</v>
      </c>
      <c r="N39" s="664">
        <v>0</v>
      </c>
    </row>
    <row r="40" spans="1:14" ht="14.4" customHeight="1" x14ac:dyDescent="0.3">
      <c r="A40" s="659" t="s">
        <v>561</v>
      </c>
      <c r="B40" s="660" t="s">
        <v>562</v>
      </c>
      <c r="C40" s="661" t="s">
        <v>567</v>
      </c>
      <c r="D40" s="662" t="s">
        <v>2597</v>
      </c>
      <c r="E40" s="661" t="s">
        <v>584</v>
      </c>
      <c r="F40" s="662" t="s">
        <v>2602</v>
      </c>
      <c r="G40" s="661" t="s">
        <v>585</v>
      </c>
      <c r="H40" s="661" t="s">
        <v>714</v>
      </c>
      <c r="I40" s="661" t="s">
        <v>715</v>
      </c>
      <c r="J40" s="661" t="s">
        <v>716</v>
      </c>
      <c r="K40" s="661" t="s">
        <v>717</v>
      </c>
      <c r="L40" s="663">
        <v>108.61195115835788</v>
      </c>
      <c r="M40" s="663">
        <v>1</v>
      </c>
      <c r="N40" s="664">
        <v>108.61195115835788</v>
      </c>
    </row>
    <row r="41" spans="1:14" ht="14.4" customHeight="1" x14ac:dyDescent="0.3">
      <c r="A41" s="659" t="s">
        <v>561</v>
      </c>
      <c r="B41" s="660" t="s">
        <v>562</v>
      </c>
      <c r="C41" s="661" t="s">
        <v>567</v>
      </c>
      <c r="D41" s="662" t="s">
        <v>2597</v>
      </c>
      <c r="E41" s="661" t="s">
        <v>584</v>
      </c>
      <c r="F41" s="662" t="s">
        <v>2602</v>
      </c>
      <c r="G41" s="661" t="s">
        <v>585</v>
      </c>
      <c r="H41" s="661" t="s">
        <v>718</v>
      </c>
      <c r="I41" s="661" t="s">
        <v>719</v>
      </c>
      <c r="J41" s="661" t="s">
        <v>720</v>
      </c>
      <c r="K41" s="661" t="s">
        <v>721</v>
      </c>
      <c r="L41" s="663">
        <v>129.58973139454696</v>
      </c>
      <c r="M41" s="663">
        <v>1</v>
      </c>
      <c r="N41" s="664">
        <v>129.58973139454696</v>
      </c>
    </row>
    <row r="42" spans="1:14" ht="14.4" customHeight="1" x14ac:dyDescent="0.3">
      <c r="A42" s="659" t="s">
        <v>561</v>
      </c>
      <c r="B42" s="660" t="s">
        <v>562</v>
      </c>
      <c r="C42" s="661" t="s">
        <v>567</v>
      </c>
      <c r="D42" s="662" t="s">
        <v>2597</v>
      </c>
      <c r="E42" s="661" t="s">
        <v>584</v>
      </c>
      <c r="F42" s="662" t="s">
        <v>2602</v>
      </c>
      <c r="G42" s="661" t="s">
        <v>585</v>
      </c>
      <c r="H42" s="661" t="s">
        <v>722</v>
      </c>
      <c r="I42" s="661" t="s">
        <v>723</v>
      </c>
      <c r="J42" s="661" t="s">
        <v>724</v>
      </c>
      <c r="K42" s="661" t="s">
        <v>725</v>
      </c>
      <c r="L42" s="663">
        <v>66.979286232926185</v>
      </c>
      <c r="M42" s="663">
        <v>14</v>
      </c>
      <c r="N42" s="664">
        <v>937.71000726096668</v>
      </c>
    </row>
    <row r="43" spans="1:14" ht="14.4" customHeight="1" x14ac:dyDescent="0.3">
      <c r="A43" s="659" t="s">
        <v>561</v>
      </c>
      <c r="B43" s="660" t="s">
        <v>562</v>
      </c>
      <c r="C43" s="661" t="s">
        <v>567</v>
      </c>
      <c r="D43" s="662" t="s">
        <v>2597</v>
      </c>
      <c r="E43" s="661" t="s">
        <v>584</v>
      </c>
      <c r="F43" s="662" t="s">
        <v>2602</v>
      </c>
      <c r="G43" s="661" t="s">
        <v>585</v>
      </c>
      <c r="H43" s="661" t="s">
        <v>726</v>
      </c>
      <c r="I43" s="661" t="s">
        <v>727</v>
      </c>
      <c r="J43" s="661" t="s">
        <v>728</v>
      </c>
      <c r="K43" s="661" t="s">
        <v>729</v>
      </c>
      <c r="L43" s="663">
        <v>129.10809466816056</v>
      </c>
      <c r="M43" s="663">
        <v>5</v>
      </c>
      <c r="N43" s="664">
        <v>645.54047334080281</v>
      </c>
    </row>
    <row r="44" spans="1:14" ht="14.4" customHeight="1" x14ac:dyDescent="0.3">
      <c r="A44" s="659" t="s">
        <v>561</v>
      </c>
      <c r="B44" s="660" t="s">
        <v>562</v>
      </c>
      <c r="C44" s="661" t="s">
        <v>567</v>
      </c>
      <c r="D44" s="662" t="s">
        <v>2597</v>
      </c>
      <c r="E44" s="661" t="s">
        <v>584</v>
      </c>
      <c r="F44" s="662" t="s">
        <v>2602</v>
      </c>
      <c r="G44" s="661" t="s">
        <v>585</v>
      </c>
      <c r="H44" s="661" t="s">
        <v>730</v>
      </c>
      <c r="I44" s="661" t="s">
        <v>731</v>
      </c>
      <c r="J44" s="661" t="s">
        <v>732</v>
      </c>
      <c r="K44" s="661" t="s">
        <v>733</v>
      </c>
      <c r="L44" s="663">
        <v>76.680078742367627</v>
      </c>
      <c r="M44" s="663">
        <v>1</v>
      </c>
      <c r="N44" s="664">
        <v>76.680078742367627</v>
      </c>
    </row>
    <row r="45" spans="1:14" ht="14.4" customHeight="1" x14ac:dyDescent="0.3">
      <c r="A45" s="659" t="s">
        <v>561</v>
      </c>
      <c r="B45" s="660" t="s">
        <v>562</v>
      </c>
      <c r="C45" s="661" t="s">
        <v>567</v>
      </c>
      <c r="D45" s="662" t="s">
        <v>2597</v>
      </c>
      <c r="E45" s="661" t="s">
        <v>584</v>
      </c>
      <c r="F45" s="662" t="s">
        <v>2602</v>
      </c>
      <c r="G45" s="661" t="s">
        <v>585</v>
      </c>
      <c r="H45" s="661" t="s">
        <v>734</v>
      </c>
      <c r="I45" s="661" t="s">
        <v>735</v>
      </c>
      <c r="J45" s="661" t="s">
        <v>736</v>
      </c>
      <c r="K45" s="661" t="s">
        <v>737</v>
      </c>
      <c r="L45" s="663">
        <v>44.63</v>
      </c>
      <c r="M45" s="663">
        <v>3</v>
      </c>
      <c r="N45" s="664">
        <v>133.89000000000001</v>
      </c>
    </row>
    <row r="46" spans="1:14" ht="14.4" customHeight="1" x14ac:dyDescent="0.3">
      <c r="A46" s="659" t="s">
        <v>561</v>
      </c>
      <c r="B46" s="660" t="s">
        <v>562</v>
      </c>
      <c r="C46" s="661" t="s">
        <v>567</v>
      </c>
      <c r="D46" s="662" t="s">
        <v>2597</v>
      </c>
      <c r="E46" s="661" t="s">
        <v>584</v>
      </c>
      <c r="F46" s="662" t="s">
        <v>2602</v>
      </c>
      <c r="G46" s="661" t="s">
        <v>585</v>
      </c>
      <c r="H46" s="661" t="s">
        <v>738</v>
      </c>
      <c r="I46" s="661" t="s">
        <v>739</v>
      </c>
      <c r="J46" s="661" t="s">
        <v>740</v>
      </c>
      <c r="K46" s="661" t="s">
        <v>741</v>
      </c>
      <c r="L46" s="663">
        <v>46.54503169309632</v>
      </c>
      <c r="M46" s="663">
        <v>10</v>
      </c>
      <c r="N46" s="664">
        <v>465.4503169309632</v>
      </c>
    </row>
    <row r="47" spans="1:14" ht="14.4" customHeight="1" x14ac:dyDescent="0.3">
      <c r="A47" s="659" t="s">
        <v>561</v>
      </c>
      <c r="B47" s="660" t="s">
        <v>562</v>
      </c>
      <c r="C47" s="661" t="s">
        <v>567</v>
      </c>
      <c r="D47" s="662" t="s">
        <v>2597</v>
      </c>
      <c r="E47" s="661" t="s">
        <v>584</v>
      </c>
      <c r="F47" s="662" t="s">
        <v>2602</v>
      </c>
      <c r="G47" s="661" t="s">
        <v>585</v>
      </c>
      <c r="H47" s="661" t="s">
        <v>742</v>
      </c>
      <c r="I47" s="661" t="s">
        <v>743</v>
      </c>
      <c r="J47" s="661" t="s">
        <v>744</v>
      </c>
      <c r="K47" s="661" t="s">
        <v>745</v>
      </c>
      <c r="L47" s="663">
        <v>41.999969224981513</v>
      </c>
      <c r="M47" s="663">
        <v>4</v>
      </c>
      <c r="N47" s="664">
        <v>167.99987689992605</v>
      </c>
    </row>
    <row r="48" spans="1:14" ht="14.4" customHeight="1" x14ac:dyDescent="0.3">
      <c r="A48" s="659" t="s">
        <v>561</v>
      </c>
      <c r="B48" s="660" t="s">
        <v>562</v>
      </c>
      <c r="C48" s="661" t="s">
        <v>567</v>
      </c>
      <c r="D48" s="662" t="s">
        <v>2597</v>
      </c>
      <c r="E48" s="661" t="s">
        <v>584</v>
      </c>
      <c r="F48" s="662" t="s">
        <v>2602</v>
      </c>
      <c r="G48" s="661" t="s">
        <v>585</v>
      </c>
      <c r="H48" s="661" t="s">
        <v>746</v>
      </c>
      <c r="I48" s="661" t="s">
        <v>747</v>
      </c>
      <c r="J48" s="661" t="s">
        <v>748</v>
      </c>
      <c r="K48" s="661" t="s">
        <v>749</v>
      </c>
      <c r="L48" s="663">
        <v>127.71000000000002</v>
      </c>
      <c r="M48" s="663">
        <v>2</v>
      </c>
      <c r="N48" s="664">
        <v>255.42000000000004</v>
      </c>
    </row>
    <row r="49" spans="1:14" ht="14.4" customHeight="1" x14ac:dyDescent="0.3">
      <c r="A49" s="659" t="s">
        <v>561</v>
      </c>
      <c r="B49" s="660" t="s">
        <v>562</v>
      </c>
      <c r="C49" s="661" t="s">
        <v>567</v>
      </c>
      <c r="D49" s="662" t="s">
        <v>2597</v>
      </c>
      <c r="E49" s="661" t="s">
        <v>584</v>
      </c>
      <c r="F49" s="662" t="s">
        <v>2602</v>
      </c>
      <c r="G49" s="661" t="s">
        <v>585</v>
      </c>
      <c r="H49" s="661" t="s">
        <v>750</v>
      </c>
      <c r="I49" s="661" t="s">
        <v>751</v>
      </c>
      <c r="J49" s="661" t="s">
        <v>752</v>
      </c>
      <c r="K49" s="661" t="s">
        <v>753</v>
      </c>
      <c r="L49" s="663">
        <v>49.89250740711438</v>
      </c>
      <c r="M49" s="663">
        <v>4</v>
      </c>
      <c r="N49" s="664">
        <v>199.57002962845752</v>
      </c>
    </row>
    <row r="50" spans="1:14" ht="14.4" customHeight="1" x14ac:dyDescent="0.3">
      <c r="A50" s="659" t="s">
        <v>561</v>
      </c>
      <c r="B50" s="660" t="s">
        <v>562</v>
      </c>
      <c r="C50" s="661" t="s">
        <v>567</v>
      </c>
      <c r="D50" s="662" t="s">
        <v>2597</v>
      </c>
      <c r="E50" s="661" t="s">
        <v>584</v>
      </c>
      <c r="F50" s="662" t="s">
        <v>2602</v>
      </c>
      <c r="G50" s="661" t="s">
        <v>585</v>
      </c>
      <c r="H50" s="661" t="s">
        <v>754</v>
      </c>
      <c r="I50" s="661" t="s">
        <v>237</v>
      </c>
      <c r="J50" s="661" t="s">
        <v>755</v>
      </c>
      <c r="K50" s="661"/>
      <c r="L50" s="663">
        <v>181.8395965170657</v>
      </c>
      <c r="M50" s="663">
        <v>1</v>
      </c>
      <c r="N50" s="664">
        <v>181.8395965170657</v>
      </c>
    </row>
    <row r="51" spans="1:14" ht="14.4" customHeight="1" x14ac:dyDescent="0.3">
      <c r="A51" s="659" t="s">
        <v>561</v>
      </c>
      <c r="B51" s="660" t="s">
        <v>562</v>
      </c>
      <c r="C51" s="661" t="s">
        <v>567</v>
      </c>
      <c r="D51" s="662" t="s">
        <v>2597</v>
      </c>
      <c r="E51" s="661" t="s">
        <v>584</v>
      </c>
      <c r="F51" s="662" t="s">
        <v>2602</v>
      </c>
      <c r="G51" s="661" t="s">
        <v>585</v>
      </c>
      <c r="H51" s="661" t="s">
        <v>756</v>
      </c>
      <c r="I51" s="661" t="s">
        <v>237</v>
      </c>
      <c r="J51" s="661" t="s">
        <v>757</v>
      </c>
      <c r="K51" s="661"/>
      <c r="L51" s="663">
        <v>147.5</v>
      </c>
      <c r="M51" s="663">
        <v>2</v>
      </c>
      <c r="N51" s="664">
        <v>295</v>
      </c>
    </row>
    <row r="52" spans="1:14" ht="14.4" customHeight="1" x14ac:dyDescent="0.3">
      <c r="A52" s="659" t="s">
        <v>561</v>
      </c>
      <c r="B52" s="660" t="s">
        <v>562</v>
      </c>
      <c r="C52" s="661" t="s">
        <v>567</v>
      </c>
      <c r="D52" s="662" t="s">
        <v>2597</v>
      </c>
      <c r="E52" s="661" t="s">
        <v>584</v>
      </c>
      <c r="F52" s="662" t="s">
        <v>2602</v>
      </c>
      <c r="G52" s="661" t="s">
        <v>585</v>
      </c>
      <c r="H52" s="661" t="s">
        <v>758</v>
      </c>
      <c r="I52" s="661" t="s">
        <v>237</v>
      </c>
      <c r="J52" s="661" t="s">
        <v>759</v>
      </c>
      <c r="K52" s="661"/>
      <c r="L52" s="663">
        <v>100.67999999999999</v>
      </c>
      <c r="M52" s="663">
        <v>3</v>
      </c>
      <c r="N52" s="664">
        <v>302.03999999999996</v>
      </c>
    </row>
    <row r="53" spans="1:14" ht="14.4" customHeight="1" x14ac:dyDescent="0.3">
      <c r="A53" s="659" t="s">
        <v>561</v>
      </c>
      <c r="B53" s="660" t="s">
        <v>562</v>
      </c>
      <c r="C53" s="661" t="s">
        <v>567</v>
      </c>
      <c r="D53" s="662" t="s">
        <v>2597</v>
      </c>
      <c r="E53" s="661" t="s">
        <v>584</v>
      </c>
      <c r="F53" s="662" t="s">
        <v>2602</v>
      </c>
      <c r="G53" s="661" t="s">
        <v>585</v>
      </c>
      <c r="H53" s="661" t="s">
        <v>760</v>
      </c>
      <c r="I53" s="661" t="s">
        <v>761</v>
      </c>
      <c r="J53" s="661" t="s">
        <v>762</v>
      </c>
      <c r="K53" s="661" t="s">
        <v>763</v>
      </c>
      <c r="L53" s="663">
        <v>27.595826286609164</v>
      </c>
      <c r="M53" s="663">
        <v>12</v>
      </c>
      <c r="N53" s="664">
        <v>331.14991543930995</v>
      </c>
    </row>
    <row r="54" spans="1:14" ht="14.4" customHeight="1" x14ac:dyDescent="0.3">
      <c r="A54" s="659" t="s">
        <v>561</v>
      </c>
      <c r="B54" s="660" t="s">
        <v>562</v>
      </c>
      <c r="C54" s="661" t="s">
        <v>567</v>
      </c>
      <c r="D54" s="662" t="s">
        <v>2597</v>
      </c>
      <c r="E54" s="661" t="s">
        <v>584</v>
      </c>
      <c r="F54" s="662" t="s">
        <v>2602</v>
      </c>
      <c r="G54" s="661" t="s">
        <v>585</v>
      </c>
      <c r="H54" s="661" t="s">
        <v>764</v>
      </c>
      <c r="I54" s="661" t="s">
        <v>765</v>
      </c>
      <c r="J54" s="661" t="s">
        <v>766</v>
      </c>
      <c r="K54" s="661" t="s">
        <v>767</v>
      </c>
      <c r="L54" s="663">
        <v>95.700150653085871</v>
      </c>
      <c r="M54" s="663">
        <v>1</v>
      </c>
      <c r="N54" s="664">
        <v>95.700150653085871</v>
      </c>
    </row>
    <row r="55" spans="1:14" ht="14.4" customHeight="1" x14ac:dyDescent="0.3">
      <c r="A55" s="659" t="s">
        <v>561</v>
      </c>
      <c r="B55" s="660" t="s">
        <v>562</v>
      </c>
      <c r="C55" s="661" t="s">
        <v>567</v>
      </c>
      <c r="D55" s="662" t="s">
        <v>2597</v>
      </c>
      <c r="E55" s="661" t="s">
        <v>584</v>
      </c>
      <c r="F55" s="662" t="s">
        <v>2602</v>
      </c>
      <c r="G55" s="661" t="s">
        <v>585</v>
      </c>
      <c r="H55" s="661" t="s">
        <v>768</v>
      </c>
      <c r="I55" s="661" t="s">
        <v>769</v>
      </c>
      <c r="J55" s="661" t="s">
        <v>770</v>
      </c>
      <c r="K55" s="661" t="s">
        <v>771</v>
      </c>
      <c r="L55" s="663">
        <v>64.363512438477201</v>
      </c>
      <c r="M55" s="663">
        <v>14</v>
      </c>
      <c r="N55" s="664">
        <v>901.08917413868073</v>
      </c>
    </row>
    <row r="56" spans="1:14" ht="14.4" customHeight="1" x14ac:dyDescent="0.3">
      <c r="A56" s="659" t="s">
        <v>561</v>
      </c>
      <c r="B56" s="660" t="s">
        <v>562</v>
      </c>
      <c r="C56" s="661" t="s">
        <v>567</v>
      </c>
      <c r="D56" s="662" t="s">
        <v>2597</v>
      </c>
      <c r="E56" s="661" t="s">
        <v>584</v>
      </c>
      <c r="F56" s="662" t="s">
        <v>2602</v>
      </c>
      <c r="G56" s="661" t="s">
        <v>585</v>
      </c>
      <c r="H56" s="661" t="s">
        <v>772</v>
      </c>
      <c r="I56" s="661" t="s">
        <v>773</v>
      </c>
      <c r="J56" s="661" t="s">
        <v>774</v>
      </c>
      <c r="K56" s="661" t="s">
        <v>775</v>
      </c>
      <c r="L56" s="663">
        <v>34.849723891497128</v>
      </c>
      <c r="M56" s="663">
        <v>1</v>
      </c>
      <c r="N56" s="664">
        <v>34.849723891497128</v>
      </c>
    </row>
    <row r="57" spans="1:14" ht="14.4" customHeight="1" x14ac:dyDescent="0.3">
      <c r="A57" s="659" t="s">
        <v>561</v>
      </c>
      <c r="B57" s="660" t="s">
        <v>562</v>
      </c>
      <c r="C57" s="661" t="s">
        <v>567</v>
      </c>
      <c r="D57" s="662" t="s">
        <v>2597</v>
      </c>
      <c r="E57" s="661" t="s">
        <v>584</v>
      </c>
      <c r="F57" s="662" t="s">
        <v>2602</v>
      </c>
      <c r="G57" s="661" t="s">
        <v>585</v>
      </c>
      <c r="H57" s="661" t="s">
        <v>776</v>
      </c>
      <c r="I57" s="661" t="s">
        <v>777</v>
      </c>
      <c r="J57" s="661" t="s">
        <v>778</v>
      </c>
      <c r="K57" s="661" t="s">
        <v>779</v>
      </c>
      <c r="L57" s="663">
        <v>121.19911656362</v>
      </c>
      <c r="M57" s="663">
        <v>1</v>
      </c>
      <c r="N57" s="664">
        <v>121.19911656362</v>
      </c>
    </row>
    <row r="58" spans="1:14" ht="14.4" customHeight="1" x14ac:dyDescent="0.3">
      <c r="A58" s="659" t="s">
        <v>561</v>
      </c>
      <c r="B58" s="660" t="s">
        <v>562</v>
      </c>
      <c r="C58" s="661" t="s">
        <v>567</v>
      </c>
      <c r="D58" s="662" t="s">
        <v>2597</v>
      </c>
      <c r="E58" s="661" t="s">
        <v>584</v>
      </c>
      <c r="F58" s="662" t="s">
        <v>2602</v>
      </c>
      <c r="G58" s="661" t="s">
        <v>585</v>
      </c>
      <c r="H58" s="661" t="s">
        <v>780</v>
      </c>
      <c r="I58" s="661" t="s">
        <v>781</v>
      </c>
      <c r="J58" s="661" t="s">
        <v>782</v>
      </c>
      <c r="K58" s="661" t="s">
        <v>783</v>
      </c>
      <c r="L58" s="663">
        <v>38.11</v>
      </c>
      <c r="M58" s="663">
        <v>1</v>
      </c>
      <c r="N58" s="664">
        <v>38.11</v>
      </c>
    </row>
    <row r="59" spans="1:14" ht="14.4" customHeight="1" x14ac:dyDescent="0.3">
      <c r="A59" s="659" t="s">
        <v>561</v>
      </c>
      <c r="B59" s="660" t="s">
        <v>562</v>
      </c>
      <c r="C59" s="661" t="s">
        <v>567</v>
      </c>
      <c r="D59" s="662" t="s">
        <v>2597</v>
      </c>
      <c r="E59" s="661" t="s">
        <v>584</v>
      </c>
      <c r="F59" s="662" t="s">
        <v>2602</v>
      </c>
      <c r="G59" s="661" t="s">
        <v>585</v>
      </c>
      <c r="H59" s="661" t="s">
        <v>784</v>
      </c>
      <c r="I59" s="661" t="s">
        <v>785</v>
      </c>
      <c r="J59" s="661" t="s">
        <v>786</v>
      </c>
      <c r="K59" s="661" t="s">
        <v>787</v>
      </c>
      <c r="L59" s="663">
        <v>65.219000000000008</v>
      </c>
      <c r="M59" s="663">
        <v>5</v>
      </c>
      <c r="N59" s="664">
        <v>326.09500000000003</v>
      </c>
    </row>
    <row r="60" spans="1:14" ht="14.4" customHeight="1" x14ac:dyDescent="0.3">
      <c r="A60" s="659" t="s">
        <v>561</v>
      </c>
      <c r="B60" s="660" t="s">
        <v>562</v>
      </c>
      <c r="C60" s="661" t="s">
        <v>567</v>
      </c>
      <c r="D60" s="662" t="s">
        <v>2597</v>
      </c>
      <c r="E60" s="661" t="s">
        <v>584</v>
      </c>
      <c r="F60" s="662" t="s">
        <v>2602</v>
      </c>
      <c r="G60" s="661" t="s">
        <v>585</v>
      </c>
      <c r="H60" s="661" t="s">
        <v>788</v>
      </c>
      <c r="I60" s="661" t="s">
        <v>237</v>
      </c>
      <c r="J60" s="661" t="s">
        <v>789</v>
      </c>
      <c r="K60" s="661"/>
      <c r="L60" s="663">
        <v>59.119922522948372</v>
      </c>
      <c r="M60" s="663">
        <v>3</v>
      </c>
      <c r="N60" s="664">
        <v>177.35976756884511</v>
      </c>
    </row>
    <row r="61" spans="1:14" ht="14.4" customHeight="1" x14ac:dyDescent="0.3">
      <c r="A61" s="659" t="s">
        <v>561</v>
      </c>
      <c r="B61" s="660" t="s">
        <v>562</v>
      </c>
      <c r="C61" s="661" t="s">
        <v>567</v>
      </c>
      <c r="D61" s="662" t="s">
        <v>2597</v>
      </c>
      <c r="E61" s="661" t="s">
        <v>584</v>
      </c>
      <c r="F61" s="662" t="s">
        <v>2602</v>
      </c>
      <c r="G61" s="661" t="s">
        <v>585</v>
      </c>
      <c r="H61" s="661" t="s">
        <v>790</v>
      </c>
      <c r="I61" s="661" t="s">
        <v>791</v>
      </c>
      <c r="J61" s="661" t="s">
        <v>792</v>
      </c>
      <c r="K61" s="661" t="s">
        <v>793</v>
      </c>
      <c r="L61" s="663">
        <v>19.104870168704085</v>
      </c>
      <c r="M61" s="663">
        <v>37</v>
      </c>
      <c r="N61" s="664">
        <v>706.88019624205117</v>
      </c>
    </row>
    <row r="62" spans="1:14" ht="14.4" customHeight="1" x14ac:dyDescent="0.3">
      <c r="A62" s="659" t="s">
        <v>561</v>
      </c>
      <c r="B62" s="660" t="s">
        <v>562</v>
      </c>
      <c r="C62" s="661" t="s">
        <v>567</v>
      </c>
      <c r="D62" s="662" t="s">
        <v>2597</v>
      </c>
      <c r="E62" s="661" t="s">
        <v>584</v>
      </c>
      <c r="F62" s="662" t="s">
        <v>2602</v>
      </c>
      <c r="G62" s="661" t="s">
        <v>585</v>
      </c>
      <c r="H62" s="661" t="s">
        <v>794</v>
      </c>
      <c r="I62" s="661" t="s">
        <v>795</v>
      </c>
      <c r="J62" s="661" t="s">
        <v>796</v>
      </c>
      <c r="K62" s="661" t="s">
        <v>797</v>
      </c>
      <c r="L62" s="663">
        <v>64.540000000000035</v>
      </c>
      <c r="M62" s="663">
        <v>1</v>
      </c>
      <c r="N62" s="664">
        <v>64.540000000000035</v>
      </c>
    </row>
    <row r="63" spans="1:14" ht="14.4" customHeight="1" x14ac:dyDescent="0.3">
      <c r="A63" s="659" t="s">
        <v>561</v>
      </c>
      <c r="B63" s="660" t="s">
        <v>562</v>
      </c>
      <c r="C63" s="661" t="s">
        <v>567</v>
      </c>
      <c r="D63" s="662" t="s">
        <v>2597</v>
      </c>
      <c r="E63" s="661" t="s">
        <v>584</v>
      </c>
      <c r="F63" s="662" t="s">
        <v>2602</v>
      </c>
      <c r="G63" s="661" t="s">
        <v>585</v>
      </c>
      <c r="H63" s="661" t="s">
        <v>798</v>
      </c>
      <c r="I63" s="661" t="s">
        <v>799</v>
      </c>
      <c r="J63" s="661" t="s">
        <v>800</v>
      </c>
      <c r="K63" s="661" t="s">
        <v>779</v>
      </c>
      <c r="L63" s="663">
        <v>198.43999999999991</v>
      </c>
      <c r="M63" s="663">
        <v>1</v>
      </c>
      <c r="N63" s="664">
        <v>198.43999999999991</v>
      </c>
    </row>
    <row r="64" spans="1:14" ht="14.4" customHeight="1" x14ac:dyDescent="0.3">
      <c r="A64" s="659" t="s">
        <v>561</v>
      </c>
      <c r="B64" s="660" t="s">
        <v>562</v>
      </c>
      <c r="C64" s="661" t="s">
        <v>567</v>
      </c>
      <c r="D64" s="662" t="s">
        <v>2597</v>
      </c>
      <c r="E64" s="661" t="s">
        <v>584</v>
      </c>
      <c r="F64" s="662" t="s">
        <v>2602</v>
      </c>
      <c r="G64" s="661" t="s">
        <v>585</v>
      </c>
      <c r="H64" s="661" t="s">
        <v>801</v>
      </c>
      <c r="I64" s="661" t="s">
        <v>802</v>
      </c>
      <c r="J64" s="661" t="s">
        <v>803</v>
      </c>
      <c r="K64" s="661" t="s">
        <v>804</v>
      </c>
      <c r="L64" s="663">
        <v>218.17807214129479</v>
      </c>
      <c r="M64" s="663">
        <v>3</v>
      </c>
      <c r="N64" s="664">
        <v>654.53421642388435</v>
      </c>
    </row>
    <row r="65" spans="1:14" ht="14.4" customHeight="1" x14ac:dyDescent="0.3">
      <c r="A65" s="659" t="s">
        <v>561</v>
      </c>
      <c r="B65" s="660" t="s">
        <v>562</v>
      </c>
      <c r="C65" s="661" t="s">
        <v>567</v>
      </c>
      <c r="D65" s="662" t="s">
        <v>2597</v>
      </c>
      <c r="E65" s="661" t="s">
        <v>584</v>
      </c>
      <c r="F65" s="662" t="s">
        <v>2602</v>
      </c>
      <c r="G65" s="661" t="s">
        <v>585</v>
      </c>
      <c r="H65" s="661" t="s">
        <v>805</v>
      </c>
      <c r="I65" s="661" t="s">
        <v>237</v>
      </c>
      <c r="J65" s="661" t="s">
        <v>806</v>
      </c>
      <c r="K65" s="661"/>
      <c r="L65" s="663">
        <v>161.34999999999997</v>
      </c>
      <c r="M65" s="663">
        <v>1</v>
      </c>
      <c r="N65" s="664">
        <v>161.34999999999997</v>
      </c>
    </row>
    <row r="66" spans="1:14" ht="14.4" customHeight="1" x14ac:dyDescent="0.3">
      <c r="A66" s="659" t="s">
        <v>561</v>
      </c>
      <c r="B66" s="660" t="s">
        <v>562</v>
      </c>
      <c r="C66" s="661" t="s">
        <v>567</v>
      </c>
      <c r="D66" s="662" t="s">
        <v>2597</v>
      </c>
      <c r="E66" s="661" t="s">
        <v>584</v>
      </c>
      <c r="F66" s="662" t="s">
        <v>2602</v>
      </c>
      <c r="G66" s="661" t="s">
        <v>585</v>
      </c>
      <c r="H66" s="661" t="s">
        <v>807</v>
      </c>
      <c r="I66" s="661" t="s">
        <v>808</v>
      </c>
      <c r="J66" s="661" t="s">
        <v>809</v>
      </c>
      <c r="K66" s="661" t="s">
        <v>810</v>
      </c>
      <c r="L66" s="663">
        <v>40.909964562413798</v>
      </c>
      <c r="M66" s="663">
        <v>2</v>
      </c>
      <c r="N66" s="664">
        <v>81.819929124827596</v>
      </c>
    </row>
    <row r="67" spans="1:14" ht="14.4" customHeight="1" x14ac:dyDescent="0.3">
      <c r="A67" s="659" t="s">
        <v>561</v>
      </c>
      <c r="B67" s="660" t="s">
        <v>562</v>
      </c>
      <c r="C67" s="661" t="s">
        <v>567</v>
      </c>
      <c r="D67" s="662" t="s">
        <v>2597</v>
      </c>
      <c r="E67" s="661" t="s">
        <v>584</v>
      </c>
      <c r="F67" s="662" t="s">
        <v>2602</v>
      </c>
      <c r="G67" s="661" t="s">
        <v>585</v>
      </c>
      <c r="H67" s="661" t="s">
        <v>811</v>
      </c>
      <c r="I67" s="661" t="s">
        <v>812</v>
      </c>
      <c r="J67" s="661" t="s">
        <v>813</v>
      </c>
      <c r="K67" s="661" t="s">
        <v>601</v>
      </c>
      <c r="L67" s="663">
        <v>59.720263525490829</v>
      </c>
      <c r="M67" s="663">
        <v>4</v>
      </c>
      <c r="N67" s="664">
        <v>238.88105410196331</v>
      </c>
    </row>
    <row r="68" spans="1:14" ht="14.4" customHeight="1" x14ac:dyDescent="0.3">
      <c r="A68" s="659" t="s">
        <v>561</v>
      </c>
      <c r="B68" s="660" t="s">
        <v>562</v>
      </c>
      <c r="C68" s="661" t="s">
        <v>567</v>
      </c>
      <c r="D68" s="662" t="s">
        <v>2597</v>
      </c>
      <c r="E68" s="661" t="s">
        <v>584</v>
      </c>
      <c r="F68" s="662" t="s">
        <v>2602</v>
      </c>
      <c r="G68" s="661" t="s">
        <v>585</v>
      </c>
      <c r="H68" s="661" t="s">
        <v>814</v>
      </c>
      <c r="I68" s="661" t="s">
        <v>815</v>
      </c>
      <c r="J68" s="661" t="s">
        <v>816</v>
      </c>
      <c r="K68" s="661" t="s">
        <v>817</v>
      </c>
      <c r="L68" s="663">
        <v>48.356378597581433</v>
      </c>
      <c r="M68" s="663">
        <v>3</v>
      </c>
      <c r="N68" s="664">
        <v>145.06913579274431</v>
      </c>
    </row>
    <row r="69" spans="1:14" ht="14.4" customHeight="1" x14ac:dyDescent="0.3">
      <c r="A69" s="659" t="s">
        <v>561</v>
      </c>
      <c r="B69" s="660" t="s">
        <v>562</v>
      </c>
      <c r="C69" s="661" t="s">
        <v>567</v>
      </c>
      <c r="D69" s="662" t="s">
        <v>2597</v>
      </c>
      <c r="E69" s="661" t="s">
        <v>584</v>
      </c>
      <c r="F69" s="662" t="s">
        <v>2602</v>
      </c>
      <c r="G69" s="661" t="s">
        <v>585</v>
      </c>
      <c r="H69" s="661" t="s">
        <v>818</v>
      </c>
      <c r="I69" s="661" t="s">
        <v>819</v>
      </c>
      <c r="J69" s="661" t="s">
        <v>820</v>
      </c>
      <c r="K69" s="661" t="s">
        <v>821</v>
      </c>
      <c r="L69" s="663">
        <v>91.75</v>
      </c>
      <c r="M69" s="663">
        <v>1</v>
      </c>
      <c r="N69" s="664">
        <v>91.75</v>
      </c>
    </row>
    <row r="70" spans="1:14" ht="14.4" customHeight="1" x14ac:dyDescent="0.3">
      <c r="A70" s="659" t="s">
        <v>561</v>
      </c>
      <c r="B70" s="660" t="s">
        <v>562</v>
      </c>
      <c r="C70" s="661" t="s">
        <v>567</v>
      </c>
      <c r="D70" s="662" t="s">
        <v>2597</v>
      </c>
      <c r="E70" s="661" t="s">
        <v>584</v>
      </c>
      <c r="F70" s="662" t="s">
        <v>2602</v>
      </c>
      <c r="G70" s="661" t="s">
        <v>585</v>
      </c>
      <c r="H70" s="661" t="s">
        <v>822</v>
      </c>
      <c r="I70" s="661" t="s">
        <v>823</v>
      </c>
      <c r="J70" s="661" t="s">
        <v>824</v>
      </c>
      <c r="K70" s="661" t="s">
        <v>825</v>
      </c>
      <c r="L70" s="663">
        <v>1665.1919885629559</v>
      </c>
      <c r="M70" s="663">
        <v>1.3</v>
      </c>
      <c r="N70" s="664">
        <v>2164.7495851318427</v>
      </c>
    </row>
    <row r="71" spans="1:14" ht="14.4" customHeight="1" x14ac:dyDescent="0.3">
      <c r="A71" s="659" t="s">
        <v>561</v>
      </c>
      <c r="B71" s="660" t="s">
        <v>562</v>
      </c>
      <c r="C71" s="661" t="s">
        <v>567</v>
      </c>
      <c r="D71" s="662" t="s">
        <v>2597</v>
      </c>
      <c r="E71" s="661" t="s">
        <v>584</v>
      </c>
      <c r="F71" s="662" t="s">
        <v>2602</v>
      </c>
      <c r="G71" s="661" t="s">
        <v>585</v>
      </c>
      <c r="H71" s="661" t="s">
        <v>826</v>
      </c>
      <c r="I71" s="661" t="s">
        <v>827</v>
      </c>
      <c r="J71" s="661" t="s">
        <v>828</v>
      </c>
      <c r="K71" s="661" t="s">
        <v>829</v>
      </c>
      <c r="L71" s="663">
        <v>42.290053479997617</v>
      </c>
      <c r="M71" s="663">
        <v>1</v>
      </c>
      <c r="N71" s="664">
        <v>42.290053479997617</v>
      </c>
    </row>
    <row r="72" spans="1:14" ht="14.4" customHeight="1" x14ac:dyDescent="0.3">
      <c r="A72" s="659" t="s">
        <v>561</v>
      </c>
      <c r="B72" s="660" t="s">
        <v>562</v>
      </c>
      <c r="C72" s="661" t="s">
        <v>567</v>
      </c>
      <c r="D72" s="662" t="s">
        <v>2597</v>
      </c>
      <c r="E72" s="661" t="s">
        <v>584</v>
      </c>
      <c r="F72" s="662" t="s">
        <v>2602</v>
      </c>
      <c r="G72" s="661" t="s">
        <v>585</v>
      </c>
      <c r="H72" s="661" t="s">
        <v>830</v>
      </c>
      <c r="I72" s="661" t="s">
        <v>831</v>
      </c>
      <c r="J72" s="661" t="s">
        <v>832</v>
      </c>
      <c r="K72" s="661" t="s">
        <v>833</v>
      </c>
      <c r="L72" s="663">
        <v>260.00075696563408</v>
      </c>
      <c r="M72" s="663">
        <v>23</v>
      </c>
      <c r="N72" s="664">
        <v>5980.0174102095834</v>
      </c>
    </row>
    <row r="73" spans="1:14" ht="14.4" customHeight="1" x14ac:dyDescent="0.3">
      <c r="A73" s="659" t="s">
        <v>561</v>
      </c>
      <c r="B73" s="660" t="s">
        <v>562</v>
      </c>
      <c r="C73" s="661" t="s">
        <v>567</v>
      </c>
      <c r="D73" s="662" t="s">
        <v>2597</v>
      </c>
      <c r="E73" s="661" t="s">
        <v>584</v>
      </c>
      <c r="F73" s="662" t="s">
        <v>2602</v>
      </c>
      <c r="G73" s="661" t="s">
        <v>585</v>
      </c>
      <c r="H73" s="661" t="s">
        <v>834</v>
      </c>
      <c r="I73" s="661" t="s">
        <v>835</v>
      </c>
      <c r="J73" s="661" t="s">
        <v>836</v>
      </c>
      <c r="K73" s="661" t="s">
        <v>837</v>
      </c>
      <c r="L73" s="663">
        <v>138.51</v>
      </c>
      <c r="M73" s="663">
        <v>1</v>
      </c>
      <c r="N73" s="664">
        <v>138.51</v>
      </c>
    </row>
    <row r="74" spans="1:14" ht="14.4" customHeight="1" x14ac:dyDescent="0.3">
      <c r="A74" s="659" t="s">
        <v>561</v>
      </c>
      <c r="B74" s="660" t="s">
        <v>562</v>
      </c>
      <c r="C74" s="661" t="s">
        <v>567</v>
      </c>
      <c r="D74" s="662" t="s">
        <v>2597</v>
      </c>
      <c r="E74" s="661" t="s">
        <v>584</v>
      </c>
      <c r="F74" s="662" t="s">
        <v>2602</v>
      </c>
      <c r="G74" s="661" t="s">
        <v>585</v>
      </c>
      <c r="H74" s="661" t="s">
        <v>838</v>
      </c>
      <c r="I74" s="661" t="s">
        <v>839</v>
      </c>
      <c r="J74" s="661" t="s">
        <v>646</v>
      </c>
      <c r="K74" s="661" t="s">
        <v>840</v>
      </c>
      <c r="L74" s="663">
        <v>60.350023496500995</v>
      </c>
      <c r="M74" s="663">
        <v>31</v>
      </c>
      <c r="N74" s="664">
        <v>1870.8507283915308</v>
      </c>
    </row>
    <row r="75" spans="1:14" ht="14.4" customHeight="1" x14ac:dyDescent="0.3">
      <c r="A75" s="659" t="s">
        <v>561</v>
      </c>
      <c r="B75" s="660" t="s">
        <v>562</v>
      </c>
      <c r="C75" s="661" t="s">
        <v>567</v>
      </c>
      <c r="D75" s="662" t="s">
        <v>2597</v>
      </c>
      <c r="E75" s="661" t="s">
        <v>584</v>
      </c>
      <c r="F75" s="662" t="s">
        <v>2602</v>
      </c>
      <c r="G75" s="661" t="s">
        <v>585</v>
      </c>
      <c r="H75" s="661" t="s">
        <v>841</v>
      </c>
      <c r="I75" s="661" t="s">
        <v>842</v>
      </c>
      <c r="J75" s="661" t="s">
        <v>843</v>
      </c>
      <c r="K75" s="661" t="s">
        <v>844</v>
      </c>
      <c r="L75" s="663">
        <v>197.47</v>
      </c>
      <c r="M75" s="663">
        <v>1</v>
      </c>
      <c r="N75" s="664">
        <v>197.47</v>
      </c>
    </row>
    <row r="76" spans="1:14" ht="14.4" customHeight="1" x14ac:dyDescent="0.3">
      <c r="A76" s="659" t="s">
        <v>561</v>
      </c>
      <c r="B76" s="660" t="s">
        <v>562</v>
      </c>
      <c r="C76" s="661" t="s">
        <v>567</v>
      </c>
      <c r="D76" s="662" t="s">
        <v>2597</v>
      </c>
      <c r="E76" s="661" t="s">
        <v>584</v>
      </c>
      <c r="F76" s="662" t="s">
        <v>2602</v>
      </c>
      <c r="G76" s="661" t="s">
        <v>585</v>
      </c>
      <c r="H76" s="661" t="s">
        <v>845</v>
      </c>
      <c r="I76" s="661" t="s">
        <v>846</v>
      </c>
      <c r="J76" s="661" t="s">
        <v>847</v>
      </c>
      <c r="K76" s="661" t="s">
        <v>848</v>
      </c>
      <c r="L76" s="663">
        <v>47.28</v>
      </c>
      <c r="M76" s="663">
        <v>1</v>
      </c>
      <c r="N76" s="664">
        <v>47.28</v>
      </c>
    </row>
    <row r="77" spans="1:14" ht="14.4" customHeight="1" x14ac:dyDescent="0.3">
      <c r="A77" s="659" t="s">
        <v>561</v>
      </c>
      <c r="B77" s="660" t="s">
        <v>562</v>
      </c>
      <c r="C77" s="661" t="s">
        <v>567</v>
      </c>
      <c r="D77" s="662" t="s">
        <v>2597</v>
      </c>
      <c r="E77" s="661" t="s">
        <v>584</v>
      </c>
      <c r="F77" s="662" t="s">
        <v>2602</v>
      </c>
      <c r="G77" s="661" t="s">
        <v>585</v>
      </c>
      <c r="H77" s="661" t="s">
        <v>849</v>
      </c>
      <c r="I77" s="661" t="s">
        <v>237</v>
      </c>
      <c r="J77" s="661" t="s">
        <v>850</v>
      </c>
      <c r="K77" s="661"/>
      <c r="L77" s="663">
        <v>64.650000000000006</v>
      </c>
      <c r="M77" s="663">
        <v>1</v>
      </c>
      <c r="N77" s="664">
        <v>64.650000000000006</v>
      </c>
    </row>
    <row r="78" spans="1:14" ht="14.4" customHeight="1" x14ac:dyDescent="0.3">
      <c r="A78" s="659" t="s">
        <v>561</v>
      </c>
      <c r="B78" s="660" t="s">
        <v>562</v>
      </c>
      <c r="C78" s="661" t="s">
        <v>567</v>
      </c>
      <c r="D78" s="662" t="s">
        <v>2597</v>
      </c>
      <c r="E78" s="661" t="s">
        <v>584</v>
      </c>
      <c r="F78" s="662" t="s">
        <v>2602</v>
      </c>
      <c r="G78" s="661" t="s">
        <v>585</v>
      </c>
      <c r="H78" s="661" t="s">
        <v>851</v>
      </c>
      <c r="I78" s="661" t="s">
        <v>237</v>
      </c>
      <c r="J78" s="661" t="s">
        <v>852</v>
      </c>
      <c r="K78" s="661"/>
      <c r="L78" s="663">
        <v>111.828</v>
      </c>
      <c r="M78" s="663">
        <v>1</v>
      </c>
      <c r="N78" s="664">
        <v>111.828</v>
      </c>
    </row>
    <row r="79" spans="1:14" ht="14.4" customHeight="1" x14ac:dyDescent="0.3">
      <c r="A79" s="659" t="s">
        <v>561</v>
      </c>
      <c r="B79" s="660" t="s">
        <v>562</v>
      </c>
      <c r="C79" s="661" t="s">
        <v>567</v>
      </c>
      <c r="D79" s="662" t="s">
        <v>2597</v>
      </c>
      <c r="E79" s="661" t="s">
        <v>584</v>
      </c>
      <c r="F79" s="662" t="s">
        <v>2602</v>
      </c>
      <c r="G79" s="661" t="s">
        <v>585</v>
      </c>
      <c r="H79" s="661" t="s">
        <v>853</v>
      </c>
      <c r="I79" s="661" t="s">
        <v>854</v>
      </c>
      <c r="J79" s="661" t="s">
        <v>855</v>
      </c>
      <c r="K79" s="661" t="s">
        <v>856</v>
      </c>
      <c r="L79" s="663">
        <v>237.64999999999998</v>
      </c>
      <c r="M79" s="663">
        <v>1</v>
      </c>
      <c r="N79" s="664">
        <v>237.64999999999998</v>
      </c>
    </row>
    <row r="80" spans="1:14" ht="14.4" customHeight="1" x14ac:dyDescent="0.3">
      <c r="A80" s="659" t="s">
        <v>561</v>
      </c>
      <c r="B80" s="660" t="s">
        <v>562</v>
      </c>
      <c r="C80" s="661" t="s">
        <v>567</v>
      </c>
      <c r="D80" s="662" t="s">
        <v>2597</v>
      </c>
      <c r="E80" s="661" t="s">
        <v>584</v>
      </c>
      <c r="F80" s="662" t="s">
        <v>2602</v>
      </c>
      <c r="G80" s="661" t="s">
        <v>585</v>
      </c>
      <c r="H80" s="661" t="s">
        <v>857</v>
      </c>
      <c r="I80" s="661" t="s">
        <v>858</v>
      </c>
      <c r="J80" s="661" t="s">
        <v>604</v>
      </c>
      <c r="K80" s="661" t="s">
        <v>859</v>
      </c>
      <c r="L80" s="663">
        <v>50.310000000000009</v>
      </c>
      <c r="M80" s="663">
        <v>6</v>
      </c>
      <c r="N80" s="664">
        <v>301.86000000000007</v>
      </c>
    </row>
    <row r="81" spans="1:14" ht="14.4" customHeight="1" x14ac:dyDescent="0.3">
      <c r="A81" s="659" t="s">
        <v>561</v>
      </c>
      <c r="B81" s="660" t="s">
        <v>562</v>
      </c>
      <c r="C81" s="661" t="s">
        <v>567</v>
      </c>
      <c r="D81" s="662" t="s">
        <v>2597</v>
      </c>
      <c r="E81" s="661" t="s">
        <v>584</v>
      </c>
      <c r="F81" s="662" t="s">
        <v>2602</v>
      </c>
      <c r="G81" s="661" t="s">
        <v>585</v>
      </c>
      <c r="H81" s="661" t="s">
        <v>860</v>
      </c>
      <c r="I81" s="661" t="s">
        <v>861</v>
      </c>
      <c r="J81" s="661" t="s">
        <v>862</v>
      </c>
      <c r="K81" s="661" t="s">
        <v>863</v>
      </c>
      <c r="L81" s="663">
        <v>46.830000000000005</v>
      </c>
      <c r="M81" s="663">
        <v>1</v>
      </c>
      <c r="N81" s="664">
        <v>46.830000000000005</v>
      </c>
    </row>
    <row r="82" spans="1:14" ht="14.4" customHeight="1" x14ac:dyDescent="0.3">
      <c r="A82" s="659" t="s">
        <v>561</v>
      </c>
      <c r="B82" s="660" t="s">
        <v>562</v>
      </c>
      <c r="C82" s="661" t="s">
        <v>567</v>
      </c>
      <c r="D82" s="662" t="s">
        <v>2597</v>
      </c>
      <c r="E82" s="661" t="s">
        <v>584</v>
      </c>
      <c r="F82" s="662" t="s">
        <v>2602</v>
      </c>
      <c r="G82" s="661" t="s">
        <v>585</v>
      </c>
      <c r="H82" s="661" t="s">
        <v>864</v>
      </c>
      <c r="I82" s="661" t="s">
        <v>865</v>
      </c>
      <c r="J82" s="661" t="s">
        <v>866</v>
      </c>
      <c r="K82" s="661" t="s">
        <v>601</v>
      </c>
      <c r="L82" s="663">
        <v>75.669999999999973</v>
      </c>
      <c r="M82" s="663">
        <v>1</v>
      </c>
      <c r="N82" s="664">
        <v>75.669999999999973</v>
      </c>
    </row>
    <row r="83" spans="1:14" ht="14.4" customHeight="1" x14ac:dyDescent="0.3">
      <c r="A83" s="659" t="s">
        <v>561</v>
      </c>
      <c r="B83" s="660" t="s">
        <v>562</v>
      </c>
      <c r="C83" s="661" t="s">
        <v>567</v>
      </c>
      <c r="D83" s="662" t="s">
        <v>2597</v>
      </c>
      <c r="E83" s="661" t="s">
        <v>584</v>
      </c>
      <c r="F83" s="662" t="s">
        <v>2602</v>
      </c>
      <c r="G83" s="661" t="s">
        <v>585</v>
      </c>
      <c r="H83" s="661" t="s">
        <v>867</v>
      </c>
      <c r="I83" s="661" t="s">
        <v>868</v>
      </c>
      <c r="J83" s="661" t="s">
        <v>869</v>
      </c>
      <c r="K83" s="661" t="s">
        <v>620</v>
      </c>
      <c r="L83" s="663">
        <v>41.48</v>
      </c>
      <c r="M83" s="663">
        <v>1</v>
      </c>
      <c r="N83" s="664">
        <v>41.48</v>
      </c>
    </row>
    <row r="84" spans="1:14" ht="14.4" customHeight="1" x14ac:dyDescent="0.3">
      <c r="A84" s="659" t="s">
        <v>561</v>
      </c>
      <c r="B84" s="660" t="s">
        <v>562</v>
      </c>
      <c r="C84" s="661" t="s">
        <v>567</v>
      </c>
      <c r="D84" s="662" t="s">
        <v>2597</v>
      </c>
      <c r="E84" s="661" t="s">
        <v>584</v>
      </c>
      <c r="F84" s="662" t="s">
        <v>2602</v>
      </c>
      <c r="G84" s="661" t="s">
        <v>585</v>
      </c>
      <c r="H84" s="661" t="s">
        <v>870</v>
      </c>
      <c r="I84" s="661" t="s">
        <v>237</v>
      </c>
      <c r="J84" s="661" t="s">
        <v>871</v>
      </c>
      <c r="K84" s="661"/>
      <c r="L84" s="663">
        <v>62.182000000000002</v>
      </c>
      <c r="M84" s="663">
        <v>5</v>
      </c>
      <c r="N84" s="664">
        <v>310.91000000000003</v>
      </c>
    </row>
    <row r="85" spans="1:14" ht="14.4" customHeight="1" x14ac:dyDescent="0.3">
      <c r="A85" s="659" t="s">
        <v>561</v>
      </c>
      <c r="B85" s="660" t="s">
        <v>562</v>
      </c>
      <c r="C85" s="661" t="s">
        <v>567</v>
      </c>
      <c r="D85" s="662" t="s">
        <v>2597</v>
      </c>
      <c r="E85" s="661" t="s">
        <v>584</v>
      </c>
      <c r="F85" s="662" t="s">
        <v>2602</v>
      </c>
      <c r="G85" s="661" t="s">
        <v>585</v>
      </c>
      <c r="H85" s="661" t="s">
        <v>872</v>
      </c>
      <c r="I85" s="661" t="s">
        <v>873</v>
      </c>
      <c r="J85" s="661" t="s">
        <v>874</v>
      </c>
      <c r="K85" s="661" t="s">
        <v>875</v>
      </c>
      <c r="L85" s="663">
        <v>52.41</v>
      </c>
      <c r="M85" s="663">
        <v>1</v>
      </c>
      <c r="N85" s="664">
        <v>52.41</v>
      </c>
    </row>
    <row r="86" spans="1:14" ht="14.4" customHeight="1" x14ac:dyDescent="0.3">
      <c r="A86" s="659" t="s">
        <v>561</v>
      </c>
      <c r="B86" s="660" t="s">
        <v>562</v>
      </c>
      <c r="C86" s="661" t="s">
        <v>567</v>
      </c>
      <c r="D86" s="662" t="s">
        <v>2597</v>
      </c>
      <c r="E86" s="661" t="s">
        <v>584</v>
      </c>
      <c r="F86" s="662" t="s">
        <v>2602</v>
      </c>
      <c r="G86" s="661" t="s">
        <v>585</v>
      </c>
      <c r="H86" s="661" t="s">
        <v>876</v>
      </c>
      <c r="I86" s="661" t="s">
        <v>877</v>
      </c>
      <c r="J86" s="661" t="s">
        <v>878</v>
      </c>
      <c r="K86" s="661" t="s">
        <v>879</v>
      </c>
      <c r="L86" s="663">
        <v>303.87656766017778</v>
      </c>
      <c r="M86" s="663">
        <v>17</v>
      </c>
      <c r="N86" s="664">
        <v>5165.9016502230224</v>
      </c>
    </row>
    <row r="87" spans="1:14" ht="14.4" customHeight="1" x14ac:dyDescent="0.3">
      <c r="A87" s="659" t="s">
        <v>561</v>
      </c>
      <c r="B87" s="660" t="s">
        <v>562</v>
      </c>
      <c r="C87" s="661" t="s">
        <v>567</v>
      </c>
      <c r="D87" s="662" t="s">
        <v>2597</v>
      </c>
      <c r="E87" s="661" t="s">
        <v>584</v>
      </c>
      <c r="F87" s="662" t="s">
        <v>2602</v>
      </c>
      <c r="G87" s="661" t="s">
        <v>585</v>
      </c>
      <c r="H87" s="661" t="s">
        <v>880</v>
      </c>
      <c r="I87" s="661" t="s">
        <v>881</v>
      </c>
      <c r="J87" s="661" t="s">
        <v>882</v>
      </c>
      <c r="K87" s="661" t="s">
        <v>883</v>
      </c>
      <c r="L87" s="663">
        <v>50.05</v>
      </c>
      <c r="M87" s="663">
        <v>1</v>
      </c>
      <c r="N87" s="664">
        <v>50.05</v>
      </c>
    </row>
    <row r="88" spans="1:14" ht="14.4" customHeight="1" x14ac:dyDescent="0.3">
      <c r="A88" s="659" t="s">
        <v>561</v>
      </c>
      <c r="B88" s="660" t="s">
        <v>562</v>
      </c>
      <c r="C88" s="661" t="s">
        <v>567</v>
      </c>
      <c r="D88" s="662" t="s">
        <v>2597</v>
      </c>
      <c r="E88" s="661" t="s">
        <v>584</v>
      </c>
      <c r="F88" s="662" t="s">
        <v>2602</v>
      </c>
      <c r="G88" s="661" t="s">
        <v>585</v>
      </c>
      <c r="H88" s="661" t="s">
        <v>884</v>
      </c>
      <c r="I88" s="661" t="s">
        <v>885</v>
      </c>
      <c r="J88" s="661" t="s">
        <v>886</v>
      </c>
      <c r="K88" s="661" t="s">
        <v>887</v>
      </c>
      <c r="L88" s="663">
        <v>59.87</v>
      </c>
      <c r="M88" s="663">
        <v>8</v>
      </c>
      <c r="N88" s="664">
        <v>478.96</v>
      </c>
    </row>
    <row r="89" spans="1:14" ht="14.4" customHeight="1" x14ac:dyDescent="0.3">
      <c r="A89" s="659" t="s">
        <v>561</v>
      </c>
      <c r="B89" s="660" t="s">
        <v>562</v>
      </c>
      <c r="C89" s="661" t="s">
        <v>567</v>
      </c>
      <c r="D89" s="662" t="s">
        <v>2597</v>
      </c>
      <c r="E89" s="661" t="s">
        <v>584</v>
      </c>
      <c r="F89" s="662" t="s">
        <v>2602</v>
      </c>
      <c r="G89" s="661" t="s">
        <v>585</v>
      </c>
      <c r="H89" s="661" t="s">
        <v>888</v>
      </c>
      <c r="I89" s="661" t="s">
        <v>889</v>
      </c>
      <c r="J89" s="661" t="s">
        <v>890</v>
      </c>
      <c r="K89" s="661" t="s">
        <v>627</v>
      </c>
      <c r="L89" s="663">
        <v>110.31608771368911</v>
      </c>
      <c r="M89" s="663">
        <v>8</v>
      </c>
      <c r="N89" s="664">
        <v>882.52870170951292</v>
      </c>
    </row>
    <row r="90" spans="1:14" ht="14.4" customHeight="1" x14ac:dyDescent="0.3">
      <c r="A90" s="659" t="s">
        <v>561</v>
      </c>
      <c r="B90" s="660" t="s">
        <v>562</v>
      </c>
      <c r="C90" s="661" t="s">
        <v>567</v>
      </c>
      <c r="D90" s="662" t="s">
        <v>2597</v>
      </c>
      <c r="E90" s="661" t="s">
        <v>584</v>
      </c>
      <c r="F90" s="662" t="s">
        <v>2602</v>
      </c>
      <c r="G90" s="661" t="s">
        <v>585</v>
      </c>
      <c r="H90" s="661" t="s">
        <v>891</v>
      </c>
      <c r="I90" s="661" t="s">
        <v>237</v>
      </c>
      <c r="J90" s="661" t="s">
        <v>892</v>
      </c>
      <c r="K90" s="661"/>
      <c r="L90" s="663">
        <v>78.760000000000034</v>
      </c>
      <c r="M90" s="663">
        <v>1</v>
      </c>
      <c r="N90" s="664">
        <v>78.760000000000034</v>
      </c>
    </row>
    <row r="91" spans="1:14" ht="14.4" customHeight="1" x14ac:dyDescent="0.3">
      <c r="A91" s="659" t="s">
        <v>561</v>
      </c>
      <c r="B91" s="660" t="s">
        <v>562</v>
      </c>
      <c r="C91" s="661" t="s">
        <v>567</v>
      </c>
      <c r="D91" s="662" t="s">
        <v>2597</v>
      </c>
      <c r="E91" s="661" t="s">
        <v>584</v>
      </c>
      <c r="F91" s="662" t="s">
        <v>2602</v>
      </c>
      <c r="G91" s="661" t="s">
        <v>585</v>
      </c>
      <c r="H91" s="661" t="s">
        <v>893</v>
      </c>
      <c r="I91" s="661" t="s">
        <v>894</v>
      </c>
      <c r="J91" s="661" t="s">
        <v>895</v>
      </c>
      <c r="K91" s="661" t="s">
        <v>896</v>
      </c>
      <c r="L91" s="663">
        <v>117.7394446463021</v>
      </c>
      <c r="M91" s="663">
        <v>166</v>
      </c>
      <c r="N91" s="664">
        <v>19544.74781128615</v>
      </c>
    </row>
    <row r="92" spans="1:14" ht="14.4" customHeight="1" x14ac:dyDescent="0.3">
      <c r="A92" s="659" t="s">
        <v>561</v>
      </c>
      <c r="B92" s="660" t="s">
        <v>562</v>
      </c>
      <c r="C92" s="661" t="s">
        <v>567</v>
      </c>
      <c r="D92" s="662" t="s">
        <v>2597</v>
      </c>
      <c r="E92" s="661" t="s">
        <v>584</v>
      </c>
      <c r="F92" s="662" t="s">
        <v>2602</v>
      </c>
      <c r="G92" s="661" t="s">
        <v>585</v>
      </c>
      <c r="H92" s="661" t="s">
        <v>897</v>
      </c>
      <c r="I92" s="661" t="s">
        <v>898</v>
      </c>
      <c r="J92" s="661" t="s">
        <v>899</v>
      </c>
      <c r="K92" s="661" t="s">
        <v>900</v>
      </c>
      <c r="L92" s="663">
        <v>39.050000000000004</v>
      </c>
      <c r="M92" s="663">
        <v>61</v>
      </c>
      <c r="N92" s="664">
        <v>2382.0500000000002</v>
      </c>
    </row>
    <row r="93" spans="1:14" ht="14.4" customHeight="1" x14ac:dyDescent="0.3">
      <c r="A93" s="659" t="s">
        <v>561</v>
      </c>
      <c r="B93" s="660" t="s">
        <v>562</v>
      </c>
      <c r="C93" s="661" t="s">
        <v>567</v>
      </c>
      <c r="D93" s="662" t="s">
        <v>2597</v>
      </c>
      <c r="E93" s="661" t="s">
        <v>584</v>
      </c>
      <c r="F93" s="662" t="s">
        <v>2602</v>
      </c>
      <c r="G93" s="661" t="s">
        <v>585</v>
      </c>
      <c r="H93" s="661" t="s">
        <v>901</v>
      </c>
      <c r="I93" s="661" t="s">
        <v>237</v>
      </c>
      <c r="J93" s="661" t="s">
        <v>902</v>
      </c>
      <c r="K93" s="661"/>
      <c r="L93" s="663">
        <v>280.4848951846642</v>
      </c>
      <c r="M93" s="663">
        <v>2</v>
      </c>
      <c r="N93" s="664">
        <v>560.96979036932839</v>
      </c>
    </row>
    <row r="94" spans="1:14" ht="14.4" customHeight="1" x14ac:dyDescent="0.3">
      <c r="A94" s="659" t="s">
        <v>561</v>
      </c>
      <c r="B94" s="660" t="s">
        <v>562</v>
      </c>
      <c r="C94" s="661" t="s">
        <v>567</v>
      </c>
      <c r="D94" s="662" t="s">
        <v>2597</v>
      </c>
      <c r="E94" s="661" t="s">
        <v>584</v>
      </c>
      <c r="F94" s="662" t="s">
        <v>2602</v>
      </c>
      <c r="G94" s="661" t="s">
        <v>585</v>
      </c>
      <c r="H94" s="661" t="s">
        <v>903</v>
      </c>
      <c r="I94" s="661" t="s">
        <v>904</v>
      </c>
      <c r="J94" s="661" t="s">
        <v>905</v>
      </c>
      <c r="K94" s="661"/>
      <c r="L94" s="663">
        <v>399.67340400717876</v>
      </c>
      <c r="M94" s="663">
        <v>2</v>
      </c>
      <c r="N94" s="664">
        <v>799.34680801435752</v>
      </c>
    </row>
    <row r="95" spans="1:14" ht="14.4" customHeight="1" x14ac:dyDescent="0.3">
      <c r="A95" s="659" t="s">
        <v>561</v>
      </c>
      <c r="B95" s="660" t="s">
        <v>562</v>
      </c>
      <c r="C95" s="661" t="s">
        <v>567</v>
      </c>
      <c r="D95" s="662" t="s">
        <v>2597</v>
      </c>
      <c r="E95" s="661" t="s">
        <v>584</v>
      </c>
      <c r="F95" s="662" t="s">
        <v>2602</v>
      </c>
      <c r="G95" s="661" t="s">
        <v>585</v>
      </c>
      <c r="H95" s="661" t="s">
        <v>906</v>
      </c>
      <c r="I95" s="661" t="s">
        <v>237</v>
      </c>
      <c r="J95" s="661" t="s">
        <v>907</v>
      </c>
      <c r="K95" s="661"/>
      <c r="L95" s="663">
        <v>70.314981185039272</v>
      </c>
      <c r="M95" s="663">
        <v>8</v>
      </c>
      <c r="N95" s="664">
        <v>562.51984948031418</v>
      </c>
    </row>
    <row r="96" spans="1:14" ht="14.4" customHeight="1" x14ac:dyDescent="0.3">
      <c r="A96" s="659" t="s">
        <v>561</v>
      </c>
      <c r="B96" s="660" t="s">
        <v>562</v>
      </c>
      <c r="C96" s="661" t="s">
        <v>567</v>
      </c>
      <c r="D96" s="662" t="s">
        <v>2597</v>
      </c>
      <c r="E96" s="661" t="s">
        <v>584</v>
      </c>
      <c r="F96" s="662" t="s">
        <v>2602</v>
      </c>
      <c r="G96" s="661" t="s">
        <v>585</v>
      </c>
      <c r="H96" s="661" t="s">
        <v>908</v>
      </c>
      <c r="I96" s="661" t="s">
        <v>237</v>
      </c>
      <c r="J96" s="661" t="s">
        <v>909</v>
      </c>
      <c r="K96" s="661"/>
      <c r="L96" s="663">
        <v>126.79000000000003</v>
      </c>
      <c r="M96" s="663">
        <v>1</v>
      </c>
      <c r="N96" s="664">
        <v>126.79000000000003</v>
      </c>
    </row>
    <row r="97" spans="1:14" ht="14.4" customHeight="1" x14ac:dyDescent="0.3">
      <c r="A97" s="659" t="s">
        <v>561</v>
      </c>
      <c r="B97" s="660" t="s">
        <v>562</v>
      </c>
      <c r="C97" s="661" t="s">
        <v>567</v>
      </c>
      <c r="D97" s="662" t="s">
        <v>2597</v>
      </c>
      <c r="E97" s="661" t="s">
        <v>584</v>
      </c>
      <c r="F97" s="662" t="s">
        <v>2602</v>
      </c>
      <c r="G97" s="661" t="s">
        <v>585</v>
      </c>
      <c r="H97" s="661" t="s">
        <v>910</v>
      </c>
      <c r="I97" s="661" t="s">
        <v>911</v>
      </c>
      <c r="J97" s="661" t="s">
        <v>912</v>
      </c>
      <c r="K97" s="661" t="s">
        <v>913</v>
      </c>
      <c r="L97" s="663">
        <v>75.590095591227723</v>
      </c>
      <c r="M97" s="663">
        <v>1</v>
      </c>
      <c r="N97" s="664">
        <v>75.590095591227723</v>
      </c>
    </row>
    <row r="98" spans="1:14" ht="14.4" customHeight="1" x14ac:dyDescent="0.3">
      <c r="A98" s="659" t="s">
        <v>561</v>
      </c>
      <c r="B98" s="660" t="s">
        <v>562</v>
      </c>
      <c r="C98" s="661" t="s">
        <v>567</v>
      </c>
      <c r="D98" s="662" t="s">
        <v>2597</v>
      </c>
      <c r="E98" s="661" t="s">
        <v>584</v>
      </c>
      <c r="F98" s="662" t="s">
        <v>2602</v>
      </c>
      <c r="G98" s="661" t="s">
        <v>585</v>
      </c>
      <c r="H98" s="661" t="s">
        <v>914</v>
      </c>
      <c r="I98" s="661" t="s">
        <v>915</v>
      </c>
      <c r="J98" s="661" t="s">
        <v>916</v>
      </c>
      <c r="K98" s="661" t="s">
        <v>917</v>
      </c>
      <c r="L98" s="663">
        <v>33.019937004118482</v>
      </c>
      <c r="M98" s="663">
        <v>1</v>
      </c>
      <c r="N98" s="664">
        <v>33.019937004118482</v>
      </c>
    </row>
    <row r="99" spans="1:14" ht="14.4" customHeight="1" x14ac:dyDescent="0.3">
      <c r="A99" s="659" t="s">
        <v>561</v>
      </c>
      <c r="B99" s="660" t="s">
        <v>562</v>
      </c>
      <c r="C99" s="661" t="s">
        <v>567</v>
      </c>
      <c r="D99" s="662" t="s">
        <v>2597</v>
      </c>
      <c r="E99" s="661" t="s">
        <v>584</v>
      </c>
      <c r="F99" s="662" t="s">
        <v>2602</v>
      </c>
      <c r="G99" s="661" t="s">
        <v>585</v>
      </c>
      <c r="H99" s="661" t="s">
        <v>918</v>
      </c>
      <c r="I99" s="661" t="s">
        <v>237</v>
      </c>
      <c r="J99" s="661" t="s">
        <v>919</v>
      </c>
      <c r="K99" s="661"/>
      <c r="L99" s="663">
        <v>375.43698246856667</v>
      </c>
      <c r="M99" s="663">
        <v>6</v>
      </c>
      <c r="N99" s="664">
        <v>2252.6218948114001</v>
      </c>
    </row>
    <row r="100" spans="1:14" ht="14.4" customHeight="1" x14ac:dyDescent="0.3">
      <c r="A100" s="659" t="s">
        <v>561</v>
      </c>
      <c r="B100" s="660" t="s">
        <v>562</v>
      </c>
      <c r="C100" s="661" t="s">
        <v>567</v>
      </c>
      <c r="D100" s="662" t="s">
        <v>2597</v>
      </c>
      <c r="E100" s="661" t="s">
        <v>584</v>
      </c>
      <c r="F100" s="662" t="s">
        <v>2602</v>
      </c>
      <c r="G100" s="661" t="s">
        <v>585</v>
      </c>
      <c r="H100" s="661" t="s">
        <v>920</v>
      </c>
      <c r="I100" s="661" t="s">
        <v>921</v>
      </c>
      <c r="J100" s="661" t="s">
        <v>922</v>
      </c>
      <c r="K100" s="661"/>
      <c r="L100" s="663">
        <v>264.47697696610902</v>
      </c>
      <c r="M100" s="663">
        <v>1</v>
      </c>
      <c r="N100" s="664">
        <v>264.47697696610902</v>
      </c>
    </row>
    <row r="101" spans="1:14" ht="14.4" customHeight="1" x14ac:dyDescent="0.3">
      <c r="A101" s="659" t="s">
        <v>561</v>
      </c>
      <c r="B101" s="660" t="s">
        <v>562</v>
      </c>
      <c r="C101" s="661" t="s">
        <v>567</v>
      </c>
      <c r="D101" s="662" t="s">
        <v>2597</v>
      </c>
      <c r="E101" s="661" t="s">
        <v>584</v>
      </c>
      <c r="F101" s="662" t="s">
        <v>2602</v>
      </c>
      <c r="G101" s="661" t="s">
        <v>585</v>
      </c>
      <c r="H101" s="661" t="s">
        <v>923</v>
      </c>
      <c r="I101" s="661" t="s">
        <v>924</v>
      </c>
      <c r="J101" s="661" t="s">
        <v>925</v>
      </c>
      <c r="K101" s="661" t="s">
        <v>926</v>
      </c>
      <c r="L101" s="663">
        <v>94.2</v>
      </c>
      <c r="M101" s="663">
        <v>2</v>
      </c>
      <c r="N101" s="664">
        <v>188.4</v>
      </c>
    </row>
    <row r="102" spans="1:14" ht="14.4" customHeight="1" x14ac:dyDescent="0.3">
      <c r="A102" s="659" t="s">
        <v>561</v>
      </c>
      <c r="B102" s="660" t="s">
        <v>562</v>
      </c>
      <c r="C102" s="661" t="s">
        <v>567</v>
      </c>
      <c r="D102" s="662" t="s">
        <v>2597</v>
      </c>
      <c r="E102" s="661" t="s">
        <v>584</v>
      </c>
      <c r="F102" s="662" t="s">
        <v>2602</v>
      </c>
      <c r="G102" s="661" t="s">
        <v>585</v>
      </c>
      <c r="H102" s="661" t="s">
        <v>927</v>
      </c>
      <c r="I102" s="661" t="s">
        <v>237</v>
      </c>
      <c r="J102" s="661" t="s">
        <v>928</v>
      </c>
      <c r="K102" s="661"/>
      <c r="L102" s="663">
        <v>105.80563945992449</v>
      </c>
      <c r="M102" s="663">
        <v>1</v>
      </c>
      <c r="N102" s="664">
        <v>105.80563945992449</v>
      </c>
    </row>
    <row r="103" spans="1:14" ht="14.4" customHeight="1" x14ac:dyDescent="0.3">
      <c r="A103" s="659" t="s">
        <v>561</v>
      </c>
      <c r="B103" s="660" t="s">
        <v>562</v>
      </c>
      <c r="C103" s="661" t="s">
        <v>567</v>
      </c>
      <c r="D103" s="662" t="s">
        <v>2597</v>
      </c>
      <c r="E103" s="661" t="s">
        <v>584</v>
      </c>
      <c r="F103" s="662" t="s">
        <v>2602</v>
      </c>
      <c r="G103" s="661" t="s">
        <v>585</v>
      </c>
      <c r="H103" s="661" t="s">
        <v>929</v>
      </c>
      <c r="I103" s="661" t="s">
        <v>930</v>
      </c>
      <c r="J103" s="661" t="s">
        <v>931</v>
      </c>
      <c r="K103" s="661" t="s">
        <v>932</v>
      </c>
      <c r="L103" s="663">
        <v>97.869433519939321</v>
      </c>
      <c r="M103" s="663">
        <v>1</v>
      </c>
      <c r="N103" s="664">
        <v>97.869433519939321</v>
      </c>
    </row>
    <row r="104" spans="1:14" ht="14.4" customHeight="1" x14ac:dyDescent="0.3">
      <c r="A104" s="659" t="s">
        <v>561</v>
      </c>
      <c r="B104" s="660" t="s">
        <v>562</v>
      </c>
      <c r="C104" s="661" t="s">
        <v>567</v>
      </c>
      <c r="D104" s="662" t="s">
        <v>2597</v>
      </c>
      <c r="E104" s="661" t="s">
        <v>584</v>
      </c>
      <c r="F104" s="662" t="s">
        <v>2602</v>
      </c>
      <c r="G104" s="661" t="s">
        <v>585</v>
      </c>
      <c r="H104" s="661" t="s">
        <v>933</v>
      </c>
      <c r="I104" s="661" t="s">
        <v>934</v>
      </c>
      <c r="J104" s="661" t="s">
        <v>935</v>
      </c>
      <c r="K104" s="661" t="s">
        <v>936</v>
      </c>
      <c r="L104" s="663">
        <v>75.179999999999964</v>
      </c>
      <c r="M104" s="663">
        <v>2</v>
      </c>
      <c r="N104" s="664">
        <v>150.35999999999993</v>
      </c>
    </row>
    <row r="105" spans="1:14" ht="14.4" customHeight="1" x14ac:dyDescent="0.3">
      <c r="A105" s="659" t="s">
        <v>561</v>
      </c>
      <c r="B105" s="660" t="s">
        <v>562</v>
      </c>
      <c r="C105" s="661" t="s">
        <v>567</v>
      </c>
      <c r="D105" s="662" t="s">
        <v>2597</v>
      </c>
      <c r="E105" s="661" t="s">
        <v>584</v>
      </c>
      <c r="F105" s="662" t="s">
        <v>2602</v>
      </c>
      <c r="G105" s="661" t="s">
        <v>585</v>
      </c>
      <c r="H105" s="661" t="s">
        <v>937</v>
      </c>
      <c r="I105" s="661" t="s">
        <v>938</v>
      </c>
      <c r="J105" s="661" t="s">
        <v>939</v>
      </c>
      <c r="K105" s="661" t="s">
        <v>940</v>
      </c>
      <c r="L105" s="663">
        <v>47.279088152035555</v>
      </c>
      <c r="M105" s="663">
        <v>77</v>
      </c>
      <c r="N105" s="664">
        <v>3640.4897877067378</v>
      </c>
    </row>
    <row r="106" spans="1:14" ht="14.4" customHeight="1" x14ac:dyDescent="0.3">
      <c r="A106" s="659" t="s">
        <v>561</v>
      </c>
      <c r="B106" s="660" t="s">
        <v>562</v>
      </c>
      <c r="C106" s="661" t="s">
        <v>567</v>
      </c>
      <c r="D106" s="662" t="s">
        <v>2597</v>
      </c>
      <c r="E106" s="661" t="s">
        <v>584</v>
      </c>
      <c r="F106" s="662" t="s">
        <v>2602</v>
      </c>
      <c r="G106" s="661" t="s">
        <v>585</v>
      </c>
      <c r="H106" s="661" t="s">
        <v>941</v>
      </c>
      <c r="I106" s="661" t="s">
        <v>942</v>
      </c>
      <c r="J106" s="661" t="s">
        <v>943</v>
      </c>
      <c r="K106" s="661" t="s">
        <v>944</v>
      </c>
      <c r="L106" s="663">
        <v>170.50999999999996</v>
      </c>
      <c r="M106" s="663">
        <v>3</v>
      </c>
      <c r="N106" s="664">
        <v>511.52999999999986</v>
      </c>
    </row>
    <row r="107" spans="1:14" ht="14.4" customHeight="1" x14ac:dyDescent="0.3">
      <c r="A107" s="659" t="s">
        <v>561</v>
      </c>
      <c r="B107" s="660" t="s">
        <v>562</v>
      </c>
      <c r="C107" s="661" t="s">
        <v>567</v>
      </c>
      <c r="D107" s="662" t="s">
        <v>2597</v>
      </c>
      <c r="E107" s="661" t="s">
        <v>584</v>
      </c>
      <c r="F107" s="662" t="s">
        <v>2602</v>
      </c>
      <c r="G107" s="661" t="s">
        <v>585</v>
      </c>
      <c r="H107" s="661" t="s">
        <v>945</v>
      </c>
      <c r="I107" s="661" t="s">
        <v>237</v>
      </c>
      <c r="J107" s="661" t="s">
        <v>946</v>
      </c>
      <c r="K107" s="661"/>
      <c r="L107" s="663">
        <v>485.45222713783204</v>
      </c>
      <c r="M107" s="663">
        <v>12</v>
      </c>
      <c r="N107" s="664">
        <v>5825.4267256539842</v>
      </c>
    </row>
    <row r="108" spans="1:14" ht="14.4" customHeight="1" x14ac:dyDescent="0.3">
      <c r="A108" s="659" t="s">
        <v>561</v>
      </c>
      <c r="B108" s="660" t="s">
        <v>562</v>
      </c>
      <c r="C108" s="661" t="s">
        <v>567</v>
      </c>
      <c r="D108" s="662" t="s">
        <v>2597</v>
      </c>
      <c r="E108" s="661" t="s">
        <v>584</v>
      </c>
      <c r="F108" s="662" t="s">
        <v>2602</v>
      </c>
      <c r="G108" s="661" t="s">
        <v>585</v>
      </c>
      <c r="H108" s="661" t="s">
        <v>947</v>
      </c>
      <c r="I108" s="661" t="s">
        <v>237</v>
      </c>
      <c r="J108" s="661" t="s">
        <v>948</v>
      </c>
      <c r="K108" s="661"/>
      <c r="L108" s="663">
        <v>230.90181356288807</v>
      </c>
      <c r="M108" s="663">
        <v>1</v>
      </c>
      <c r="N108" s="664">
        <v>230.90181356288807</v>
      </c>
    </row>
    <row r="109" spans="1:14" ht="14.4" customHeight="1" x14ac:dyDescent="0.3">
      <c r="A109" s="659" t="s">
        <v>561</v>
      </c>
      <c r="B109" s="660" t="s">
        <v>562</v>
      </c>
      <c r="C109" s="661" t="s">
        <v>567</v>
      </c>
      <c r="D109" s="662" t="s">
        <v>2597</v>
      </c>
      <c r="E109" s="661" t="s">
        <v>584</v>
      </c>
      <c r="F109" s="662" t="s">
        <v>2602</v>
      </c>
      <c r="G109" s="661" t="s">
        <v>585</v>
      </c>
      <c r="H109" s="661" t="s">
        <v>949</v>
      </c>
      <c r="I109" s="661" t="s">
        <v>950</v>
      </c>
      <c r="J109" s="661" t="s">
        <v>951</v>
      </c>
      <c r="K109" s="661" t="s">
        <v>952</v>
      </c>
      <c r="L109" s="663">
        <v>132.80498111963371</v>
      </c>
      <c r="M109" s="663">
        <v>2</v>
      </c>
      <c r="N109" s="664">
        <v>265.60996223926742</v>
      </c>
    </row>
    <row r="110" spans="1:14" ht="14.4" customHeight="1" x14ac:dyDescent="0.3">
      <c r="A110" s="659" t="s">
        <v>561</v>
      </c>
      <c r="B110" s="660" t="s">
        <v>562</v>
      </c>
      <c r="C110" s="661" t="s">
        <v>567</v>
      </c>
      <c r="D110" s="662" t="s">
        <v>2597</v>
      </c>
      <c r="E110" s="661" t="s">
        <v>584</v>
      </c>
      <c r="F110" s="662" t="s">
        <v>2602</v>
      </c>
      <c r="G110" s="661" t="s">
        <v>585</v>
      </c>
      <c r="H110" s="661" t="s">
        <v>953</v>
      </c>
      <c r="I110" s="661" t="s">
        <v>954</v>
      </c>
      <c r="J110" s="661" t="s">
        <v>955</v>
      </c>
      <c r="K110" s="661" t="s">
        <v>956</v>
      </c>
      <c r="L110" s="663">
        <v>60.2</v>
      </c>
      <c r="M110" s="663">
        <v>1</v>
      </c>
      <c r="N110" s="664">
        <v>60.2</v>
      </c>
    </row>
    <row r="111" spans="1:14" ht="14.4" customHeight="1" x14ac:dyDescent="0.3">
      <c r="A111" s="659" t="s">
        <v>561</v>
      </c>
      <c r="B111" s="660" t="s">
        <v>562</v>
      </c>
      <c r="C111" s="661" t="s">
        <v>567</v>
      </c>
      <c r="D111" s="662" t="s">
        <v>2597</v>
      </c>
      <c r="E111" s="661" t="s">
        <v>584</v>
      </c>
      <c r="F111" s="662" t="s">
        <v>2602</v>
      </c>
      <c r="G111" s="661" t="s">
        <v>585</v>
      </c>
      <c r="H111" s="661" t="s">
        <v>957</v>
      </c>
      <c r="I111" s="661" t="s">
        <v>958</v>
      </c>
      <c r="J111" s="661" t="s">
        <v>959</v>
      </c>
      <c r="K111" s="661" t="s">
        <v>960</v>
      </c>
      <c r="L111" s="663">
        <v>47.639999999999993</v>
      </c>
      <c r="M111" s="663">
        <v>1</v>
      </c>
      <c r="N111" s="664">
        <v>47.639999999999993</v>
      </c>
    </row>
    <row r="112" spans="1:14" ht="14.4" customHeight="1" x14ac:dyDescent="0.3">
      <c r="A112" s="659" t="s">
        <v>561</v>
      </c>
      <c r="B112" s="660" t="s">
        <v>562</v>
      </c>
      <c r="C112" s="661" t="s">
        <v>567</v>
      </c>
      <c r="D112" s="662" t="s">
        <v>2597</v>
      </c>
      <c r="E112" s="661" t="s">
        <v>584</v>
      </c>
      <c r="F112" s="662" t="s">
        <v>2602</v>
      </c>
      <c r="G112" s="661" t="s">
        <v>585</v>
      </c>
      <c r="H112" s="661" t="s">
        <v>961</v>
      </c>
      <c r="I112" s="661" t="s">
        <v>237</v>
      </c>
      <c r="J112" s="661" t="s">
        <v>962</v>
      </c>
      <c r="K112" s="661"/>
      <c r="L112" s="663">
        <v>122.61089849978895</v>
      </c>
      <c r="M112" s="663">
        <v>1</v>
      </c>
      <c r="N112" s="664">
        <v>122.61089849978895</v>
      </c>
    </row>
    <row r="113" spans="1:14" ht="14.4" customHeight="1" x14ac:dyDescent="0.3">
      <c r="A113" s="659" t="s">
        <v>561</v>
      </c>
      <c r="B113" s="660" t="s">
        <v>562</v>
      </c>
      <c r="C113" s="661" t="s">
        <v>567</v>
      </c>
      <c r="D113" s="662" t="s">
        <v>2597</v>
      </c>
      <c r="E113" s="661" t="s">
        <v>584</v>
      </c>
      <c r="F113" s="662" t="s">
        <v>2602</v>
      </c>
      <c r="G113" s="661" t="s">
        <v>585</v>
      </c>
      <c r="H113" s="661" t="s">
        <v>963</v>
      </c>
      <c r="I113" s="661" t="s">
        <v>963</v>
      </c>
      <c r="J113" s="661" t="s">
        <v>964</v>
      </c>
      <c r="K113" s="661" t="s">
        <v>965</v>
      </c>
      <c r="L113" s="663">
        <v>285.01639999999998</v>
      </c>
      <c r="M113" s="663">
        <v>2</v>
      </c>
      <c r="N113" s="664">
        <v>570.03279999999995</v>
      </c>
    </row>
    <row r="114" spans="1:14" ht="14.4" customHeight="1" x14ac:dyDescent="0.3">
      <c r="A114" s="659" t="s">
        <v>561</v>
      </c>
      <c r="B114" s="660" t="s">
        <v>562</v>
      </c>
      <c r="C114" s="661" t="s">
        <v>567</v>
      </c>
      <c r="D114" s="662" t="s">
        <v>2597</v>
      </c>
      <c r="E114" s="661" t="s">
        <v>584</v>
      </c>
      <c r="F114" s="662" t="s">
        <v>2602</v>
      </c>
      <c r="G114" s="661" t="s">
        <v>585</v>
      </c>
      <c r="H114" s="661" t="s">
        <v>966</v>
      </c>
      <c r="I114" s="661" t="s">
        <v>966</v>
      </c>
      <c r="J114" s="661" t="s">
        <v>616</v>
      </c>
      <c r="K114" s="661" t="s">
        <v>967</v>
      </c>
      <c r="L114" s="663">
        <v>59.671079305027838</v>
      </c>
      <c r="M114" s="663">
        <v>9</v>
      </c>
      <c r="N114" s="664">
        <v>537.03971374525054</v>
      </c>
    </row>
    <row r="115" spans="1:14" ht="14.4" customHeight="1" x14ac:dyDescent="0.3">
      <c r="A115" s="659" t="s">
        <v>561</v>
      </c>
      <c r="B115" s="660" t="s">
        <v>562</v>
      </c>
      <c r="C115" s="661" t="s">
        <v>567</v>
      </c>
      <c r="D115" s="662" t="s">
        <v>2597</v>
      </c>
      <c r="E115" s="661" t="s">
        <v>584</v>
      </c>
      <c r="F115" s="662" t="s">
        <v>2602</v>
      </c>
      <c r="G115" s="661" t="s">
        <v>585</v>
      </c>
      <c r="H115" s="661" t="s">
        <v>968</v>
      </c>
      <c r="I115" s="661" t="s">
        <v>237</v>
      </c>
      <c r="J115" s="661" t="s">
        <v>969</v>
      </c>
      <c r="K115" s="661"/>
      <c r="L115" s="663">
        <v>160.328831341957</v>
      </c>
      <c r="M115" s="663">
        <v>1</v>
      </c>
      <c r="N115" s="664">
        <v>160.328831341957</v>
      </c>
    </row>
    <row r="116" spans="1:14" ht="14.4" customHeight="1" x14ac:dyDescent="0.3">
      <c r="A116" s="659" t="s">
        <v>561</v>
      </c>
      <c r="B116" s="660" t="s">
        <v>562</v>
      </c>
      <c r="C116" s="661" t="s">
        <v>567</v>
      </c>
      <c r="D116" s="662" t="s">
        <v>2597</v>
      </c>
      <c r="E116" s="661" t="s">
        <v>584</v>
      </c>
      <c r="F116" s="662" t="s">
        <v>2602</v>
      </c>
      <c r="G116" s="661" t="s">
        <v>585</v>
      </c>
      <c r="H116" s="661" t="s">
        <v>970</v>
      </c>
      <c r="I116" s="661" t="s">
        <v>970</v>
      </c>
      <c r="J116" s="661" t="s">
        <v>971</v>
      </c>
      <c r="K116" s="661" t="s">
        <v>972</v>
      </c>
      <c r="L116" s="663">
        <v>41.389999999999993</v>
      </c>
      <c r="M116" s="663">
        <v>1</v>
      </c>
      <c r="N116" s="664">
        <v>41.389999999999993</v>
      </c>
    </row>
    <row r="117" spans="1:14" ht="14.4" customHeight="1" x14ac:dyDescent="0.3">
      <c r="A117" s="659" t="s">
        <v>561</v>
      </c>
      <c r="B117" s="660" t="s">
        <v>562</v>
      </c>
      <c r="C117" s="661" t="s">
        <v>567</v>
      </c>
      <c r="D117" s="662" t="s">
        <v>2597</v>
      </c>
      <c r="E117" s="661" t="s">
        <v>584</v>
      </c>
      <c r="F117" s="662" t="s">
        <v>2602</v>
      </c>
      <c r="G117" s="661" t="s">
        <v>585</v>
      </c>
      <c r="H117" s="661" t="s">
        <v>973</v>
      </c>
      <c r="I117" s="661" t="s">
        <v>974</v>
      </c>
      <c r="J117" s="661" t="s">
        <v>975</v>
      </c>
      <c r="K117" s="661" t="s">
        <v>976</v>
      </c>
      <c r="L117" s="663">
        <v>8.9700000000000006</v>
      </c>
      <c r="M117" s="663">
        <v>40</v>
      </c>
      <c r="N117" s="664">
        <v>358.8</v>
      </c>
    </row>
    <row r="118" spans="1:14" ht="14.4" customHeight="1" x14ac:dyDescent="0.3">
      <c r="A118" s="659" t="s">
        <v>561</v>
      </c>
      <c r="B118" s="660" t="s">
        <v>562</v>
      </c>
      <c r="C118" s="661" t="s">
        <v>567</v>
      </c>
      <c r="D118" s="662" t="s">
        <v>2597</v>
      </c>
      <c r="E118" s="661" t="s">
        <v>584</v>
      </c>
      <c r="F118" s="662" t="s">
        <v>2602</v>
      </c>
      <c r="G118" s="661" t="s">
        <v>977</v>
      </c>
      <c r="H118" s="661" t="s">
        <v>978</v>
      </c>
      <c r="I118" s="661" t="s">
        <v>978</v>
      </c>
      <c r="J118" s="661" t="s">
        <v>979</v>
      </c>
      <c r="K118" s="661" t="s">
        <v>980</v>
      </c>
      <c r="L118" s="663">
        <v>128.16999999999999</v>
      </c>
      <c r="M118" s="663">
        <v>3</v>
      </c>
      <c r="N118" s="664">
        <v>384.51</v>
      </c>
    </row>
    <row r="119" spans="1:14" ht="14.4" customHeight="1" x14ac:dyDescent="0.3">
      <c r="A119" s="659" t="s">
        <v>561</v>
      </c>
      <c r="B119" s="660" t="s">
        <v>562</v>
      </c>
      <c r="C119" s="661" t="s">
        <v>567</v>
      </c>
      <c r="D119" s="662" t="s">
        <v>2597</v>
      </c>
      <c r="E119" s="661" t="s">
        <v>584</v>
      </c>
      <c r="F119" s="662" t="s">
        <v>2602</v>
      </c>
      <c r="G119" s="661" t="s">
        <v>977</v>
      </c>
      <c r="H119" s="661" t="s">
        <v>981</v>
      </c>
      <c r="I119" s="661" t="s">
        <v>982</v>
      </c>
      <c r="J119" s="661" t="s">
        <v>983</v>
      </c>
      <c r="K119" s="661" t="s">
        <v>984</v>
      </c>
      <c r="L119" s="663">
        <v>36.33</v>
      </c>
      <c r="M119" s="663">
        <v>4</v>
      </c>
      <c r="N119" s="664">
        <v>145.32</v>
      </c>
    </row>
    <row r="120" spans="1:14" ht="14.4" customHeight="1" x14ac:dyDescent="0.3">
      <c r="A120" s="659" t="s">
        <v>561</v>
      </c>
      <c r="B120" s="660" t="s">
        <v>562</v>
      </c>
      <c r="C120" s="661" t="s">
        <v>567</v>
      </c>
      <c r="D120" s="662" t="s">
        <v>2597</v>
      </c>
      <c r="E120" s="661" t="s">
        <v>584</v>
      </c>
      <c r="F120" s="662" t="s">
        <v>2602</v>
      </c>
      <c r="G120" s="661" t="s">
        <v>977</v>
      </c>
      <c r="H120" s="661" t="s">
        <v>985</v>
      </c>
      <c r="I120" s="661" t="s">
        <v>986</v>
      </c>
      <c r="J120" s="661" t="s">
        <v>987</v>
      </c>
      <c r="K120" s="661" t="s">
        <v>988</v>
      </c>
      <c r="L120" s="663">
        <v>110.06112774622723</v>
      </c>
      <c r="M120" s="663">
        <v>1</v>
      </c>
      <c r="N120" s="664">
        <v>110.06112774622723</v>
      </c>
    </row>
    <row r="121" spans="1:14" ht="14.4" customHeight="1" x14ac:dyDescent="0.3">
      <c r="A121" s="659" t="s">
        <v>561</v>
      </c>
      <c r="B121" s="660" t="s">
        <v>562</v>
      </c>
      <c r="C121" s="661" t="s">
        <v>567</v>
      </c>
      <c r="D121" s="662" t="s">
        <v>2597</v>
      </c>
      <c r="E121" s="661" t="s">
        <v>584</v>
      </c>
      <c r="F121" s="662" t="s">
        <v>2602</v>
      </c>
      <c r="G121" s="661" t="s">
        <v>977</v>
      </c>
      <c r="H121" s="661" t="s">
        <v>989</v>
      </c>
      <c r="I121" s="661" t="s">
        <v>990</v>
      </c>
      <c r="J121" s="661" t="s">
        <v>991</v>
      </c>
      <c r="K121" s="661" t="s">
        <v>992</v>
      </c>
      <c r="L121" s="663">
        <v>40.327163656337873</v>
      </c>
      <c r="M121" s="663">
        <v>7</v>
      </c>
      <c r="N121" s="664">
        <v>282.29014559436513</v>
      </c>
    </row>
    <row r="122" spans="1:14" ht="14.4" customHeight="1" x14ac:dyDescent="0.3">
      <c r="A122" s="659" t="s">
        <v>561</v>
      </c>
      <c r="B122" s="660" t="s">
        <v>562</v>
      </c>
      <c r="C122" s="661" t="s">
        <v>567</v>
      </c>
      <c r="D122" s="662" t="s">
        <v>2597</v>
      </c>
      <c r="E122" s="661" t="s">
        <v>584</v>
      </c>
      <c r="F122" s="662" t="s">
        <v>2602</v>
      </c>
      <c r="G122" s="661" t="s">
        <v>977</v>
      </c>
      <c r="H122" s="661" t="s">
        <v>993</v>
      </c>
      <c r="I122" s="661" t="s">
        <v>994</v>
      </c>
      <c r="J122" s="661" t="s">
        <v>995</v>
      </c>
      <c r="K122" s="661" t="s">
        <v>996</v>
      </c>
      <c r="L122" s="663">
        <v>61.392007732234696</v>
      </c>
      <c r="M122" s="663">
        <v>10</v>
      </c>
      <c r="N122" s="664">
        <v>613.92007732234697</v>
      </c>
    </row>
    <row r="123" spans="1:14" ht="14.4" customHeight="1" x14ac:dyDescent="0.3">
      <c r="A123" s="659" t="s">
        <v>561</v>
      </c>
      <c r="B123" s="660" t="s">
        <v>562</v>
      </c>
      <c r="C123" s="661" t="s">
        <v>567</v>
      </c>
      <c r="D123" s="662" t="s">
        <v>2597</v>
      </c>
      <c r="E123" s="661" t="s">
        <v>584</v>
      </c>
      <c r="F123" s="662" t="s">
        <v>2602</v>
      </c>
      <c r="G123" s="661" t="s">
        <v>977</v>
      </c>
      <c r="H123" s="661" t="s">
        <v>997</v>
      </c>
      <c r="I123" s="661" t="s">
        <v>998</v>
      </c>
      <c r="J123" s="661" t="s">
        <v>999</v>
      </c>
      <c r="K123" s="661" t="s">
        <v>1000</v>
      </c>
      <c r="L123" s="663">
        <v>58.770051945167715</v>
      </c>
      <c r="M123" s="663">
        <v>7</v>
      </c>
      <c r="N123" s="664">
        <v>411.390363616174</v>
      </c>
    </row>
    <row r="124" spans="1:14" ht="14.4" customHeight="1" x14ac:dyDescent="0.3">
      <c r="A124" s="659" t="s">
        <v>561</v>
      </c>
      <c r="B124" s="660" t="s">
        <v>562</v>
      </c>
      <c r="C124" s="661" t="s">
        <v>567</v>
      </c>
      <c r="D124" s="662" t="s">
        <v>2597</v>
      </c>
      <c r="E124" s="661" t="s">
        <v>584</v>
      </c>
      <c r="F124" s="662" t="s">
        <v>2602</v>
      </c>
      <c r="G124" s="661" t="s">
        <v>977</v>
      </c>
      <c r="H124" s="661" t="s">
        <v>1001</v>
      </c>
      <c r="I124" s="661" t="s">
        <v>1002</v>
      </c>
      <c r="J124" s="661" t="s">
        <v>1003</v>
      </c>
      <c r="K124" s="661" t="s">
        <v>1004</v>
      </c>
      <c r="L124" s="663">
        <v>3888.437556624131</v>
      </c>
      <c r="M124" s="663">
        <v>9</v>
      </c>
      <c r="N124" s="664">
        <v>34995.938009617181</v>
      </c>
    </row>
    <row r="125" spans="1:14" ht="14.4" customHeight="1" x14ac:dyDescent="0.3">
      <c r="A125" s="659" t="s">
        <v>561</v>
      </c>
      <c r="B125" s="660" t="s">
        <v>562</v>
      </c>
      <c r="C125" s="661" t="s">
        <v>567</v>
      </c>
      <c r="D125" s="662" t="s">
        <v>2597</v>
      </c>
      <c r="E125" s="661" t="s">
        <v>584</v>
      </c>
      <c r="F125" s="662" t="s">
        <v>2602</v>
      </c>
      <c r="G125" s="661" t="s">
        <v>977</v>
      </c>
      <c r="H125" s="661" t="s">
        <v>1005</v>
      </c>
      <c r="I125" s="661" t="s">
        <v>1006</v>
      </c>
      <c r="J125" s="661" t="s">
        <v>1007</v>
      </c>
      <c r="K125" s="661" t="s">
        <v>1008</v>
      </c>
      <c r="L125" s="663">
        <v>34.400000000000006</v>
      </c>
      <c r="M125" s="663">
        <v>4</v>
      </c>
      <c r="N125" s="664">
        <v>137.60000000000002</v>
      </c>
    </row>
    <row r="126" spans="1:14" ht="14.4" customHeight="1" x14ac:dyDescent="0.3">
      <c r="A126" s="659" t="s">
        <v>561</v>
      </c>
      <c r="B126" s="660" t="s">
        <v>562</v>
      </c>
      <c r="C126" s="661" t="s">
        <v>567</v>
      </c>
      <c r="D126" s="662" t="s">
        <v>2597</v>
      </c>
      <c r="E126" s="661" t="s">
        <v>584</v>
      </c>
      <c r="F126" s="662" t="s">
        <v>2602</v>
      </c>
      <c r="G126" s="661" t="s">
        <v>977</v>
      </c>
      <c r="H126" s="661" t="s">
        <v>1009</v>
      </c>
      <c r="I126" s="661" t="s">
        <v>1010</v>
      </c>
      <c r="J126" s="661" t="s">
        <v>1007</v>
      </c>
      <c r="K126" s="661" t="s">
        <v>1011</v>
      </c>
      <c r="L126" s="663">
        <v>95.569803383468354</v>
      </c>
      <c r="M126" s="663">
        <v>1</v>
      </c>
      <c r="N126" s="664">
        <v>95.569803383468354</v>
      </c>
    </row>
    <row r="127" spans="1:14" ht="14.4" customHeight="1" x14ac:dyDescent="0.3">
      <c r="A127" s="659" t="s">
        <v>561</v>
      </c>
      <c r="B127" s="660" t="s">
        <v>562</v>
      </c>
      <c r="C127" s="661" t="s">
        <v>567</v>
      </c>
      <c r="D127" s="662" t="s">
        <v>2597</v>
      </c>
      <c r="E127" s="661" t="s">
        <v>584</v>
      </c>
      <c r="F127" s="662" t="s">
        <v>2602</v>
      </c>
      <c r="G127" s="661" t="s">
        <v>977</v>
      </c>
      <c r="H127" s="661" t="s">
        <v>1012</v>
      </c>
      <c r="I127" s="661" t="s">
        <v>1013</v>
      </c>
      <c r="J127" s="661" t="s">
        <v>1014</v>
      </c>
      <c r="K127" s="661" t="s">
        <v>1015</v>
      </c>
      <c r="L127" s="663">
        <v>57.810423638143703</v>
      </c>
      <c r="M127" s="663">
        <v>2</v>
      </c>
      <c r="N127" s="664">
        <v>115.62084727628741</v>
      </c>
    </row>
    <row r="128" spans="1:14" ht="14.4" customHeight="1" x14ac:dyDescent="0.3">
      <c r="A128" s="659" t="s">
        <v>561</v>
      </c>
      <c r="B128" s="660" t="s">
        <v>562</v>
      </c>
      <c r="C128" s="661" t="s">
        <v>567</v>
      </c>
      <c r="D128" s="662" t="s">
        <v>2597</v>
      </c>
      <c r="E128" s="661" t="s">
        <v>584</v>
      </c>
      <c r="F128" s="662" t="s">
        <v>2602</v>
      </c>
      <c r="G128" s="661" t="s">
        <v>977</v>
      </c>
      <c r="H128" s="661" t="s">
        <v>1016</v>
      </c>
      <c r="I128" s="661" t="s">
        <v>1017</v>
      </c>
      <c r="J128" s="661" t="s">
        <v>1014</v>
      </c>
      <c r="K128" s="661" t="s">
        <v>1018</v>
      </c>
      <c r="L128" s="663">
        <v>103.52000000000001</v>
      </c>
      <c r="M128" s="663">
        <v>1</v>
      </c>
      <c r="N128" s="664">
        <v>103.52000000000001</v>
      </c>
    </row>
    <row r="129" spans="1:14" ht="14.4" customHeight="1" x14ac:dyDescent="0.3">
      <c r="A129" s="659" t="s">
        <v>561</v>
      </c>
      <c r="B129" s="660" t="s">
        <v>562</v>
      </c>
      <c r="C129" s="661" t="s">
        <v>567</v>
      </c>
      <c r="D129" s="662" t="s">
        <v>2597</v>
      </c>
      <c r="E129" s="661" t="s">
        <v>584</v>
      </c>
      <c r="F129" s="662" t="s">
        <v>2602</v>
      </c>
      <c r="G129" s="661" t="s">
        <v>977</v>
      </c>
      <c r="H129" s="661" t="s">
        <v>1019</v>
      </c>
      <c r="I129" s="661" t="s">
        <v>1020</v>
      </c>
      <c r="J129" s="661" t="s">
        <v>1021</v>
      </c>
      <c r="K129" s="661" t="s">
        <v>1022</v>
      </c>
      <c r="L129" s="663">
        <v>47.33</v>
      </c>
      <c r="M129" s="663">
        <v>1</v>
      </c>
      <c r="N129" s="664">
        <v>47.33</v>
      </c>
    </row>
    <row r="130" spans="1:14" ht="14.4" customHeight="1" x14ac:dyDescent="0.3">
      <c r="A130" s="659" t="s">
        <v>561</v>
      </c>
      <c r="B130" s="660" t="s">
        <v>562</v>
      </c>
      <c r="C130" s="661" t="s">
        <v>567</v>
      </c>
      <c r="D130" s="662" t="s">
        <v>2597</v>
      </c>
      <c r="E130" s="661" t="s">
        <v>584</v>
      </c>
      <c r="F130" s="662" t="s">
        <v>2602</v>
      </c>
      <c r="G130" s="661" t="s">
        <v>977</v>
      </c>
      <c r="H130" s="661" t="s">
        <v>1023</v>
      </c>
      <c r="I130" s="661" t="s">
        <v>1024</v>
      </c>
      <c r="J130" s="661" t="s">
        <v>1025</v>
      </c>
      <c r="K130" s="661" t="s">
        <v>1026</v>
      </c>
      <c r="L130" s="663">
        <v>47.195056749720948</v>
      </c>
      <c r="M130" s="663">
        <v>2</v>
      </c>
      <c r="N130" s="664">
        <v>94.390113499441895</v>
      </c>
    </row>
    <row r="131" spans="1:14" ht="14.4" customHeight="1" x14ac:dyDescent="0.3">
      <c r="A131" s="659" t="s">
        <v>561</v>
      </c>
      <c r="B131" s="660" t="s">
        <v>562</v>
      </c>
      <c r="C131" s="661" t="s">
        <v>567</v>
      </c>
      <c r="D131" s="662" t="s">
        <v>2597</v>
      </c>
      <c r="E131" s="661" t="s">
        <v>584</v>
      </c>
      <c r="F131" s="662" t="s">
        <v>2602</v>
      </c>
      <c r="G131" s="661" t="s">
        <v>977</v>
      </c>
      <c r="H131" s="661" t="s">
        <v>1027</v>
      </c>
      <c r="I131" s="661" t="s">
        <v>1028</v>
      </c>
      <c r="J131" s="661" t="s">
        <v>1025</v>
      </c>
      <c r="K131" s="661" t="s">
        <v>1029</v>
      </c>
      <c r="L131" s="663">
        <v>71.379876336597306</v>
      </c>
      <c r="M131" s="663">
        <v>1</v>
      </c>
      <c r="N131" s="664">
        <v>71.379876336597306</v>
      </c>
    </row>
    <row r="132" spans="1:14" ht="14.4" customHeight="1" x14ac:dyDescent="0.3">
      <c r="A132" s="659" t="s">
        <v>561</v>
      </c>
      <c r="B132" s="660" t="s">
        <v>562</v>
      </c>
      <c r="C132" s="661" t="s">
        <v>567</v>
      </c>
      <c r="D132" s="662" t="s">
        <v>2597</v>
      </c>
      <c r="E132" s="661" t="s">
        <v>584</v>
      </c>
      <c r="F132" s="662" t="s">
        <v>2602</v>
      </c>
      <c r="G132" s="661" t="s">
        <v>977</v>
      </c>
      <c r="H132" s="661" t="s">
        <v>1030</v>
      </c>
      <c r="I132" s="661" t="s">
        <v>1031</v>
      </c>
      <c r="J132" s="661" t="s">
        <v>987</v>
      </c>
      <c r="K132" s="661" t="s">
        <v>1032</v>
      </c>
      <c r="L132" s="663">
        <v>65.472502194472014</v>
      </c>
      <c r="M132" s="663">
        <v>13</v>
      </c>
      <c r="N132" s="664">
        <v>851.14252852813627</v>
      </c>
    </row>
    <row r="133" spans="1:14" ht="14.4" customHeight="1" x14ac:dyDescent="0.3">
      <c r="A133" s="659" t="s">
        <v>561</v>
      </c>
      <c r="B133" s="660" t="s">
        <v>562</v>
      </c>
      <c r="C133" s="661" t="s">
        <v>567</v>
      </c>
      <c r="D133" s="662" t="s">
        <v>2597</v>
      </c>
      <c r="E133" s="661" t="s">
        <v>584</v>
      </c>
      <c r="F133" s="662" t="s">
        <v>2602</v>
      </c>
      <c r="G133" s="661" t="s">
        <v>977</v>
      </c>
      <c r="H133" s="661" t="s">
        <v>1033</v>
      </c>
      <c r="I133" s="661" t="s">
        <v>1034</v>
      </c>
      <c r="J133" s="661" t="s">
        <v>1035</v>
      </c>
      <c r="K133" s="661" t="s">
        <v>1036</v>
      </c>
      <c r="L133" s="663">
        <v>86.732500000000016</v>
      </c>
      <c r="M133" s="663">
        <v>4</v>
      </c>
      <c r="N133" s="664">
        <v>346.93000000000006</v>
      </c>
    </row>
    <row r="134" spans="1:14" ht="14.4" customHeight="1" x14ac:dyDescent="0.3">
      <c r="A134" s="659" t="s">
        <v>561</v>
      </c>
      <c r="B134" s="660" t="s">
        <v>562</v>
      </c>
      <c r="C134" s="661" t="s">
        <v>567</v>
      </c>
      <c r="D134" s="662" t="s">
        <v>2597</v>
      </c>
      <c r="E134" s="661" t="s">
        <v>584</v>
      </c>
      <c r="F134" s="662" t="s">
        <v>2602</v>
      </c>
      <c r="G134" s="661" t="s">
        <v>977</v>
      </c>
      <c r="H134" s="661" t="s">
        <v>1037</v>
      </c>
      <c r="I134" s="661" t="s">
        <v>1038</v>
      </c>
      <c r="J134" s="661" t="s">
        <v>1039</v>
      </c>
      <c r="K134" s="661" t="s">
        <v>1040</v>
      </c>
      <c r="L134" s="663">
        <v>52.81</v>
      </c>
      <c r="M134" s="663">
        <v>1</v>
      </c>
      <c r="N134" s="664">
        <v>52.81</v>
      </c>
    </row>
    <row r="135" spans="1:14" ht="14.4" customHeight="1" x14ac:dyDescent="0.3">
      <c r="A135" s="659" t="s">
        <v>561</v>
      </c>
      <c r="B135" s="660" t="s">
        <v>562</v>
      </c>
      <c r="C135" s="661" t="s">
        <v>567</v>
      </c>
      <c r="D135" s="662" t="s">
        <v>2597</v>
      </c>
      <c r="E135" s="661" t="s">
        <v>584</v>
      </c>
      <c r="F135" s="662" t="s">
        <v>2602</v>
      </c>
      <c r="G135" s="661" t="s">
        <v>977</v>
      </c>
      <c r="H135" s="661" t="s">
        <v>1041</v>
      </c>
      <c r="I135" s="661" t="s">
        <v>1042</v>
      </c>
      <c r="J135" s="661" t="s">
        <v>1043</v>
      </c>
      <c r="K135" s="661" t="s">
        <v>1044</v>
      </c>
      <c r="L135" s="663">
        <v>70.964715246422969</v>
      </c>
      <c r="M135" s="663">
        <v>23</v>
      </c>
      <c r="N135" s="664">
        <v>1632.1884506677281</v>
      </c>
    </row>
    <row r="136" spans="1:14" ht="14.4" customHeight="1" x14ac:dyDescent="0.3">
      <c r="A136" s="659" t="s">
        <v>561</v>
      </c>
      <c r="B136" s="660" t="s">
        <v>562</v>
      </c>
      <c r="C136" s="661" t="s">
        <v>567</v>
      </c>
      <c r="D136" s="662" t="s">
        <v>2597</v>
      </c>
      <c r="E136" s="661" t="s">
        <v>584</v>
      </c>
      <c r="F136" s="662" t="s">
        <v>2602</v>
      </c>
      <c r="G136" s="661" t="s">
        <v>977</v>
      </c>
      <c r="H136" s="661" t="s">
        <v>1045</v>
      </c>
      <c r="I136" s="661" t="s">
        <v>1046</v>
      </c>
      <c r="J136" s="661" t="s">
        <v>1047</v>
      </c>
      <c r="K136" s="661" t="s">
        <v>1048</v>
      </c>
      <c r="L136" s="663">
        <v>356.4990500146626</v>
      </c>
      <c r="M136" s="663">
        <v>3</v>
      </c>
      <c r="N136" s="664">
        <v>1069.4971500439879</v>
      </c>
    </row>
    <row r="137" spans="1:14" ht="14.4" customHeight="1" x14ac:dyDescent="0.3">
      <c r="A137" s="659" t="s">
        <v>561</v>
      </c>
      <c r="B137" s="660" t="s">
        <v>562</v>
      </c>
      <c r="C137" s="661" t="s">
        <v>567</v>
      </c>
      <c r="D137" s="662" t="s">
        <v>2597</v>
      </c>
      <c r="E137" s="661" t="s">
        <v>584</v>
      </c>
      <c r="F137" s="662" t="s">
        <v>2602</v>
      </c>
      <c r="G137" s="661" t="s">
        <v>977</v>
      </c>
      <c r="H137" s="661" t="s">
        <v>1049</v>
      </c>
      <c r="I137" s="661" t="s">
        <v>1050</v>
      </c>
      <c r="J137" s="661" t="s">
        <v>1047</v>
      </c>
      <c r="K137" s="661" t="s">
        <v>1051</v>
      </c>
      <c r="L137" s="663">
        <v>413.9996690373664</v>
      </c>
      <c r="M137" s="663">
        <v>5</v>
      </c>
      <c r="N137" s="664">
        <v>2069.998345186832</v>
      </c>
    </row>
    <row r="138" spans="1:14" ht="14.4" customHeight="1" x14ac:dyDescent="0.3">
      <c r="A138" s="659" t="s">
        <v>561</v>
      </c>
      <c r="B138" s="660" t="s">
        <v>562</v>
      </c>
      <c r="C138" s="661" t="s">
        <v>567</v>
      </c>
      <c r="D138" s="662" t="s">
        <v>2597</v>
      </c>
      <c r="E138" s="661" t="s">
        <v>1052</v>
      </c>
      <c r="F138" s="662" t="s">
        <v>2603</v>
      </c>
      <c r="G138" s="661" t="s">
        <v>585</v>
      </c>
      <c r="H138" s="661" t="s">
        <v>1053</v>
      </c>
      <c r="I138" s="661" t="s">
        <v>1053</v>
      </c>
      <c r="J138" s="661" t="s">
        <v>1054</v>
      </c>
      <c r="K138" s="661" t="s">
        <v>1055</v>
      </c>
      <c r="L138" s="663">
        <v>72.839935505207009</v>
      </c>
      <c r="M138" s="663">
        <v>0.29999999999999966</v>
      </c>
      <c r="N138" s="664">
        <v>21.851980651562076</v>
      </c>
    </row>
    <row r="139" spans="1:14" ht="14.4" customHeight="1" x14ac:dyDescent="0.3">
      <c r="A139" s="659" t="s">
        <v>561</v>
      </c>
      <c r="B139" s="660" t="s">
        <v>562</v>
      </c>
      <c r="C139" s="661" t="s">
        <v>567</v>
      </c>
      <c r="D139" s="662" t="s">
        <v>2597</v>
      </c>
      <c r="E139" s="661" t="s">
        <v>1052</v>
      </c>
      <c r="F139" s="662" t="s">
        <v>2603</v>
      </c>
      <c r="G139" s="661" t="s">
        <v>585</v>
      </c>
      <c r="H139" s="661" t="s">
        <v>1056</v>
      </c>
      <c r="I139" s="661" t="s">
        <v>1057</v>
      </c>
      <c r="J139" s="661" t="s">
        <v>1058</v>
      </c>
      <c r="K139" s="661" t="s">
        <v>1059</v>
      </c>
      <c r="L139" s="663">
        <v>39.970909090909096</v>
      </c>
      <c r="M139" s="663">
        <v>11</v>
      </c>
      <c r="N139" s="664">
        <v>439.68000000000006</v>
      </c>
    </row>
    <row r="140" spans="1:14" ht="14.4" customHeight="1" x14ac:dyDescent="0.3">
      <c r="A140" s="659" t="s">
        <v>561</v>
      </c>
      <c r="B140" s="660" t="s">
        <v>562</v>
      </c>
      <c r="C140" s="661" t="s">
        <v>567</v>
      </c>
      <c r="D140" s="662" t="s">
        <v>2597</v>
      </c>
      <c r="E140" s="661" t="s">
        <v>1052</v>
      </c>
      <c r="F140" s="662" t="s">
        <v>2603</v>
      </c>
      <c r="G140" s="661" t="s">
        <v>585</v>
      </c>
      <c r="H140" s="661" t="s">
        <v>1060</v>
      </c>
      <c r="I140" s="661" t="s">
        <v>1061</v>
      </c>
      <c r="J140" s="661" t="s">
        <v>1062</v>
      </c>
      <c r="K140" s="661" t="s">
        <v>1063</v>
      </c>
      <c r="L140" s="663">
        <v>117.66653676101197</v>
      </c>
      <c r="M140" s="663">
        <v>3</v>
      </c>
      <c r="N140" s="664">
        <v>352.99961028303591</v>
      </c>
    </row>
    <row r="141" spans="1:14" ht="14.4" customHeight="1" x14ac:dyDescent="0.3">
      <c r="A141" s="659" t="s">
        <v>561</v>
      </c>
      <c r="B141" s="660" t="s">
        <v>562</v>
      </c>
      <c r="C141" s="661" t="s">
        <v>567</v>
      </c>
      <c r="D141" s="662" t="s">
        <v>2597</v>
      </c>
      <c r="E141" s="661" t="s">
        <v>1052</v>
      </c>
      <c r="F141" s="662" t="s">
        <v>2603</v>
      </c>
      <c r="G141" s="661" t="s">
        <v>585</v>
      </c>
      <c r="H141" s="661" t="s">
        <v>1064</v>
      </c>
      <c r="I141" s="661" t="s">
        <v>1065</v>
      </c>
      <c r="J141" s="661" t="s">
        <v>1066</v>
      </c>
      <c r="K141" s="661" t="s">
        <v>1067</v>
      </c>
      <c r="L141" s="663">
        <v>33.409971670250791</v>
      </c>
      <c r="M141" s="663">
        <v>8</v>
      </c>
      <c r="N141" s="664">
        <v>267.27977336200632</v>
      </c>
    </row>
    <row r="142" spans="1:14" ht="14.4" customHeight="1" x14ac:dyDescent="0.3">
      <c r="A142" s="659" t="s">
        <v>561</v>
      </c>
      <c r="B142" s="660" t="s">
        <v>562</v>
      </c>
      <c r="C142" s="661" t="s">
        <v>567</v>
      </c>
      <c r="D142" s="662" t="s">
        <v>2597</v>
      </c>
      <c r="E142" s="661" t="s">
        <v>1052</v>
      </c>
      <c r="F142" s="662" t="s">
        <v>2603</v>
      </c>
      <c r="G142" s="661" t="s">
        <v>585</v>
      </c>
      <c r="H142" s="661" t="s">
        <v>1068</v>
      </c>
      <c r="I142" s="661" t="s">
        <v>1069</v>
      </c>
      <c r="J142" s="661" t="s">
        <v>1070</v>
      </c>
      <c r="K142" s="661" t="s">
        <v>1071</v>
      </c>
      <c r="L142" s="663">
        <v>428.73091696278931</v>
      </c>
      <c r="M142" s="663">
        <v>3</v>
      </c>
      <c r="N142" s="664">
        <v>1286.192750888368</v>
      </c>
    </row>
    <row r="143" spans="1:14" ht="14.4" customHeight="1" x14ac:dyDescent="0.3">
      <c r="A143" s="659" t="s">
        <v>561</v>
      </c>
      <c r="B143" s="660" t="s">
        <v>562</v>
      </c>
      <c r="C143" s="661" t="s">
        <v>567</v>
      </c>
      <c r="D143" s="662" t="s">
        <v>2597</v>
      </c>
      <c r="E143" s="661" t="s">
        <v>1052</v>
      </c>
      <c r="F143" s="662" t="s">
        <v>2603</v>
      </c>
      <c r="G143" s="661" t="s">
        <v>585</v>
      </c>
      <c r="H143" s="661" t="s">
        <v>1072</v>
      </c>
      <c r="I143" s="661" t="s">
        <v>1073</v>
      </c>
      <c r="J143" s="661" t="s">
        <v>1074</v>
      </c>
      <c r="K143" s="661" t="s">
        <v>1075</v>
      </c>
      <c r="L143" s="663">
        <v>181.79999999999993</v>
      </c>
      <c r="M143" s="663">
        <v>1</v>
      </c>
      <c r="N143" s="664">
        <v>181.79999999999993</v>
      </c>
    </row>
    <row r="144" spans="1:14" ht="14.4" customHeight="1" x14ac:dyDescent="0.3">
      <c r="A144" s="659" t="s">
        <v>561</v>
      </c>
      <c r="B144" s="660" t="s">
        <v>562</v>
      </c>
      <c r="C144" s="661" t="s">
        <v>567</v>
      </c>
      <c r="D144" s="662" t="s">
        <v>2597</v>
      </c>
      <c r="E144" s="661" t="s">
        <v>1052</v>
      </c>
      <c r="F144" s="662" t="s">
        <v>2603</v>
      </c>
      <c r="G144" s="661" t="s">
        <v>585</v>
      </c>
      <c r="H144" s="661" t="s">
        <v>1076</v>
      </c>
      <c r="I144" s="661" t="s">
        <v>1077</v>
      </c>
      <c r="J144" s="661" t="s">
        <v>1078</v>
      </c>
      <c r="K144" s="661" t="s">
        <v>1079</v>
      </c>
      <c r="L144" s="663">
        <v>91.39945945945945</v>
      </c>
      <c r="M144" s="663">
        <v>7.4</v>
      </c>
      <c r="N144" s="664">
        <v>676.35599999999999</v>
      </c>
    </row>
    <row r="145" spans="1:14" ht="14.4" customHeight="1" x14ac:dyDescent="0.3">
      <c r="A145" s="659" t="s">
        <v>561</v>
      </c>
      <c r="B145" s="660" t="s">
        <v>562</v>
      </c>
      <c r="C145" s="661" t="s">
        <v>567</v>
      </c>
      <c r="D145" s="662" t="s">
        <v>2597</v>
      </c>
      <c r="E145" s="661" t="s">
        <v>1052</v>
      </c>
      <c r="F145" s="662" t="s">
        <v>2603</v>
      </c>
      <c r="G145" s="661" t="s">
        <v>585</v>
      </c>
      <c r="H145" s="661" t="s">
        <v>1080</v>
      </c>
      <c r="I145" s="661" t="s">
        <v>1081</v>
      </c>
      <c r="J145" s="661" t="s">
        <v>1082</v>
      </c>
      <c r="K145" s="661" t="s">
        <v>1083</v>
      </c>
      <c r="L145" s="663">
        <v>2899.2100000000005</v>
      </c>
      <c r="M145" s="663">
        <v>6</v>
      </c>
      <c r="N145" s="664">
        <v>17395.260000000002</v>
      </c>
    </row>
    <row r="146" spans="1:14" ht="14.4" customHeight="1" x14ac:dyDescent="0.3">
      <c r="A146" s="659" t="s">
        <v>561</v>
      </c>
      <c r="B146" s="660" t="s">
        <v>562</v>
      </c>
      <c r="C146" s="661" t="s">
        <v>567</v>
      </c>
      <c r="D146" s="662" t="s">
        <v>2597</v>
      </c>
      <c r="E146" s="661" t="s">
        <v>1052</v>
      </c>
      <c r="F146" s="662" t="s">
        <v>2603</v>
      </c>
      <c r="G146" s="661" t="s">
        <v>585</v>
      </c>
      <c r="H146" s="661" t="s">
        <v>1084</v>
      </c>
      <c r="I146" s="661" t="s">
        <v>1085</v>
      </c>
      <c r="J146" s="661" t="s">
        <v>1086</v>
      </c>
      <c r="K146" s="661" t="s">
        <v>1087</v>
      </c>
      <c r="L146" s="663">
        <v>115.54499999999999</v>
      </c>
      <c r="M146" s="663">
        <v>2</v>
      </c>
      <c r="N146" s="664">
        <v>231.08999999999997</v>
      </c>
    </row>
    <row r="147" spans="1:14" ht="14.4" customHeight="1" x14ac:dyDescent="0.3">
      <c r="A147" s="659" t="s">
        <v>561</v>
      </c>
      <c r="B147" s="660" t="s">
        <v>562</v>
      </c>
      <c r="C147" s="661" t="s">
        <v>567</v>
      </c>
      <c r="D147" s="662" t="s">
        <v>2597</v>
      </c>
      <c r="E147" s="661" t="s">
        <v>1052</v>
      </c>
      <c r="F147" s="662" t="s">
        <v>2603</v>
      </c>
      <c r="G147" s="661" t="s">
        <v>585</v>
      </c>
      <c r="H147" s="661" t="s">
        <v>1088</v>
      </c>
      <c r="I147" s="661" t="s">
        <v>1089</v>
      </c>
      <c r="J147" s="661" t="s">
        <v>1090</v>
      </c>
      <c r="K147" s="661" t="s">
        <v>1091</v>
      </c>
      <c r="L147" s="663">
        <v>605.26802076870717</v>
      </c>
      <c r="M147" s="663">
        <v>0.55000000000000004</v>
      </c>
      <c r="N147" s="664">
        <v>332.89741142278899</v>
      </c>
    </row>
    <row r="148" spans="1:14" ht="14.4" customHeight="1" x14ac:dyDescent="0.3">
      <c r="A148" s="659" t="s">
        <v>561</v>
      </c>
      <c r="B148" s="660" t="s">
        <v>562</v>
      </c>
      <c r="C148" s="661" t="s">
        <v>567</v>
      </c>
      <c r="D148" s="662" t="s">
        <v>2597</v>
      </c>
      <c r="E148" s="661" t="s">
        <v>1052</v>
      </c>
      <c r="F148" s="662" t="s">
        <v>2603</v>
      </c>
      <c r="G148" s="661" t="s">
        <v>585</v>
      </c>
      <c r="H148" s="661" t="s">
        <v>1092</v>
      </c>
      <c r="I148" s="661" t="s">
        <v>1093</v>
      </c>
      <c r="J148" s="661" t="s">
        <v>1094</v>
      </c>
      <c r="K148" s="661" t="s">
        <v>1095</v>
      </c>
      <c r="L148" s="663">
        <v>517.5</v>
      </c>
      <c r="M148" s="663">
        <v>1.9</v>
      </c>
      <c r="N148" s="664">
        <v>983.25</v>
      </c>
    </row>
    <row r="149" spans="1:14" ht="14.4" customHeight="1" x14ac:dyDescent="0.3">
      <c r="A149" s="659" t="s">
        <v>561</v>
      </c>
      <c r="B149" s="660" t="s">
        <v>562</v>
      </c>
      <c r="C149" s="661" t="s">
        <v>567</v>
      </c>
      <c r="D149" s="662" t="s">
        <v>2597</v>
      </c>
      <c r="E149" s="661" t="s">
        <v>1052</v>
      </c>
      <c r="F149" s="662" t="s">
        <v>2603</v>
      </c>
      <c r="G149" s="661" t="s">
        <v>585</v>
      </c>
      <c r="H149" s="661" t="s">
        <v>1096</v>
      </c>
      <c r="I149" s="661" t="s">
        <v>1097</v>
      </c>
      <c r="J149" s="661" t="s">
        <v>1098</v>
      </c>
      <c r="K149" s="661" t="s">
        <v>1099</v>
      </c>
      <c r="L149" s="663">
        <v>11601.57</v>
      </c>
      <c r="M149" s="663">
        <v>1</v>
      </c>
      <c r="N149" s="664">
        <v>11601.57</v>
      </c>
    </row>
    <row r="150" spans="1:14" ht="14.4" customHeight="1" x14ac:dyDescent="0.3">
      <c r="A150" s="659" t="s">
        <v>561</v>
      </c>
      <c r="B150" s="660" t="s">
        <v>562</v>
      </c>
      <c r="C150" s="661" t="s">
        <v>567</v>
      </c>
      <c r="D150" s="662" t="s">
        <v>2597</v>
      </c>
      <c r="E150" s="661" t="s">
        <v>1052</v>
      </c>
      <c r="F150" s="662" t="s">
        <v>2603</v>
      </c>
      <c r="G150" s="661" t="s">
        <v>585</v>
      </c>
      <c r="H150" s="661" t="s">
        <v>1100</v>
      </c>
      <c r="I150" s="661" t="s">
        <v>1101</v>
      </c>
      <c r="J150" s="661" t="s">
        <v>1058</v>
      </c>
      <c r="K150" s="661" t="s">
        <v>1102</v>
      </c>
      <c r="L150" s="663">
        <v>47.630069188113609</v>
      </c>
      <c r="M150" s="663">
        <v>1</v>
      </c>
      <c r="N150" s="664">
        <v>47.630069188113609</v>
      </c>
    </row>
    <row r="151" spans="1:14" ht="14.4" customHeight="1" x14ac:dyDescent="0.3">
      <c r="A151" s="659" t="s">
        <v>561</v>
      </c>
      <c r="B151" s="660" t="s">
        <v>562</v>
      </c>
      <c r="C151" s="661" t="s">
        <v>567</v>
      </c>
      <c r="D151" s="662" t="s">
        <v>2597</v>
      </c>
      <c r="E151" s="661" t="s">
        <v>1052</v>
      </c>
      <c r="F151" s="662" t="s">
        <v>2603</v>
      </c>
      <c r="G151" s="661" t="s">
        <v>585</v>
      </c>
      <c r="H151" s="661" t="s">
        <v>1103</v>
      </c>
      <c r="I151" s="661" t="s">
        <v>1104</v>
      </c>
      <c r="J151" s="661" t="s">
        <v>1105</v>
      </c>
      <c r="K151" s="661" t="s">
        <v>1106</v>
      </c>
      <c r="L151" s="663">
        <v>246.49100000000001</v>
      </c>
      <c r="M151" s="663">
        <v>2</v>
      </c>
      <c r="N151" s="664">
        <v>492.98200000000003</v>
      </c>
    </row>
    <row r="152" spans="1:14" ht="14.4" customHeight="1" x14ac:dyDescent="0.3">
      <c r="A152" s="659" t="s">
        <v>561</v>
      </c>
      <c r="B152" s="660" t="s">
        <v>562</v>
      </c>
      <c r="C152" s="661" t="s">
        <v>567</v>
      </c>
      <c r="D152" s="662" t="s">
        <v>2597</v>
      </c>
      <c r="E152" s="661" t="s">
        <v>1052</v>
      </c>
      <c r="F152" s="662" t="s">
        <v>2603</v>
      </c>
      <c r="G152" s="661" t="s">
        <v>585</v>
      </c>
      <c r="H152" s="661" t="s">
        <v>1107</v>
      </c>
      <c r="I152" s="661" t="s">
        <v>1108</v>
      </c>
      <c r="J152" s="661" t="s">
        <v>1058</v>
      </c>
      <c r="K152" s="661" t="s">
        <v>1109</v>
      </c>
      <c r="L152" s="663">
        <v>36.700000000000003</v>
      </c>
      <c r="M152" s="663">
        <v>2</v>
      </c>
      <c r="N152" s="664">
        <v>73.400000000000006</v>
      </c>
    </row>
    <row r="153" spans="1:14" ht="14.4" customHeight="1" x14ac:dyDescent="0.3">
      <c r="A153" s="659" t="s">
        <v>561</v>
      </c>
      <c r="B153" s="660" t="s">
        <v>562</v>
      </c>
      <c r="C153" s="661" t="s">
        <v>567</v>
      </c>
      <c r="D153" s="662" t="s">
        <v>2597</v>
      </c>
      <c r="E153" s="661" t="s">
        <v>1052</v>
      </c>
      <c r="F153" s="662" t="s">
        <v>2603</v>
      </c>
      <c r="G153" s="661" t="s">
        <v>585</v>
      </c>
      <c r="H153" s="661" t="s">
        <v>1110</v>
      </c>
      <c r="I153" s="661" t="s">
        <v>1111</v>
      </c>
      <c r="J153" s="661" t="s">
        <v>1112</v>
      </c>
      <c r="K153" s="661" t="s">
        <v>620</v>
      </c>
      <c r="L153" s="663">
        <v>58.579874787798992</v>
      </c>
      <c r="M153" s="663">
        <v>1</v>
      </c>
      <c r="N153" s="664">
        <v>58.579874787798992</v>
      </c>
    </row>
    <row r="154" spans="1:14" ht="14.4" customHeight="1" x14ac:dyDescent="0.3">
      <c r="A154" s="659" t="s">
        <v>561</v>
      </c>
      <c r="B154" s="660" t="s">
        <v>562</v>
      </c>
      <c r="C154" s="661" t="s">
        <v>567</v>
      </c>
      <c r="D154" s="662" t="s">
        <v>2597</v>
      </c>
      <c r="E154" s="661" t="s">
        <v>1052</v>
      </c>
      <c r="F154" s="662" t="s">
        <v>2603</v>
      </c>
      <c r="G154" s="661" t="s">
        <v>585</v>
      </c>
      <c r="H154" s="661" t="s">
        <v>1113</v>
      </c>
      <c r="I154" s="661" t="s">
        <v>1113</v>
      </c>
      <c r="J154" s="661" t="s">
        <v>1114</v>
      </c>
      <c r="K154" s="661" t="s">
        <v>1115</v>
      </c>
      <c r="L154" s="663">
        <v>11803.648571428572</v>
      </c>
      <c r="M154" s="663">
        <v>1.4</v>
      </c>
      <c r="N154" s="664">
        <v>16525.108</v>
      </c>
    </row>
    <row r="155" spans="1:14" ht="14.4" customHeight="1" x14ac:dyDescent="0.3">
      <c r="A155" s="659" t="s">
        <v>561</v>
      </c>
      <c r="B155" s="660" t="s">
        <v>562</v>
      </c>
      <c r="C155" s="661" t="s">
        <v>567</v>
      </c>
      <c r="D155" s="662" t="s">
        <v>2597</v>
      </c>
      <c r="E155" s="661" t="s">
        <v>1052</v>
      </c>
      <c r="F155" s="662" t="s">
        <v>2603</v>
      </c>
      <c r="G155" s="661" t="s">
        <v>585</v>
      </c>
      <c r="H155" s="661" t="s">
        <v>1116</v>
      </c>
      <c r="I155" s="661" t="s">
        <v>1116</v>
      </c>
      <c r="J155" s="661" t="s">
        <v>1117</v>
      </c>
      <c r="K155" s="661" t="s">
        <v>1118</v>
      </c>
      <c r="L155" s="663">
        <v>35.201857142857143</v>
      </c>
      <c r="M155" s="663">
        <v>140</v>
      </c>
      <c r="N155" s="664">
        <v>4928.26</v>
      </c>
    </row>
    <row r="156" spans="1:14" ht="14.4" customHeight="1" x14ac:dyDescent="0.3">
      <c r="A156" s="659" t="s">
        <v>561</v>
      </c>
      <c r="B156" s="660" t="s">
        <v>562</v>
      </c>
      <c r="C156" s="661" t="s">
        <v>567</v>
      </c>
      <c r="D156" s="662" t="s">
        <v>2597</v>
      </c>
      <c r="E156" s="661" t="s">
        <v>1052</v>
      </c>
      <c r="F156" s="662" t="s">
        <v>2603</v>
      </c>
      <c r="G156" s="661" t="s">
        <v>585</v>
      </c>
      <c r="H156" s="661" t="s">
        <v>1119</v>
      </c>
      <c r="I156" s="661" t="s">
        <v>1119</v>
      </c>
      <c r="J156" s="661" t="s">
        <v>1120</v>
      </c>
      <c r="K156" s="661" t="s">
        <v>1121</v>
      </c>
      <c r="L156" s="663">
        <v>166.75</v>
      </c>
      <c r="M156" s="663">
        <v>1</v>
      </c>
      <c r="N156" s="664">
        <v>166.75</v>
      </c>
    </row>
    <row r="157" spans="1:14" ht="14.4" customHeight="1" x14ac:dyDescent="0.3">
      <c r="A157" s="659" t="s">
        <v>561</v>
      </c>
      <c r="B157" s="660" t="s">
        <v>562</v>
      </c>
      <c r="C157" s="661" t="s">
        <v>567</v>
      </c>
      <c r="D157" s="662" t="s">
        <v>2597</v>
      </c>
      <c r="E157" s="661" t="s">
        <v>1052</v>
      </c>
      <c r="F157" s="662" t="s">
        <v>2603</v>
      </c>
      <c r="G157" s="661" t="s">
        <v>585</v>
      </c>
      <c r="H157" s="661" t="s">
        <v>1122</v>
      </c>
      <c r="I157" s="661" t="s">
        <v>1122</v>
      </c>
      <c r="J157" s="661" t="s">
        <v>1123</v>
      </c>
      <c r="K157" s="661" t="s">
        <v>1118</v>
      </c>
      <c r="L157" s="663">
        <v>30.870000000000005</v>
      </c>
      <c r="M157" s="663">
        <v>15</v>
      </c>
      <c r="N157" s="664">
        <v>463.05000000000007</v>
      </c>
    </row>
    <row r="158" spans="1:14" ht="14.4" customHeight="1" x14ac:dyDescent="0.3">
      <c r="A158" s="659" t="s">
        <v>561</v>
      </c>
      <c r="B158" s="660" t="s">
        <v>562</v>
      </c>
      <c r="C158" s="661" t="s">
        <v>567</v>
      </c>
      <c r="D158" s="662" t="s">
        <v>2597</v>
      </c>
      <c r="E158" s="661" t="s">
        <v>1052</v>
      </c>
      <c r="F158" s="662" t="s">
        <v>2603</v>
      </c>
      <c r="G158" s="661" t="s">
        <v>977</v>
      </c>
      <c r="H158" s="661" t="s">
        <v>1124</v>
      </c>
      <c r="I158" s="661" t="s">
        <v>1125</v>
      </c>
      <c r="J158" s="661" t="s">
        <v>1126</v>
      </c>
      <c r="K158" s="661" t="s">
        <v>1127</v>
      </c>
      <c r="L158" s="663">
        <v>88.59996779189261</v>
      </c>
      <c r="M158" s="663">
        <v>57</v>
      </c>
      <c r="N158" s="664">
        <v>5050.1981641378788</v>
      </c>
    </row>
    <row r="159" spans="1:14" ht="14.4" customHeight="1" x14ac:dyDescent="0.3">
      <c r="A159" s="659" t="s">
        <v>561</v>
      </c>
      <c r="B159" s="660" t="s">
        <v>562</v>
      </c>
      <c r="C159" s="661" t="s">
        <v>567</v>
      </c>
      <c r="D159" s="662" t="s">
        <v>2597</v>
      </c>
      <c r="E159" s="661" t="s">
        <v>1052</v>
      </c>
      <c r="F159" s="662" t="s">
        <v>2603</v>
      </c>
      <c r="G159" s="661" t="s">
        <v>977</v>
      </c>
      <c r="H159" s="661" t="s">
        <v>1128</v>
      </c>
      <c r="I159" s="661" t="s">
        <v>1129</v>
      </c>
      <c r="J159" s="661" t="s">
        <v>1074</v>
      </c>
      <c r="K159" s="661" t="s">
        <v>1130</v>
      </c>
      <c r="L159" s="663">
        <v>45.849999999999994</v>
      </c>
      <c r="M159" s="663">
        <v>10</v>
      </c>
      <c r="N159" s="664">
        <v>458.49999999999994</v>
      </c>
    </row>
    <row r="160" spans="1:14" ht="14.4" customHeight="1" x14ac:dyDescent="0.3">
      <c r="A160" s="659" t="s">
        <v>561</v>
      </c>
      <c r="B160" s="660" t="s">
        <v>562</v>
      </c>
      <c r="C160" s="661" t="s">
        <v>567</v>
      </c>
      <c r="D160" s="662" t="s">
        <v>2597</v>
      </c>
      <c r="E160" s="661" t="s">
        <v>1052</v>
      </c>
      <c r="F160" s="662" t="s">
        <v>2603</v>
      </c>
      <c r="G160" s="661" t="s">
        <v>977</v>
      </c>
      <c r="H160" s="661" t="s">
        <v>1131</v>
      </c>
      <c r="I160" s="661" t="s">
        <v>1132</v>
      </c>
      <c r="J160" s="661" t="s">
        <v>1133</v>
      </c>
      <c r="K160" s="661" t="s">
        <v>1134</v>
      </c>
      <c r="L160" s="663">
        <v>138.36000000000001</v>
      </c>
      <c r="M160" s="663">
        <v>1</v>
      </c>
      <c r="N160" s="664">
        <v>138.36000000000001</v>
      </c>
    </row>
    <row r="161" spans="1:14" ht="14.4" customHeight="1" x14ac:dyDescent="0.3">
      <c r="A161" s="659" t="s">
        <v>561</v>
      </c>
      <c r="B161" s="660" t="s">
        <v>562</v>
      </c>
      <c r="C161" s="661" t="s">
        <v>567</v>
      </c>
      <c r="D161" s="662" t="s">
        <v>2597</v>
      </c>
      <c r="E161" s="661" t="s">
        <v>1052</v>
      </c>
      <c r="F161" s="662" t="s">
        <v>2603</v>
      </c>
      <c r="G161" s="661" t="s">
        <v>977</v>
      </c>
      <c r="H161" s="661" t="s">
        <v>1135</v>
      </c>
      <c r="I161" s="661" t="s">
        <v>1136</v>
      </c>
      <c r="J161" s="661" t="s">
        <v>1137</v>
      </c>
      <c r="K161" s="661" t="s">
        <v>1134</v>
      </c>
      <c r="L161" s="663">
        <v>57.37</v>
      </c>
      <c r="M161" s="663">
        <v>2</v>
      </c>
      <c r="N161" s="664">
        <v>114.74</v>
      </c>
    </row>
    <row r="162" spans="1:14" ht="14.4" customHeight="1" x14ac:dyDescent="0.3">
      <c r="A162" s="659" t="s">
        <v>561</v>
      </c>
      <c r="B162" s="660" t="s">
        <v>562</v>
      </c>
      <c r="C162" s="661" t="s">
        <v>567</v>
      </c>
      <c r="D162" s="662" t="s">
        <v>2597</v>
      </c>
      <c r="E162" s="661" t="s">
        <v>1052</v>
      </c>
      <c r="F162" s="662" t="s">
        <v>2603</v>
      </c>
      <c r="G162" s="661" t="s">
        <v>977</v>
      </c>
      <c r="H162" s="661" t="s">
        <v>1138</v>
      </c>
      <c r="I162" s="661" t="s">
        <v>1139</v>
      </c>
      <c r="J162" s="661" t="s">
        <v>1140</v>
      </c>
      <c r="K162" s="661" t="s">
        <v>1141</v>
      </c>
      <c r="L162" s="663">
        <v>75.221392229827217</v>
      </c>
      <c r="M162" s="663">
        <v>607</v>
      </c>
      <c r="N162" s="664">
        <v>45659.38508350512</v>
      </c>
    </row>
    <row r="163" spans="1:14" ht="14.4" customHeight="1" x14ac:dyDescent="0.3">
      <c r="A163" s="659" t="s">
        <v>561</v>
      </c>
      <c r="B163" s="660" t="s">
        <v>562</v>
      </c>
      <c r="C163" s="661" t="s">
        <v>567</v>
      </c>
      <c r="D163" s="662" t="s">
        <v>2597</v>
      </c>
      <c r="E163" s="661" t="s">
        <v>1052</v>
      </c>
      <c r="F163" s="662" t="s">
        <v>2603</v>
      </c>
      <c r="G163" s="661" t="s">
        <v>977</v>
      </c>
      <c r="H163" s="661" t="s">
        <v>1142</v>
      </c>
      <c r="I163" s="661" t="s">
        <v>1143</v>
      </c>
      <c r="J163" s="661" t="s">
        <v>1126</v>
      </c>
      <c r="K163" s="661" t="s">
        <v>1144</v>
      </c>
      <c r="L163" s="663">
        <v>74</v>
      </c>
      <c r="M163" s="663">
        <v>2</v>
      </c>
      <c r="N163" s="664">
        <v>148</v>
      </c>
    </row>
    <row r="164" spans="1:14" ht="14.4" customHeight="1" x14ac:dyDescent="0.3">
      <c r="A164" s="659" t="s">
        <v>561</v>
      </c>
      <c r="B164" s="660" t="s">
        <v>562</v>
      </c>
      <c r="C164" s="661" t="s">
        <v>572</v>
      </c>
      <c r="D164" s="662" t="s">
        <v>2598</v>
      </c>
      <c r="E164" s="661" t="s">
        <v>584</v>
      </c>
      <c r="F164" s="662" t="s">
        <v>2602</v>
      </c>
      <c r="G164" s="661"/>
      <c r="H164" s="661" t="s">
        <v>1145</v>
      </c>
      <c r="I164" s="661" t="s">
        <v>1146</v>
      </c>
      <c r="J164" s="661" t="s">
        <v>1147</v>
      </c>
      <c r="K164" s="661" t="s">
        <v>1148</v>
      </c>
      <c r="L164" s="663">
        <v>32.799253621931356</v>
      </c>
      <c r="M164" s="663">
        <v>10</v>
      </c>
      <c r="N164" s="664">
        <v>327.99253621931359</v>
      </c>
    </row>
    <row r="165" spans="1:14" ht="14.4" customHeight="1" x14ac:dyDescent="0.3">
      <c r="A165" s="659" t="s">
        <v>561</v>
      </c>
      <c r="B165" s="660" t="s">
        <v>562</v>
      </c>
      <c r="C165" s="661" t="s">
        <v>572</v>
      </c>
      <c r="D165" s="662" t="s">
        <v>2598</v>
      </c>
      <c r="E165" s="661" t="s">
        <v>584</v>
      </c>
      <c r="F165" s="662" t="s">
        <v>2602</v>
      </c>
      <c r="G165" s="661"/>
      <c r="H165" s="661" t="s">
        <v>1149</v>
      </c>
      <c r="I165" s="661" t="s">
        <v>1149</v>
      </c>
      <c r="J165" s="661" t="s">
        <v>1150</v>
      </c>
      <c r="K165" s="661" t="s">
        <v>1151</v>
      </c>
      <c r="L165" s="663">
        <v>78.609999999999971</v>
      </c>
      <c r="M165" s="663">
        <v>1</v>
      </c>
      <c r="N165" s="664">
        <v>78.609999999999971</v>
      </c>
    </row>
    <row r="166" spans="1:14" ht="14.4" customHeight="1" x14ac:dyDescent="0.3">
      <c r="A166" s="659" t="s">
        <v>561</v>
      </c>
      <c r="B166" s="660" t="s">
        <v>562</v>
      </c>
      <c r="C166" s="661" t="s">
        <v>572</v>
      </c>
      <c r="D166" s="662" t="s">
        <v>2598</v>
      </c>
      <c r="E166" s="661" t="s">
        <v>584</v>
      </c>
      <c r="F166" s="662" t="s">
        <v>2602</v>
      </c>
      <c r="G166" s="661" t="s">
        <v>585</v>
      </c>
      <c r="H166" s="661" t="s">
        <v>586</v>
      </c>
      <c r="I166" s="661" t="s">
        <v>586</v>
      </c>
      <c r="J166" s="661" t="s">
        <v>587</v>
      </c>
      <c r="K166" s="661" t="s">
        <v>588</v>
      </c>
      <c r="L166" s="663">
        <v>187.1</v>
      </c>
      <c r="M166" s="663">
        <v>46</v>
      </c>
      <c r="N166" s="664">
        <v>8606.6</v>
      </c>
    </row>
    <row r="167" spans="1:14" ht="14.4" customHeight="1" x14ac:dyDescent="0.3">
      <c r="A167" s="659" t="s">
        <v>561</v>
      </c>
      <c r="B167" s="660" t="s">
        <v>562</v>
      </c>
      <c r="C167" s="661" t="s">
        <v>572</v>
      </c>
      <c r="D167" s="662" t="s">
        <v>2598</v>
      </c>
      <c r="E167" s="661" t="s">
        <v>584</v>
      </c>
      <c r="F167" s="662" t="s">
        <v>2602</v>
      </c>
      <c r="G167" s="661" t="s">
        <v>585</v>
      </c>
      <c r="H167" s="661" t="s">
        <v>589</v>
      </c>
      <c r="I167" s="661" t="s">
        <v>589</v>
      </c>
      <c r="J167" s="661" t="s">
        <v>590</v>
      </c>
      <c r="K167" s="661" t="s">
        <v>591</v>
      </c>
      <c r="L167" s="663">
        <v>181.58973443264037</v>
      </c>
      <c r="M167" s="663">
        <v>7</v>
      </c>
      <c r="N167" s="664">
        <v>1271.1281410284826</v>
      </c>
    </row>
    <row r="168" spans="1:14" ht="14.4" customHeight="1" x14ac:dyDescent="0.3">
      <c r="A168" s="659" t="s">
        <v>561</v>
      </c>
      <c r="B168" s="660" t="s">
        <v>562</v>
      </c>
      <c r="C168" s="661" t="s">
        <v>572</v>
      </c>
      <c r="D168" s="662" t="s">
        <v>2598</v>
      </c>
      <c r="E168" s="661" t="s">
        <v>584</v>
      </c>
      <c r="F168" s="662" t="s">
        <v>2602</v>
      </c>
      <c r="G168" s="661" t="s">
        <v>585</v>
      </c>
      <c r="H168" s="661" t="s">
        <v>594</v>
      </c>
      <c r="I168" s="661" t="s">
        <v>594</v>
      </c>
      <c r="J168" s="661" t="s">
        <v>587</v>
      </c>
      <c r="K168" s="661" t="s">
        <v>595</v>
      </c>
      <c r="L168" s="663">
        <v>97.18</v>
      </c>
      <c r="M168" s="663">
        <v>3</v>
      </c>
      <c r="N168" s="664">
        <v>291.54000000000002</v>
      </c>
    </row>
    <row r="169" spans="1:14" ht="14.4" customHeight="1" x14ac:dyDescent="0.3">
      <c r="A169" s="659" t="s">
        <v>561</v>
      </c>
      <c r="B169" s="660" t="s">
        <v>562</v>
      </c>
      <c r="C169" s="661" t="s">
        <v>572</v>
      </c>
      <c r="D169" s="662" t="s">
        <v>2598</v>
      </c>
      <c r="E169" s="661" t="s">
        <v>584</v>
      </c>
      <c r="F169" s="662" t="s">
        <v>2602</v>
      </c>
      <c r="G169" s="661" t="s">
        <v>585</v>
      </c>
      <c r="H169" s="661" t="s">
        <v>596</v>
      </c>
      <c r="I169" s="661" t="s">
        <v>596</v>
      </c>
      <c r="J169" s="661" t="s">
        <v>587</v>
      </c>
      <c r="K169" s="661" t="s">
        <v>597</v>
      </c>
      <c r="L169" s="663">
        <v>97.752181856393307</v>
      </c>
      <c r="M169" s="663">
        <v>3</v>
      </c>
      <c r="N169" s="664">
        <v>293.25654556917993</v>
      </c>
    </row>
    <row r="170" spans="1:14" ht="14.4" customHeight="1" x14ac:dyDescent="0.3">
      <c r="A170" s="659" t="s">
        <v>561</v>
      </c>
      <c r="B170" s="660" t="s">
        <v>562</v>
      </c>
      <c r="C170" s="661" t="s">
        <v>572</v>
      </c>
      <c r="D170" s="662" t="s">
        <v>2598</v>
      </c>
      <c r="E170" s="661" t="s">
        <v>584</v>
      </c>
      <c r="F170" s="662" t="s">
        <v>2602</v>
      </c>
      <c r="G170" s="661" t="s">
        <v>585</v>
      </c>
      <c r="H170" s="661" t="s">
        <v>1152</v>
      </c>
      <c r="I170" s="661" t="s">
        <v>1153</v>
      </c>
      <c r="J170" s="661" t="s">
        <v>1154</v>
      </c>
      <c r="K170" s="661" t="s">
        <v>1155</v>
      </c>
      <c r="L170" s="663">
        <v>87.779877991133304</v>
      </c>
      <c r="M170" s="663">
        <v>2</v>
      </c>
      <c r="N170" s="664">
        <v>175.55975598226661</v>
      </c>
    </row>
    <row r="171" spans="1:14" ht="14.4" customHeight="1" x14ac:dyDescent="0.3">
      <c r="A171" s="659" t="s">
        <v>561</v>
      </c>
      <c r="B171" s="660" t="s">
        <v>562</v>
      </c>
      <c r="C171" s="661" t="s">
        <v>572</v>
      </c>
      <c r="D171" s="662" t="s">
        <v>2598</v>
      </c>
      <c r="E171" s="661" t="s">
        <v>584</v>
      </c>
      <c r="F171" s="662" t="s">
        <v>2602</v>
      </c>
      <c r="G171" s="661" t="s">
        <v>585</v>
      </c>
      <c r="H171" s="661" t="s">
        <v>598</v>
      </c>
      <c r="I171" s="661" t="s">
        <v>599</v>
      </c>
      <c r="J171" s="661" t="s">
        <v>600</v>
      </c>
      <c r="K171" s="661" t="s">
        <v>601</v>
      </c>
      <c r="L171" s="663">
        <v>100.76322303011769</v>
      </c>
      <c r="M171" s="663">
        <v>12</v>
      </c>
      <c r="N171" s="664">
        <v>1209.1586763614123</v>
      </c>
    </row>
    <row r="172" spans="1:14" ht="14.4" customHeight="1" x14ac:dyDescent="0.3">
      <c r="A172" s="659" t="s">
        <v>561</v>
      </c>
      <c r="B172" s="660" t="s">
        <v>562</v>
      </c>
      <c r="C172" s="661" t="s">
        <v>572</v>
      </c>
      <c r="D172" s="662" t="s">
        <v>2598</v>
      </c>
      <c r="E172" s="661" t="s">
        <v>584</v>
      </c>
      <c r="F172" s="662" t="s">
        <v>2602</v>
      </c>
      <c r="G172" s="661" t="s">
        <v>585</v>
      </c>
      <c r="H172" s="661" t="s">
        <v>602</v>
      </c>
      <c r="I172" s="661" t="s">
        <v>603</v>
      </c>
      <c r="J172" s="661" t="s">
        <v>604</v>
      </c>
      <c r="K172" s="661" t="s">
        <v>605</v>
      </c>
      <c r="L172" s="663">
        <v>170.45</v>
      </c>
      <c r="M172" s="663">
        <v>1</v>
      </c>
      <c r="N172" s="664">
        <v>170.45</v>
      </c>
    </row>
    <row r="173" spans="1:14" ht="14.4" customHeight="1" x14ac:dyDescent="0.3">
      <c r="A173" s="659" t="s">
        <v>561</v>
      </c>
      <c r="B173" s="660" t="s">
        <v>562</v>
      </c>
      <c r="C173" s="661" t="s">
        <v>572</v>
      </c>
      <c r="D173" s="662" t="s">
        <v>2598</v>
      </c>
      <c r="E173" s="661" t="s">
        <v>584</v>
      </c>
      <c r="F173" s="662" t="s">
        <v>2602</v>
      </c>
      <c r="G173" s="661" t="s">
        <v>585</v>
      </c>
      <c r="H173" s="661" t="s">
        <v>1156</v>
      </c>
      <c r="I173" s="661" t="s">
        <v>1157</v>
      </c>
      <c r="J173" s="661" t="s">
        <v>1158</v>
      </c>
      <c r="K173" s="661" t="s">
        <v>1159</v>
      </c>
      <c r="L173" s="663">
        <v>119.38</v>
      </c>
      <c r="M173" s="663">
        <v>6</v>
      </c>
      <c r="N173" s="664">
        <v>716.28</v>
      </c>
    </row>
    <row r="174" spans="1:14" ht="14.4" customHeight="1" x14ac:dyDescent="0.3">
      <c r="A174" s="659" t="s">
        <v>561</v>
      </c>
      <c r="B174" s="660" t="s">
        <v>562</v>
      </c>
      <c r="C174" s="661" t="s">
        <v>572</v>
      </c>
      <c r="D174" s="662" t="s">
        <v>2598</v>
      </c>
      <c r="E174" s="661" t="s">
        <v>584</v>
      </c>
      <c r="F174" s="662" t="s">
        <v>2602</v>
      </c>
      <c r="G174" s="661" t="s">
        <v>585</v>
      </c>
      <c r="H174" s="661" t="s">
        <v>606</v>
      </c>
      <c r="I174" s="661" t="s">
        <v>607</v>
      </c>
      <c r="J174" s="661" t="s">
        <v>608</v>
      </c>
      <c r="K174" s="661" t="s">
        <v>609</v>
      </c>
      <c r="L174" s="663">
        <v>67.776704394964455</v>
      </c>
      <c r="M174" s="663">
        <v>6</v>
      </c>
      <c r="N174" s="664">
        <v>406.6602263697867</v>
      </c>
    </row>
    <row r="175" spans="1:14" ht="14.4" customHeight="1" x14ac:dyDescent="0.3">
      <c r="A175" s="659" t="s">
        <v>561</v>
      </c>
      <c r="B175" s="660" t="s">
        <v>562</v>
      </c>
      <c r="C175" s="661" t="s">
        <v>572</v>
      </c>
      <c r="D175" s="662" t="s">
        <v>2598</v>
      </c>
      <c r="E175" s="661" t="s">
        <v>584</v>
      </c>
      <c r="F175" s="662" t="s">
        <v>2602</v>
      </c>
      <c r="G175" s="661" t="s">
        <v>585</v>
      </c>
      <c r="H175" s="661" t="s">
        <v>610</v>
      </c>
      <c r="I175" s="661" t="s">
        <v>611</v>
      </c>
      <c r="J175" s="661" t="s">
        <v>612</v>
      </c>
      <c r="K175" s="661" t="s">
        <v>613</v>
      </c>
      <c r="L175" s="663">
        <v>42.4000425633944</v>
      </c>
      <c r="M175" s="663">
        <v>3</v>
      </c>
      <c r="N175" s="664">
        <v>127.20012769018321</v>
      </c>
    </row>
    <row r="176" spans="1:14" ht="14.4" customHeight="1" x14ac:dyDescent="0.3">
      <c r="A176" s="659" t="s">
        <v>561</v>
      </c>
      <c r="B176" s="660" t="s">
        <v>562</v>
      </c>
      <c r="C176" s="661" t="s">
        <v>572</v>
      </c>
      <c r="D176" s="662" t="s">
        <v>2598</v>
      </c>
      <c r="E176" s="661" t="s">
        <v>584</v>
      </c>
      <c r="F176" s="662" t="s">
        <v>2602</v>
      </c>
      <c r="G176" s="661" t="s">
        <v>585</v>
      </c>
      <c r="H176" s="661" t="s">
        <v>1160</v>
      </c>
      <c r="I176" s="661" t="s">
        <v>1161</v>
      </c>
      <c r="J176" s="661" t="s">
        <v>1162</v>
      </c>
      <c r="K176" s="661" t="s">
        <v>1163</v>
      </c>
      <c r="L176" s="663">
        <v>65.424000000000007</v>
      </c>
      <c r="M176" s="663">
        <v>1</v>
      </c>
      <c r="N176" s="664">
        <v>65.424000000000007</v>
      </c>
    </row>
    <row r="177" spans="1:14" ht="14.4" customHeight="1" x14ac:dyDescent="0.3">
      <c r="A177" s="659" t="s">
        <v>561</v>
      </c>
      <c r="B177" s="660" t="s">
        <v>562</v>
      </c>
      <c r="C177" s="661" t="s">
        <v>572</v>
      </c>
      <c r="D177" s="662" t="s">
        <v>2598</v>
      </c>
      <c r="E177" s="661" t="s">
        <v>584</v>
      </c>
      <c r="F177" s="662" t="s">
        <v>2602</v>
      </c>
      <c r="G177" s="661" t="s">
        <v>585</v>
      </c>
      <c r="H177" s="661" t="s">
        <v>1164</v>
      </c>
      <c r="I177" s="661" t="s">
        <v>1165</v>
      </c>
      <c r="J177" s="661" t="s">
        <v>1166</v>
      </c>
      <c r="K177" s="661" t="s">
        <v>1167</v>
      </c>
      <c r="L177" s="663">
        <v>74.64</v>
      </c>
      <c r="M177" s="663">
        <v>1</v>
      </c>
      <c r="N177" s="664">
        <v>74.64</v>
      </c>
    </row>
    <row r="178" spans="1:14" ht="14.4" customHeight="1" x14ac:dyDescent="0.3">
      <c r="A178" s="659" t="s">
        <v>561</v>
      </c>
      <c r="B178" s="660" t="s">
        <v>562</v>
      </c>
      <c r="C178" s="661" t="s">
        <v>572</v>
      </c>
      <c r="D178" s="662" t="s">
        <v>2598</v>
      </c>
      <c r="E178" s="661" t="s">
        <v>584</v>
      </c>
      <c r="F178" s="662" t="s">
        <v>2602</v>
      </c>
      <c r="G178" s="661" t="s">
        <v>585</v>
      </c>
      <c r="H178" s="661" t="s">
        <v>625</v>
      </c>
      <c r="I178" s="661" t="s">
        <v>626</v>
      </c>
      <c r="J178" s="661" t="s">
        <v>623</v>
      </c>
      <c r="K178" s="661" t="s">
        <v>627</v>
      </c>
      <c r="L178" s="663">
        <v>81.208844115190175</v>
      </c>
      <c r="M178" s="663">
        <v>61</v>
      </c>
      <c r="N178" s="664">
        <v>4953.7394910266003</v>
      </c>
    </row>
    <row r="179" spans="1:14" ht="14.4" customHeight="1" x14ac:dyDescent="0.3">
      <c r="A179" s="659" t="s">
        <v>561</v>
      </c>
      <c r="B179" s="660" t="s">
        <v>562</v>
      </c>
      <c r="C179" s="661" t="s">
        <v>572</v>
      </c>
      <c r="D179" s="662" t="s">
        <v>2598</v>
      </c>
      <c r="E179" s="661" t="s">
        <v>584</v>
      </c>
      <c r="F179" s="662" t="s">
        <v>2602</v>
      </c>
      <c r="G179" s="661" t="s">
        <v>585</v>
      </c>
      <c r="H179" s="661" t="s">
        <v>628</v>
      </c>
      <c r="I179" s="661" t="s">
        <v>629</v>
      </c>
      <c r="J179" s="661" t="s">
        <v>630</v>
      </c>
      <c r="K179" s="661" t="s">
        <v>631</v>
      </c>
      <c r="L179" s="663">
        <v>61.900000000000013</v>
      </c>
      <c r="M179" s="663">
        <v>1</v>
      </c>
      <c r="N179" s="664">
        <v>61.900000000000013</v>
      </c>
    </row>
    <row r="180" spans="1:14" ht="14.4" customHeight="1" x14ac:dyDescent="0.3">
      <c r="A180" s="659" t="s">
        <v>561</v>
      </c>
      <c r="B180" s="660" t="s">
        <v>562</v>
      </c>
      <c r="C180" s="661" t="s">
        <v>572</v>
      </c>
      <c r="D180" s="662" t="s">
        <v>2598</v>
      </c>
      <c r="E180" s="661" t="s">
        <v>584</v>
      </c>
      <c r="F180" s="662" t="s">
        <v>2602</v>
      </c>
      <c r="G180" s="661" t="s">
        <v>585</v>
      </c>
      <c r="H180" s="661" t="s">
        <v>1168</v>
      </c>
      <c r="I180" s="661" t="s">
        <v>1169</v>
      </c>
      <c r="J180" s="661" t="s">
        <v>1170</v>
      </c>
      <c r="K180" s="661" t="s">
        <v>829</v>
      </c>
      <c r="L180" s="663">
        <v>60.78987399856863</v>
      </c>
      <c r="M180" s="663">
        <v>1</v>
      </c>
      <c r="N180" s="664">
        <v>60.78987399856863</v>
      </c>
    </row>
    <row r="181" spans="1:14" ht="14.4" customHeight="1" x14ac:dyDescent="0.3">
      <c r="A181" s="659" t="s">
        <v>561</v>
      </c>
      <c r="B181" s="660" t="s">
        <v>562</v>
      </c>
      <c r="C181" s="661" t="s">
        <v>572</v>
      </c>
      <c r="D181" s="662" t="s">
        <v>2598</v>
      </c>
      <c r="E181" s="661" t="s">
        <v>584</v>
      </c>
      <c r="F181" s="662" t="s">
        <v>2602</v>
      </c>
      <c r="G181" s="661" t="s">
        <v>585</v>
      </c>
      <c r="H181" s="661" t="s">
        <v>632</v>
      </c>
      <c r="I181" s="661" t="s">
        <v>633</v>
      </c>
      <c r="J181" s="661" t="s">
        <v>634</v>
      </c>
      <c r="K181" s="661" t="s">
        <v>635</v>
      </c>
      <c r="L181" s="663">
        <v>176.31</v>
      </c>
      <c r="M181" s="663">
        <v>1</v>
      </c>
      <c r="N181" s="664">
        <v>176.31</v>
      </c>
    </row>
    <row r="182" spans="1:14" ht="14.4" customHeight="1" x14ac:dyDescent="0.3">
      <c r="A182" s="659" t="s">
        <v>561</v>
      </c>
      <c r="B182" s="660" t="s">
        <v>562</v>
      </c>
      <c r="C182" s="661" t="s">
        <v>572</v>
      </c>
      <c r="D182" s="662" t="s">
        <v>2598</v>
      </c>
      <c r="E182" s="661" t="s">
        <v>584</v>
      </c>
      <c r="F182" s="662" t="s">
        <v>2602</v>
      </c>
      <c r="G182" s="661" t="s">
        <v>585</v>
      </c>
      <c r="H182" s="661" t="s">
        <v>636</v>
      </c>
      <c r="I182" s="661" t="s">
        <v>637</v>
      </c>
      <c r="J182" s="661" t="s">
        <v>638</v>
      </c>
      <c r="K182" s="661" t="s">
        <v>639</v>
      </c>
      <c r="L182" s="663">
        <v>37.849999999999994</v>
      </c>
      <c r="M182" s="663">
        <v>2</v>
      </c>
      <c r="N182" s="664">
        <v>75.699999999999989</v>
      </c>
    </row>
    <row r="183" spans="1:14" ht="14.4" customHeight="1" x14ac:dyDescent="0.3">
      <c r="A183" s="659" t="s">
        <v>561</v>
      </c>
      <c r="B183" s="660" t="s">
        <v>562</v>
      </c>
      <c r="C183" s="661" t="s">
        <v>572</v>
      </c>
      <c r="D183" s="662" t="s">
        <v>2598</v>
      </c>
      <c r="E183" s="661" t="s">
        <v>584</v>
      </c>
      <c r="F183" s="662" t="s">
        <v>2602</v>
      </c>
      <c r="G183" s="661" t="s">
        <v>585</v>
      </c>
      <c r="H183" s="661" t="s">
        <v>640</v>
      </c>
      <c r="I183" s="661" t="s">
        <v>641</v>
      </c>
      <c r="J183" s="661" t="s">
        <v>642</v>
      </c>
      <c r="K183" s="661" t="s">
        <v>643</v>
      </c>
      <c r="L183" s="663">
        <v>67.228110796829725</v>
      </c>
      <c r="M183" s="663">
        <v>5</v>
      </c>
      <c r="N183" s="664">
        <v>336.14055398414865</v>
      </c>
    </row>
    <row r="184" spans="1:14" ht="14.4" customHeight="1" x14ac:dyDescent="0.3">
      <c r="A184" s="659" t="s">
        <v>561</v>
      </c>
      <c r="B184" s="660" t="s">
        <v>562</v>
      </c>
      <c r="C184" s="661" t="s">
        <v>572</v>
      </c>
      <c r="D184" s="662" t="s">
        <v>2598</v>
      </c>
      <c r="E184" s="661" t="s">
        <v>584</v>
      </c>
      <c r="F184" s="662" t="s">
        <v>2602</v>
      </c>
      <c r="G184" s="661" t="s">
        <v>585</v>
      </c>
      <c r="H184" s="661" t="s">
        <v>644</v>
      </c>
      <c r="I184" s="661" t="s">
        <v>645</v>
      </c>
      <c r="J184" s="661" t="s">
        <v>646</v>
      </c>
      <c r="K184" s="661" t="s">
        <v>647</v>
      </c>
      <c r="L184" s="663">
        <v>60.350037023457169</v>
      </c>
      <c r="M184" s="663">
        <v>104</v>
      </c>
      <c r="N184" s="664">
        <v>6276.4038504395457</v>
      </c>
    </row>
    <row r="185" spans="1:14" ht="14.4" customHeight="1" x14ac:dyDescent="0.3">
      <c r="A185" s="659" t="s">
        <v>561</v>
      </c>
      <c r="B185" s="660" t="s">
        <v>562</v>
      </c>
      <c r="C185" s="661" t="s">
        <v>572</v>
      </c>
      <c r="D185" s="662" t="s">
        <v>2598</v>
      </c>
      <c r="E185" s="661" t="s">
        <v>584</v>
      </c>
      <c r="F185" s="662" t="s">
        <v>2602</v>
      </c>
      <c r="G185" s="661" t="s">
        <v>585</v>
      </c>
      <c r="H185" s="661" t="s">
        <v>648</v>
      </c>
      <c r="I185" s="661" t="s">
        <v>649</v>
      </c>
      <c r="J185" s="661" t="s">
        <v>650</v>
      </c>
      <c r="K185" s="661" t="s">
        <v>651</v>
      </c>
      <c r="L185" s="663">
        <v>260</v>
      </c>
      <c r="M185" s="663">
        <v>3</v>
      </c>
      <c r="N185" s="664">
        <v>780</v>
      </c>
    </row>
    <row r="186" spans="1:14" ht="14.4" customHeight="1" x14ac:dyDescent="0.3">
      <c r="A186" s="659" t="s">
        <v>561</v>
      </c>
      <c r="B186" s="660" t="s">
        <v>562</v>
      </c>
      <c r="C186" s="661" t="s">
        <v>572</v>
      </c>
      <c r="D186" s="662" t="s">
        <v>2598</v>
      </c>
      <c r="E186" s="661" t="s">
        <v>584</v>
      </c>
      <c r="F186" s="662" t="s">
        <v>2602</v>
      </c>
      <c r="G186" s="661" t="s">
        <v>585</v>
      </c>
      <c r="H186" s="661" t="s">
        <v>1171</v>
      </c>
      <c r="I186" s="661" t="s">
        <v>1172</v>
      </c>
      <c r="J186" s="661" t="s">
        <v>987</v>
      </c>
      <c r="K186" s="661" t="s">
        <v>1173</v>
      </c>
      <c r="L186" s="663">
        <v>75.050000000000011</v>
      </c>
      <c r="M186" s="663">
        <v>1</v>
      </c>
      <c r="N186" s="664">
        <v>75.050000000000011</v>
      </c>
    </row>
    <row r="187" spans="1:14" ht="14.4" customHeight="1" x14ac:dyDescent="0.3">
      <c r="A187" s="659" t="s">
        <v>561</v>
      </c>
      <c r="B187" s="660" t="s">
        <v>562</v>
      </c>
      <c r="C187" s="661" t="s">
        <v>572</v>
      </c>
      <c r="D187" s="662" t="s">
        <v>2598</v>
      </c>
      <c r="E187" s="661" t="s">
        <v>584</v>
      </c>
      <c r="F187" s="662" t="s">
        <v>2602</v>
      </c>
      <c r="G187" s="661" t="s">
        <v>585</v>
      </c>
      <c r="H187" s="661" t="s">
        <v>664</v>
      </c>
      <c r="I187" s="661" t="s">
        <v>665</v>
      </c>
      <c r="J187" s="661" t="s">
        <v>666</v>
      </c>
      <c r="K187" s="661" t="s">
        <v>667</v>
      </c>
      <c r="L187" s="663">
        <v>40.649999999999984</v>
      </c>
      <c r="M187" s="663">
        <v>2</v>
      </c>
      <c r="N187" s="664">
        <v>81.299999999999969</v>
      </c>
    </row>
    <row r="188" spans="1:14" ht="14.4" customHeight="1" x14ac:dyDescent="0.3">
      <c r="A188" s="659" t="s">
        <v>561</v>
      </c>
      <c r="B188" s="660" t="s">
        <v>562</v>
      </c>
      <c r="C188" s="661" t="s">
        <v>572</v>
      </c>
      <c r="D188" s="662" t="s">
        <v>2598</v>
      </c>
      <c r="E188" s="661" t="s">
        <v>584</v>
      </c>
      <c r="F188" s="662" t="s">
        <v>2602</v>
      </c>
      <c r="G188" s="661" t="s">
        <v>585</v>
      </c>
      <c r="H188" s="661" t="s">
        <v>1174</v>
      </c>
      <c r="I188" s="661" t="s">
        <v>1175</v>
      </c>
      <c r="J188" s="661" t="s">
        <v>832</v>
      </c>
      <c r="K188" s="661" t="s">
        <v>1176</v>
      </c>
      <c r="L188" s="663">
        <v>194.05</v>
      </c>
      <c r="M188" s="663">
        <v>2</v>
      </c>
      <c r="N188" s="664">
        <v>388.1</v>
      </c>
    </row>
    <row r="189" spans="1:14" ht="14.4" customHeight="1" x14ac:dyDescent="0.3">
      <c r="A189" s="659" t="s">
        <v>561</v>
      </c>
      <c r="B189" s="660" t="s">
        <v>562</v>
      </c>
      <c r="C189" s="661" t="s">
        <v>572</v>
      </c>
      <c r="D189" s="662" t="s">
        <v>2598</v>
      </c>
      <c r="E189" s="661" t="s">
        <v>584</v>
      </c>
      <c r="F189" s="662" t="s">
        <v>2602</v>
      </c>
      <c r="G189" s="661" t="s">
        <v>585</v>
      </c>
      <c r="H189" s="661" t="s">
        <v>668</v>
      </c>
      <c r="I189" s="661" t="s">
        <v>668</v>
      </c>
      <c r="J189" s="661" t="s">
        <v>669</v>
      </c>
      <c r="K189" s="661" t="s">
        <v>670</v>
      </c>
      <c r="L189" s="663">
        <v>38.202613291344399</v>
      </c>
      <c r="M189" s="663">
        <v>96</v>
      </c>
      <c r="N189" s="664">
        <v>3667.4508759690625</v>
      </c>
    </row>
    <row r="190" spans="1:14" ht="14.4" customHeight="1" x14ac:dyDescent="0.3">
      <c r="A190" s="659" t="s">
        <v>561</v>
      </c>
      <c r="B190" s="660" t="s">
        <v>562</v>
      </c>
      <c r="C190" s="661" t="s">
        <v>572</v>
      </c>
      <c r="D190" s="662" t="s">
        <v>2598</v>
      </c>
      <c r="E190" s="661" t="s">
        <v>584</v>
      </c>
      <c r="F190" s="662" t="s">
        <v>2602</v>
      </c>
      <c r="G190" s="661" t="s">
        <v>585</v>
      </c>
      <c r="H190" s="661" t="s">
        <v>671</v>
      </c>
      <c r="I190" s="661" t="s">
        <v>672</v>
      </c>
      <c r="J190" s="661" t="s">
        <v>673</v>
      </c>
      <c r="K190" s="661" t="s">
        <v>674</v>
      </c>
      <c r="L190" s="663">
        <v>237.82818181818178</v>
      </c>
      <c r="M190" s="663">
        <v>11</v>
      </c>
      <c r="N190" s="664">
        <v>2616.1099999999997</v>
      </c>
    </row>
    <row r="191" spans="1:14" ht="14.4" customHeight="1" x14ac:dyDescent="0.3">
      <c r="A191" s="659" t="s">
        <v>561</v>
      </c>
      <c r="B191" s="660" t="s">
        <v>562</v>
      </c>
      <c r="C191" s="661" t="s">
        <v>572</v>
      </c>
      <c r="D191" s="662" t="s">
        <v>2598</v>
      </c>
      <c r="E191" s="661" t="s">
        <v>584</v>
      </c>
      <c r="F191" s="662" t="s">
        <v>2602</v>
      </c>
      <c r="G191" s="661" t="s">
        <v>585</v>
      </c>
      <c r="H191" s="661" t="s">
        <v>675</v>
      </c>
      <c r="I191" s="661" t="s">
        <v>676</v>
      </c>
      <c r="J191" s="661" t="s">
        <v>677</v>
      </c>
      <c r="K191" s="661" t="s">
        <v>678</v>
      </c>
      <c r="L191" s="663">
        <v>85.689999999999984</v>
      </c>
      <c r="M191" s="663">
        <v>1</v>
      </c>
      <c r="N191" s="664">
        <v>85.689999999999984</v>
      </c>
    </row>
    <row r="192" spans="1:14" ht="14.4" customHeight="1" x14ac:dyDescent="0.3">
      <c r="A192" s="659" t="s">
        <v>561</v>
      </c>
      <c r="B192" s="660" t="s">
        <v>562</v>
      </c>
      <c r="C192" s="661" t="s">
        <v>572</v>
      </c>
      <c r="D192" s="662" t="s">
        <v>2598</v>
      </c>
      <c r="E192" s="661" t="s">
        <v>584</v>
      </c>
      <c r="F192" s="662" t="s">
        <v>2602</v>
      </c>
      <c r="G192" s="661" t="s">
        <v>585</v>
      </c>
      <c r="H192" s="661" t="s">
        <v>1177</v>
      </c>
      <c r="I192" s="661" t="s">
        <v>1178</v>
      </c>
      <c r="J192" s="661" t="s">
        <v>1179</v>
      </c>
      <c r="K192" s="661" t="s">
        <v>1180</v>
      </c>
      <c r="L192" s="663">
        <v>123.30003028549255</v>
      </c>
      <c r="M192" s="663">
        <v>1</v>
      </c>
      <c r="N192" s="664">
        <v>123.30003028549255</v>
      </c>
    </row>
    <row r="193" spans="1:14" ht="14.4" customHeight="1" x14ac:dyDescent="0.3">
      <c r="A193" s="659" t="s">
        <v>561</v>
      </c>
      <c r="B193" s="660" t="s">
        <v>562</v>
      </c>
      <c r="C193" s="661" t="s">
        <v>572</v>
      </c>
      <c r="D193" s="662" t="s">
        <v>2598</v>
      </c>
      <c r="E193" s="661" t="s">
        <v>584</v>
      </c>
      <c r="F193" s="662" t="s">
        <v>2602</v>
      </c>
      <c r="G193" s="661" t="s">
        <v>585</v>
      </c>
      <c r="H193" s="661" t="s">
        <v>1181</v>
      </c>
      <c r="I193" s="661" t="s">
        <v>1182</v>
      </c>
      <c r="J193" s="661" t="s">
        <v>1183</v>
      </c>
      <c r="K193" s="661" t="s">
        <v>1184</v>
      </c>
      <c r="L193" s="663">
        <v>101.58</v>
      </c>
      <c r="M193" s="663">
        <v>1</v>
      </c>
      <c r="N193" s="664">
        <v>101.58</v>
      </c>
    </row>
    <row r="194" spans="1:14" ht="14.4" customHeight="1" x14ac:dyDescent="0.3">
      <c r="A194" s="659" t="s">
        <v>561</v>
      </c>
      <c r="B194" s="660" t="s">
        <v>562</v>
      </c>
      <c r="C194" s="661" t="s">
        <v>572</v>
      </c>
      <c r="D194" s="662" t="s">
        <v>2598</v>
      </c>
      <c r="E194" s="661" t="s">
        <v>584</v>
      </c>
      <c r="F194" s="662" t="s">
        <v>2602</v>
      </c>
      <c r="G194" s="661" t="s">
        <v>585</v>
      </c>
      <c r="H194" s="661" t="s">
        <v>683</v>
      </c>
      <c r="I194" s="661" t="s">
        <v>684</v>
      </c>
      <c r="J194" s="661" t="s">
        <v>685</v>
      </c>
      <c r="K194" s="661" t="s">
        <v>686</v>
      </c>
      <c r="L194" s="663">
        <v>341.01597425850116</v>
      </c>
      <c r="M194" s="663">
        <v>5</v>
      </c>
      <c r="N194" s="664">
        <v>1705.0798712925057</v>
      </c>
    </row>
    <row r="195" spans="1:14" ht="14.4" customHeight="1" x14ac:dyDescent="0.3">
      <c r="A195" s="659" t="s">
        <v>561</v>
      </c>
      <c r="B195" s="660" t="s">
        <v>562</v>
      </c>
      <c r="C195" s="661" t="s">
        <v>572</v>
      </c>
      <c r="D195" s="662" t="s">
        <v>2598</v>
      </c>
      <c r="E195" s="661" t="s">
        <v>584</v>
      </c>
      <c r="F195" s="662" t="s">
        <v>2602</v>
      </c>
      <c r="G195" s="661" t="s">
        <v>585</v>
      </c>
      <c r="H195" s="661" t="s">
        <v>1185</v>
      </c>
      <c r="I195" s="661" t="s">
        <v>1186</v>
      </c>
      <c r="J195" s="661" t="s">
        <v>1187</v>
      </c>
      <c r="K195" s="661" t="s">
        <v>686</v>
      </c>
      <c r="L195" s="663">
        <v>340.29</v>
      </c>
      <c r="M195" s="663">
        <v>1</v>
      </c>
      <c r="N195" s="664">
        <v>340.29</v>
      </c>
    </row>
    <row r="196" spans="1:14" ht="14.4" customHeight="1" x14ac:dyDescent="0.3">
      <c r="A196" s="659" t="s">
        <v>561</v>
      </c>
      <c r="B196" s="660" t="s">
        <v>562</v>
      </c>
      <c r="C196" s="661" t="s">
        <v>572</v>
      </c>
      <c r="D196" s="662" t="s">
        <v>2598</v>
      </c>
      <c r="E196" s="661" t="s">
        <v>584</v>
      </c>
      <c r="F196" s="662" t="s">
        <v>2602</v>
      </c>
      <c r="G196" s="661" t="s">
        <v>585</v>
      </c>
      <c r="H196" s="661" t="s">
        <v>1188</v>
      </c>
      <c r="I196" s="661" t="s">
        <v>1189</v>
      </c>
      <c r="J196" s="661" t="s">
        <v>1190</v>
      </c>
      <c r="K196" s="661" t="s">
        <v>1191</v>
      </c>
      <c r="L196" s="663">
        <v>76.920000000000016</v>
      </c>
      <c r="M196" s="663">
        <v>1</v>
      </c>
      <c r="N196" s="664">
        <v>76.920000000000016</v>
      </c>
    </row>
    <row r="197" spans="1:14" ht="14.4" customHeight="1" x14ac:dyDescent="0.3">
      <c r="A197" s="659" t="s">
        <v>561</v>
      </c>
      <c r="B197" s="660" t="s">
        <v>562</v>
      </c>
      <c r="C197" s="661" t="s">
        <v>572</v>
      </c>
      <c r="D197" s="662" t="s">
        <v>2598</v>
      </c>
      <c r="E197" s="661" t="s">
        <v>584</v>
      </c>
      <c r="F197" s="662" t="s">
        <v>2602</v>
      </c>
      <c r="G197" s="661" t="s">
        <v>585</v>
      </c>
      <c r="H197" s="661" t="s">
        <v>1192</v>
      </c>
      <c r="I197" s="661" t="s">
        <v>1193</v>
      </c>
      <c r="J197" s="661" t="s">
        <v>1194</v>
      </c>
      <c r="K197" s="661" t="s">
        <v>1195</v>
      </c>
      <c r="L197" s="663">
        <v>178.08</v>
      </c>
      <c r="M197" s="663">
        <v>1</v>
      </c>
      <c r="N197" s="664">
        <v>178.08</v>
      </c>
    </row>
    <row r="198" spans="1:14" ht="14.4" customHeight="1" x14ac:dyDescent="0.3">
      <c r="A198" s="659" t="s">
        <v>561</v>
      </c>
      <c r="B198" s="660" t="s">
        <v>562</v>
      </c>
      <c r="C198" s="661" t="s">
        <v>572</v>
      </c>
      <c r="D198" s="662" t="s">
        <v>2598</v>
      </c>
      <c r="E198" s="661" t="s">
        <v>584</v>
      </c>
      <c r="F198" s="662" t="s">
        <v>2602</v>
      </c>
      <c r="G198" s="661" t="s">
        <v>585</v>
      </c>
      <c r="H198" s="661" t="s">
        <v>691</v>
      </c>
      <c r="I198" s="661" t="s">
        <v>692</v>
      </c>
      <c r="J198" s="661" t="s">
        <v>646</v>
      </c>
      <c r="K198" s="661" t="s">
        <v>693</v>
      </c>
      <c r="L198" s="663">
        <v>22.532994825227426</v>
      </c>
      <c r="M198" s="663">
        <v>219</v>
      </c>
      <c r="N198" s="664">
        <v>4934.7258667248061</v>
      </c>
    </row>
    <row r="199" spans="1:14" ht="14.4" customHeight="1" x14ac:dyDescent="0.3">
      <c r="A199" s="659" t="s">
        <v>561</v>
      </c>
      <c r="B199" s="660" t="s">
        <v>562</v>
      </c>
      <c r="C199" s="661" t="s">
        <v>572</v>
      </c>
      <c r="D199" s="662" t="s">
        <v>2598</v>
      </c>
      <c r="E199" s="661" t="s">
        <v>584</v>
      </c>
      <c r="F199" s="662" t="s">
        <v>2602</v>
      </c>
      <c r="G199" s="661" t="s">
        <v>585</v>
      </c>
      <c r="H199" s="661" t="s">
        <v>1196</v>
      </c>
      <c r="I199" s="661" t="s">
        <v>1197</v>
      </c>
      <c r="J199" s="661" t="s">
        <v>1198</v>
      </c>
      <c r="K199" s="661"/>
      <c r="L199" s="663">
        <v>100.31</v>
      </c>
      <c r="M199" s="663">
        <v>1</v>
      </c>
      <c r="N199" s="664">
        <v>100.31</v>
      </c>
    </row>
    <row r="200" spans="1:14" ht="14.4" customHeight="1" x14ac:dyDescent="0.3">
      <c r="A200" s="659" t="s">
        <v>561</v>
      </c>
      <c r="B200" s="660" t="s">
        <v>562</v>
      </c>
      <c r="C200" s="661" t="s">
        <v>572</v>
      </c>
      <c r="D200" s="662" t="s">
        <v>2598</v>
      </c>
      <c r="E200" s="661" t="s">
        <v>584</v>
      </c>
      <c r="F200" s="662" t="s">
        <v>2602</v>
      </c>
      <c r="G200" s="661" t="s">
        <v>585</v>
      </c>
      <c r="H200" s="661" t="s">
        <v>1199</v>
      </c>
      <c r="I200" s="661" t="s">
        <v>1200</v>
      </c>
      <c r="J200" s="661" t="s">
        <v>1201</v>
      </c>
      <c r="K200" s="661" t="s">
        <v>763</v>
      </c>
      <c r="L200" s="663">
        <v>23.619999999999997</v>
      </c>
      <c r="M200" s="663">
        <v>1</v>
      </c>
      <c r="N200" s="664">
        <v>23.619999999999997</v>
      </c>
    </row>
    <row r="201" spans="1:14" ht="14.4" customHeight="1" x14ac:dyDescent="0.3">
      <c r="A201" s="659" t="s">
        <v>561</v>
      </c>
      <c r="B201" s="660" t="s">
        <v>562</v>
      </c>
      <c r="C201" s="661" t="s">
        <v>572</v>
      </c>
      <c r="D201" s="662" t="s">
        <v>2598</v>
      </c>
      <c r="E201" s="661" t="s">
        <v>584</v>
      </c>
      <c r="F201" s="662" t="s">
        <v>2602</v>
      </c>
      <c r="G201" s="661" t="s">
        <v>585</v>
      </c>
      <c r="H201" s="661" t="s">
        <v>1202</v>
      </c>
      <c r="I201" s="661" t="s">
        <v>1203</v>
      </c>
      <c r="J201" s="661" t="s">
        <v>1204</v>
      </c>
      <c r="K201" s="661" t="s">
        <v>1205</v>
      </c>
      <c r="L201" s="663">
        <v>75.44022017401366</v>
      </c>
      <c r="M201" s="663">
        <v>1</v>
      </c>
      <c r="N201" s="664">
        <v>75.44022017401366</v>
      </c>
    </row>
    <row r="202" spans="1:14" ht="14.4" customHeight="1" x14ac:dyDescent="0.3">
      <c r="A202" s="659" t="s">
        <v>561</v>
      </c>
      <c r="B202" s="660" t="s">
        <v>562</v>
      </c>
      <c r="C202" s="661" t="s">
        <v>572</v>
      </c>
      <c r="D202" s="662" t="s">
        <v>2598</v>
      </c>
      <c r="E202" s="661" t="s">
        <v>584</v>
      </c>
      <c r="F202" s="662" t="s">
        <v>2602</v>
      </c>
      <c r="G202" s="661" t="s">
        <v>585</v>
      </c>
      <c r="H202" s="661" t="s">
        <v>694</v>
      </c>
      <c r="I202" s="661" t="s">
        <v>695</v>
      </c>
      <c r="J202" s="661" t="s">
        <v>696</v>
      </c>
      <c r="K202" s="661" t="s">
        <v>697</v>
      </c>
      <c r="L202" s="663">
        <v>77.149999999999991</v>
      </c>
      <c r="M202" s="663">
        <v>1</v>
      </c>
      <c r="N202" s="664">
        <v>77.149999999999991</v>
      </c>
    </row>
    <row r="203" spans="1:14" ht="14.4" customHeight="1" x14ac:dyDescent="0.3">
      <c r="A203" s="659" t="s">
        <v>561</v>
      </c>
      <c r="B203" s="660" t="s">
        <v>562</v>
      </c>
      <c r="C203" s="661" t="s">
        <v>572</v>
      </c>
      <c r="D203" s="662" t="s">
        <v>2598</v>
      </c>
      <c r="E203" s="661" t="s">
        <v>584</v>
      </c>
      <c r="F203" s="662" t="s">
        <v>2602</v>
      </c>
      <c r="G203" s="661" t="s">
        <v>585</v>
      </c>
      <c r="H203" s="661" t="s">
        <v>1206</v>
      </c>
      <c r="I203" s="661" t="s">
        <v>1207</v>
      </c>
      <c r="J203" s="661" t="s">
        <v>1208</v>
      </c>
      <c r="K203" s="661" t="s">
        <v>1209</v>
      </c>
      <c r="L203" s="663">
        <v>134.23000000000002</v>
      </c>
      <c r="M203" s="663">
        <v>1</v>
      </c>
      <c r="N203" s="664">
        <v>134.23000000000002</v>
      </c>
    </row>
    <row r="204" spans="1:14" ht="14.4" customHeight="1" x14ac:dyDescent="0.3">
      <c r="A204" s="659" t="s">
        <v>561</v>
      </c>
      <c r="B204" s="660" t="s">
        <v>562</v>
      </c>
      <c r="C204" s="661" t="s">
        <v>572</v>
      </c>
      <c r="D204" s="662" t="s">
        <v>2598</v>
      </c>
      <c r="E204" s="661" t="s">
        <v>584</v>
      </c>
      <c r="F204" s="662" t="s">
        <v>2602</v>
      </c>
      <c r="G204" s="661" t="s">
        <v>585</v>
      </c>
      <c r="H204" s="661" t="s">
        <v>1210</v>
      </c>
      <c r="I204" s="661" t="s">
        <v>1211</v>
      </c>
      <c r="J204" s="661" t="s">
        <v>1212</v>
      </c>
      <c r="K204" s="661"/>
      <c r="L204" s="663">
        <v>202.4674416429163</v>
      </c>
      <c r="M204" s="663">
        <v>5</v>
      </c>
      <c r="N204" s="664">
        <v>1012.3372082145814</v>
      </c>
    </row>
    <row r="205" spans="1:14" ht="14.4" customHeight="1" x14ac:dyDescent="0.3">
      <c r="A205" s="659" t="s">
        <v>561</v>
      </c>
      <c r="B205" s="660" t="s">
        <v>562</v>
      </c>
      <c r="C205" s="661" t="s">
        <v>572</v>
      </c>
      <c r="D205" s="662" t="s">
        <v>2598</v>
      </c>
      <c r="E205" s="661" t="s">
        <v>584</v>
      </c>
      <c r="F205" s="662" t="s">
        <v>2602</v>
      </c>
      <c r="G205" s="661" t="s">
        <v>585</v>
      </c>
      <c r="H205" s="661" t="s">
        <v>1213</v>
      </c>
      <c r="I205" s="661" t="s">
        <v>1214</v>
      </c>
      <c r="J205" s="661" t="s">
        <v>1215</v>
      </c>
      <c r="K205" s="661" t="s">
        <v>1216</v>
      </c>
      <c r="L205" s="663">
        <v>87.830418920919797</v>
      </c>
      <c r="M205" s="663">
        <v>1</v>
      </c>
      <c r="N205" s="664">
        <v>87.830418920919797</v>
      </c>
    </row>
    <row r="206" spans="1:14" ht="14.4" customHeight="1" x14ac:dyDescent="0.3">
      <c r="A206" s="659" t="s">
        <v>561</v>
      </c>
      <c r="B206" s="660" t="s">
        <v>562</v>
      </c>
      <c r="C206" s="661" t="s">
        <v>572</v>
      </c>
      <c r="D206" s="662" t="s">
        <v>2598</v>
      </c>
      <c r="E206" s="661" t="s">
        <v>584</v>
      </c>
      <c r="F206" s="662" t="s">
        <v>2602</v>
      </c>
      <c r="G206" s="661" t="s">
        <v>585</v>
      </c>
      <c r="H206" s="661" t="s">
        <v>1217</v>
      </c>
      <c r="I206" s="661" t="s">
        <v>1218</v>
      </c>
      <c r="J206" s="661" t="s">
        <v>1219</v>
      </c>
      <c r="K206" s="661" t="s">
        <v>1220</v>
      </c>
      <c r="L206" s="663">
        <v>122.8075</v>
      </c>
      <c r="M206" s="663">
        <v>4</v>
      </c>
      <c r="N206" s="664">
        <v>491.23</v>
      </c>
    </row>
    <row r="207" spans="1:14" ht="14.4" customHeight="1" x14ac:dyDescent="0.3">
      <c r="A207" s="659" t="s">
        <v>561</v>
      </c>
      <c r="B207" s="660" t="s">
        <v>562</v>
      </c>
      <c r="C207" s="661" t="s">
        <v>572</v>
      </c>
      <c r="D207" s="662" t="s">
        <v>2598</v>
      </c>
      <c r="E207" s="661" t="s">
        <v>584</v>
      </c>
      <c r="F207" s="662" t="s">
        <v>2602</v>
      </c>
      <c r="G207" s="661" t="s">
        <v>585</v>
      </c>
      <c r="H207" s="661" t="s">
        <v>1221</v>
      </c>
      <c r="I207" s="661" t="s">
        <v>1221</v>
      </c>
      <c r="J207" s="661" t="s">
        <v>1222</v>
      </c>
      <c r="K207" s="661" t="s">
        <v>1223</v>
      </c>
      <c r="L207" s="663">
        <v>100.54</v>
      </c>
      <c r="M207" s="663">
        <v>1</v>
      </c>
      <c r="N207" s="664">
        <v>100.54</v>
      </c>
    </row>
    <row r="208" spans="1:14" ht="14.4" customHeight="1" x14ac:dyDescent="0.3">
      <c r="A208" s="659" t="s">
        <v>561</v>
      </c>
      <c r="B208" s="660" t="s">
        <v>562</v>
      </c>
      <c r="C208" s="661" t="s">
        <v>572</v>
      </c>
      <c r="D208" s="662" t="s">
        <v>2598</v>
      </c>
      <c r="E208" s="661" t="s">
        <v>584</v>
      </c>
      <c r="F208" s="662" t="s">
        <v>2602</v>
      </c>
      <c r="G208" s="661" t="s">
        <v>585</v>
      </c>
      <c r="H208" s="661" t="s">
        <v>1224</v>
      </c>
      <c r="I208" s="661" t="s">
        <v>1224</v>
      </c>
      <c r="J208" s="661" t="s">
        <v>1225</v>
      </c>
      <c r="K208" s="661" t="s">
        <v>797</v>
      </c>
      <c r="L208" s="663">
        <v>128.97999999999999</v>
      </c>
      <c r="M208" s="663">
        <v>1</v>
      </c>
      <c r="N208" s="664">
        <v>128.97999999999999</v>
      </c>
    </row>
    <row r="209" spans="1:14" ht="14.4" customHeight="1" x14ac:dyDescent="0.3">
      <c r="A209" s="659" t="s">
        <v>561</v>
      </c>
      <c r="B209" s="660" t="s">
        <v>562</v>
      </c>
      <c r="C209" s="661" t="s">
        <v>572</v>
      </c>
      <c r="D209" s="662" t="s">
        <v>2598</v>
      </c>
      <c r="E209" s="661" t="s">
        <v>584</v>
      </c>
      <c r="F209" s="662" t="s">
        <v>2602</v>
      </c>
      <c r="G209" s="661" t="s">
        <v>585</v>
      </c>
      <c r="H209" s="661" t="s">
        <v>1226</v>
      </c>
      <c r="I209" s="661" t="s">
        <v>1227</v>
      </c>
      <c r="J209" s="661" t="s">
        <v>1228</v>
      </c>
      <c r="K209" s="661" t="s">
        <v>1229</v>
      </c>
      <c r="L209" s="663">
        <v>92.849732091207883</v>
      </c>
      <c r="M209" s="663">
        <v>1</v>
      </c>
      <c r="N209" s="664">
        <v>92.849732091207883</v>
      </c>
    </row>
    <row r="210" spans="1:14" ht="14.4" customHeight="1" x14ac:dyDescent="0.3">
      <c r="A210" s="659" t="s">
        <v>561</v>
      </c>
      <c r="B210" s="660" t="s">
        <v>562</v>
      </c>
      <c r="C210" s="661" t="s">
        <v>572</v>
      </c>
      <c r="D210" s="662" t="s">
        <v>2598</v>
      </c>
      <c r="E210" s="661" t="s">
        <v>584</v>
      </c>
      <c r="F210" s="662" t="s">
        <v>2602</v>
      </c>
      <c r="G210" s="661" t="s">
        <v>585</v>
      </c>
      <c r="H210" s="661" t="s">
        <v>714</v>
      </c>
      <c r="I210" s="661" t="s">
        <v>715</v>
      </c>
      <c r="J210" s="661" t="s">
        <v>716</v>
      </c>
      <c r="K210" s="661" t="s">
        <v>717</v>
      </c>
      <c r="L210" s="663">
        <v>108.60999999999996</v>
      </c>
      <c r="M210" s="663">
        <v>2</v>
      </c>
      <c r="N210" s="664">
        <v>217.21999999999991</v>
      </c>
    </row>
    <row r="211" spans="1:14" ht="14.4" customHeight="1" x14ac:dyDescent="0.3">
      <c r="A211" s="659" t="s">
        <v>561</v>
      </c>
      <c r="B211" s="660" t="s">
        <v>562</v>
      </c>
      <c r="C211" s="661" t="s">
        <v>572</v>
      </c>
      <c r="D211" s="662" t="s">
        <v>2598</v>
      </c>
      <c r="E211" s="661" t="s">
        <v>584</v>
      </c>
      <c r="F211" s="662" t="s">
        <v>2602</v>
      </c>
      <c r="G211" s="661" t="s">
        <v>585</v>
      </c>
      <c r="H211" s="661" t="s">
        <v>718</v>
      </c>
      <c r="I211" s="661" t="s">
        <v>719</v>
      </c>
      <c r="J211" s="661" t="s">
        <v>720</v>
      </c>
      <c r="K211" s="661" t="s">
        <v>721</v>
      </c>
      <c r="L211" s="663">
        <v>129.58959942484907</v>
      </c>
      <c r="M211" s="663">
        <v>1</v>
      </c>
      <c r="N211" s="664">
        <v>129.58959942484907</v>
      </c>
    </row>
    <row r="212" spans="1:14" ht="14.4" customHeight="1" x14ac:dyDescent="0.3">
      <c r="A212" s="659" t="s">
        <v>561</v>
      </c>
      <c r="B212" s="660" t="s">
        <v>562</v>
      </c>
      <c r="C212" s="661" t="s">
        <v>572</v>
      </c>
      <c r="D212" s="662" t="s">
        <v>2598</v>
      </c>
      <c r="E212" s="661" t="s">
        <v>584</v>
      </c>
      <c r="F212" s="662" t="s">
        <v>2602</v>
      </c>
      <c r="G212" s="661" t="s">
        <v>585</v>
      </c>
      <c r="H212" s="661" t="s">
        <v>1230</v>
      </c>
      <c r="I212" s="661" t="s">
        <v>1231</v>
      </c>
      <c r="J212" s="661" t="s">
        <v>1232</v>
      </c>
      <c r="K212" s="661" t="s">
        <v>1233</v>
      </c>
      <c r="L212" s="663">
        <v>22.299999999999997</v>
      </c>
      <c r="M212" s="663">
        <v>1</v>
      </c>
      <c r="N212" s="664">
        <v>22.299999999999997</v>
      </c>
    </row>
    <row r="213" spans="1:14" ht="14.4" customHeight="1" x14ac:dyDescent="0.3">
      <c r="A213" s="659" t="s">
        <v>561</v>
      </c>
      <c r="B213" s="660" t="s">
        <v>562</v>
      </c>
      <c r="C213" s="661" t="s">
        <v>572</v>
      </c>
      <c r="D213" s="662" t="s">
        <v>2598</v>
      </c>
      <c r="E213" s="661" t="s">
        <v>584</v>
      </c>
      <c r="F213" s="662" t="s">
        <v>2602</v>
      </c>
      <c r="G213" s="661" t="s">
        <v>585</v>
      </c>
      <c r="H213" s="661" t="s">
        <v>722</v>
      </c>
      <c r="I213" s="661" t="s">
        <v>723</v>
      </c>
      <c r="J213" s="661" t="s">
        <v>724</v>
      </c>
      <c r="K213" s="661" t="s">
        <v>725</v>
      </c>
      <c r="L213" s="663">
        <v>68.393333333333331</v>
      </c>
      <c r="M213" s="663">
        <v>6</v>
      </c>
      <c r="N213" s="664">
        <v>410.35999999999996</v>
      </c>
    </row>
    <row r="214" spans="1:14" ht="14.4" customHeight="1" x14ac:dyDescent="0.3">
      <c r="A214" s="659" t="s">
        <v>561</v>
      </c>
      <c r="B214" s="660" t="s">
        <v>562</v>
      </c>
      <c r="C214" s="661" t="s">
        <v>572</v>
      </c>
      <c r="D214" s="662" t="s">
        <v>2598</v>
      </c>
      <c r="E214" s="661" t="s">
        <v>584</v>
      </c>
      <c r="F214" s="662" t="s">
        <v>2602</v>
      </c>
      <c r="G214" s="661" t="s">
        <v>585</v>
      </c>
      <c r="H214" s="661" t="s">
        <v>1234</v>
      </c>
      <c r="I214" s="661" t="s">
        <v>1235</v>
      </c>
      <c r="J214" s="661" t="s">
        <v>1236</v>
      </c>
      <c r="K214" s="661" t="s">
        <v>1237</v>
      </c>
      <c r="L214" s="663">
        <v>134.63000000000002</v>
      </c>
      <c r="M214" s="663">
        <v>1</v>
      </c>
      <c r="N214" s="664">
        <v>134.63000000000002</v>
      </c>
    </row>
    <row r="215" spans="1:14" ht="14.4" customHeight="1" x14ac:dyDescent="0.3">
      <c r="A215" s="659" t="s">
        <v>561</v>
      </c>
      <c r="B215" s="660" t="s">
        <v>562</v>
      </c>
      <c r="C215" s="661" t="s">
        <v>572</v>
      </c>
      <c r="D215" s="662" t="s">
        <v>2598</v>
      </c>
      <c r="E215" s="661" t="s">
        <v>584</v>
      </c>
      <c r="F215" s="662" t="s">
        <v>2602</v>
      </c>
      <c r="G215" s="661" t="s">
        <v>585</v>
      </c>
      <c r="H215" s="661" t="s">
        <v>1238</v>
      </c>
      <c r="I215" s="661" t="s">
        <v>1239</v>
      </c>
      <c r="J215" s="661" t="s">
        <v>1240</v>
      </c>
      <c r="K215" s="661" t="s">
        <v>1241</v>
      </c>
      <c r="L215" s="663">
        <v>121.81</v>
      </c>
      <c r="M215" s="663">
        <v>1</v>
      </c>
      <c r="N215" s="664">
        <v>121.81</v>
      </c>
    </row>
    <row r="216" spans="1:14" ht="14.4" customHeight="1" x14ac:dyDescent="0.3">
      <c r="A216" s="659" t="s">
        <v>561</v>
      </c>
      <c r="B216" s="660" t="s">
        <v>562</v>
      </c>
      <c r="C216" s="661" t="s">
        <v>572</v>
      </c>
      <c r="D216" s="662" t="s">
        <v>2598</v>
      </c>
      <c r="E216" s="661" t="s">
        <v>584</v>
      </c>
      <c r="F216" s="662" t="s">
        <v>2602</v>
      </c>
      <c r="G216" s="661" t="s">
        <v>585</v>
      </c>
      <c r="H216" s="661" t="s">
        <v>1242</v>
      </c>
      <c r="I216" s="661" t="s">
        <v>1243</v>
      </c>
      <c r="J216" s="661" t="s">
        <v>728</v>
      </c>
      <c r="K216" s="661" t="s">
        <v>1244</v>
      </c>
      <c r="L216" s="663">
        <v>143.84335523967081</v>
      </c>
      <c r="M216" s="663">
        <v>15</v>
      </c>
      <c r="N216" s="664">
        <v>2157.6503285950621</v>
      </c>
    </row>
    <row r="217" spans="1:14" ht="14.4" customHeight="1" x14ac:dyDescent="0.3">
      <c r="A217" s="659" t="s">
        <v>561</v>
      </c>
      <c r="B217" s="660" t="s">
        <v>562</v>
      </c>
      <c r="C217" s="661" t="s">
        <v>572</v>
      </c>
      <c r="D217" s="662" t="s">
        <v>2598</v>
      </c>
      <c r="E217" s="661" t="s">
        <v>584</v>
      </c>
      <c r="F217" s="662" t="s">
        <v>2602</v>
      </c>
      <c r="G217" s="661" t="s">
        <v>585</v>
      </c>
      <c r="H217" s="661" t="s">
        <v>1245</v>
      </c>
      <c r="I217" s="661" t="s">
        <v>1246</v>
      </c>
      <c r="J217" s="661" t="s">
        <v>1247</v>
      </c>
      <c r="K217" s="661" t="s">
        <v>1248</v>
      </c>
      <c r="L217" s="663">
        <v>80.909691502301101</v>
      </c>
      <c r="M217" s="663">
        <v>1</v>
      </c>
      <c r="N217" s="664">
        <v>80.909691502301101</v>
      </c>
    </row>
    <row r="218" spans="1:14" ht="14.4" customHeight="1" x14ac:dyDescent="0.3">
      <c r="A218" s="659" t="s">
        <v>561</v>
      </c>
      <c r="B218" s="660" t="s">
        <v>562</v>
      </c>
      <c r="C218" s="661" t="s">
        <v>572</v>
      </c>
      <c r="D218" s="662" t="s">
        <v>2598</v>
      </c>
      <c r="E218" s="661" t="s">
        <v>584</v>
      </c>
      <c r="F218" s="662" t="s">
        <v>2602</v>
      </c>
      <c r="G218" s="661" t="s">
        <v>585</v>
      </c>
      <c r="H218" s="661" t="s">
        <v>730</v>
      </c>
      <c r="I218" s="661" t="s">
        <v>731</v>
      </c>
      <c r="J218" s="661" t="s">
        <v>732</v>
      </c>
      <c r="K218" s="661" t="s">
        <v>733</v>
      </c>
      <c r="L218" s="663">
        <v>72.871335759306788</v>
      </c>
      <c r="M218" s="663">
        <v>7</v>
      </c>
      <c r="N218" s="664">
        <v>510.09935031514749</v>
      </c>
    </row>
    <row r="219" spans="1:14" ht="14.4" customHeight="1" x14ac:dyDescent="0.3">
      <c r="A219" s="659" t="s">
        <v>561</v>
      </c>
      <c r="B219" s="660" t="s">
        <v>562</v>
      </c>
      <c r="C219" s="661" t="s">
        <v>572</v>
      </c>
      <c r="D219" s="662" t="s">
        <v>2598</v>
      </c>
      <c r="E219" s="661" t="s">
        <v>584</v>
      </c>
      <c r="F219" s="662" t="s">
        <v>2602</v>
      </c>
      <c r="G219" s="661" t="s">
        <v>585</v>
      </c>
      <c r="H219" s="661" t="s">
        <v>734</v>
      </c>
      <c r="I219" s="661" t="s">
        <v>735</v>
      </c>
      <c r="J219" s="661" t="s">
        <v>736</v>
      </c>
      <c r="K219" s="661" t="s">
        <v>737</v>
      </c>
      <c r="L219" s="663">
        <v>44.630185103406582</v>
      </c>
      <c r="M219" s="663">
        <v>42</v>
      </c>
      <c r="N219" s="664">
        <v>1874.4677743430764</v>
      </c>
    </row>
    <row r="220" spans="1:14" ht="14.4" customHeight="1" x14ac:dyDescent="0.3">
      <c r="A220" s="659" t="s">
        <v>561</v>
      </c>
      <c r="B220" s="660" t="s">
        <v>562</v>
      </c>
      <c r="C220" s="661" t="s">
        <v>572</v>
      </c>
      <c r="D220" s="662" t="s">
        <v>2598</v>
      </c>
      <c r="E220" s="661" t="s">
        <v>584</v>
      </c>
      <c r="F220" s="662" t="s">
        <v>2602</v>
      </c>
      <c r="G220" s="661" t="s">
        <v>585</v>
      </c>
      <c r="H220" s="661" t="s">
        <v>738</v>
      </c>
      <c r="I220" s="661" t="s">
        <v>739</v>
      </c>
      <c r="J220" s="661" t="s">
        <v>740</v>
      </c>
      <c r="K220" s="661" t="s">
        <v>741</v>
      </c>
      <c r="L220" s="663">
        <v>46.782072770081761</v>
      </c>
      <c r="M220" s="663">
        <v>10</v>
      </c>
      <c r="N220" s="664">
        <v>467.8207277008176</v>
      </c>
    </row>
    <row r="221" spans="1:14" ht="14.4" customHeight="1" x14ac:dyDescent="0.3">
      <c r="A221" s="659" t="s">
        <v>561</v>
      </c>
      <c r="B221" s="660" t="s">
        <v>562</v>
      </c>
      <c r="C221" s="661" t="s">
        <v>572</v>
      </c>
      <c r="D221" s="662" t="s">
        <v>2598</v>
      </c>
      <c r="E221" s="661" t="s">
        <v>584</v>
      </c>
      <c r="F221" s="662" t="s">
        <v>2602</v>
      </c>
      <c r="G221" s="661" t="s">
        <v>585</v>
      </c>
      <c r="H221" s="661" t="s">
        <v>1249</v>
      </c>
      <c r="I221" s="661" t="s">
        <v>1249</v>
      </c>
      <c r="J221" s="661" t="s">
        <v>1250</v>
      </c>
      <c r="K221" s="661" t="s">
        <v>1251</v>
      </c>
      <c r="L221" s="663">
        <v>106.43999999999998</v>
      </c>
      <c r="M221" s="663">
        <v>1</v>
      </c>
      <c r="N221" s="664">
        <v>106.43999999999998</v>
      </c>
    </row>
    <row r="222" spans="1:14" ht="14.4" customHeight="1" x14ac:dyDescent="0.3">
      <c r="A222" s="659" t="s">
        <v>561</v>
      </c>
      <c r="B222" s="660" t="s">
        <v>562</v>
      </c>
      <c r="C222" s="661" t="s">
        <v>572</v>
      </c>
      <c r="D222" s="662" t="s">
        <v>2598</v>
      </c>
      <c r="E222" s="661" t="s">
        <v>584</v>
      </c>
      <c r="F222" s="662" t="s">
        <v>2602</v>
      </c>
      <c r="G222" s="661" t="s">
        <v>585</v>
      </c>
      <c r="H222" s="661" t="s">
        <v>742</v>
      </c>
      <c r="I222" s="661" t="s">
        <v>743</v>
      </c>
      <c r="J222" s="661" t="s">
        <v>744</v>
      </c>
      <c r="K222" s="661" t="s">
        <v>745</v>
      </c>
      <c r="L222" s="663">
        <v>41.825695906939707</v>
      </c>
      <c r="M222" s="663">
        <v>7</v>
      </c>
      <c r="N222" s="664">
        <v>292.77987134857796</v>
      </c>
    </row>
    <row r="223" spans="1:14" ht="14.4" customHeight="1" x14ac:dyDescent="0.3">
      <c r="A223" s="659" t="s">
        <v>561</v>
      </c>
      <c r="B223" s="660" t="s">
        <v>562</v>
      </c>
      <c r="C223" s="661" t="s">
        <v>572</v>
      </c>
      <c r="D223" s="662" t="s">
        <v>2598</v>
      </c>
      <c r="E223" s="661" t="s">
        <v>584</v>
      </c>
      <c r="F223" s="662" t="s">
        <v>2602</v>
      </c>
      <c r="G223" s="661" t="s">
        <v>585</v>
      </c>
      <c r="H223" s="661" t="s">
        <v>1252</v>
      </c>
      <c r="I223" s="661" t="s">
        <v>1253</v>
      </c>
      <c r="J223" s="661" t="s">
        <v>744</v>
      </c>
      <c r="K223" s="661" t="s">
        <v>1254</v>
      </c>
      <c r="L223" s="663">
        <v>292.47000000000003</v>
      </c>
      <c r="M223" s="663">
        <v>2</v>
      </c>
      <c r="N223" s="664">
        <v>584.94000000000005</v>
      </c>
    </row>
    <row r="224" spans="1:14" ht="14.4" customHeight="1" x14ac:dyDescent="0.3">
      <c r="A224" s="659" t="s">
        <v>561</v>
      </c>
      <c r="B224" s="660" t="s">
        <v>562</v>
      </c>
      <c r="C224" s="661" t="s">
        <v>572</v>
      </c>
      <c r="D224" s="662" t="s">
        <v>2598</v>
      </c>
      <c r="E224" s="661" t="s">
        <v>584</v>
      </c>
      <c r="F224" s="662" t="s">
        <v>2602</v>
      </c>
      <c r="G224" s="661" t="s">
        <v>585</v>
      </c>
      <c r="H224" s="661" t="s">
        <v>1255</v>
      </c>
      <c r="I224" s="661" t="s">
        <v>1256</v>
      </c>
      <c r="J224" s="661" t="s">
        <v>1257</v>
      </c>
      <c r="K224" s="661" t="s">
        <v>972</v>
      </c>
      <c r="L224" s="663">
        <v>91.63333333333334</v>
      </c>
      <c r="M224" s="663">
        <v>3</v>
      </c>
      <c r="N224" s="664">
        <v>274.90000000000003</v>
      </c>
    </row>
    <row r="225" spans="1:14" ht="14.4" customHeight="1" x14ac:dyDescent="0.3">
      <c r="A225" s="659" t="s">
        <v>561</v>
      </c>
      <c r="B225" s="660" t="s">
        <v>562</v>
      </c>
      <c r="C225" s="661" t="s">
        <v>572</v>
      </c>
      <c r="D225" s="662" t="s">
        <v>2598</v>
      </c>
      <c r="E225" s="661" t="s">
        <v>584</v>
      </c>
      <c r="F225" s="662" t="s">
        <v>2602</v>
      </c>
      <c r="G225" s="661" t="s">
        <v>585</v>
      </c>
      <c r="H225" s="661" t="s">
        <v>1258</v>
      </c>
      <c r="I225" s="661" t="s">
        <v>1259</v>
      </c>
      <c r="J225" s="661" t="s">
        <v>1260</v>
      </c>
      <c r="K225" s="661" t="s">
        <v>1261</v>
      </c>
      <c r="L225" s="663">
        <v>41.15000000000002</v>
      </c>
      <c r="M225" s="663">
        <v>1</v>
      </c>
      <c r="N225" s="664">
        <v>41.15000000000002</v>
      </c>
    </row>
    <row r="226" spans="1:14" ht="14.4" customHeight="1" x14ac:dyDescent="0.3">
      <c r="A226" s="659" t="s">
        <v>561</v>
      </c>
      <c r="B226" s="660" t="s">
        <v>562</v>
      </c>
      <c r="C226" s="661" t="s">
        <v>572</v>
      </c>
      <c r="D226" s="662" t="s">
        <v>2598</v>
      </c>
      <c r="E226" s="661" t="s">
        <v>584</v>
      </c>
      <c r="F226" s="662" t="s">
        <v>2602</v>
      </c>
      <c r="G226" s="661" t="s">
        <v>585</v>
      </c>
      <c r="H226" s="661" t="s">
        <v>1262</v>
      </c>
      <c r="I226" s="661" t="s">
        <v>1263</v>
      </c>
      <c r="J226" s="661" t="s">
        <v>1264</v>
      </c>
      <c r="K226" s="661" t="s">
        <v>1265</v>
      </c>
      <c r="L226" s="663">
        <v>38.029726346925202</v>
      </c>
      <c r="M226" s="663">
        <v>1</v>
      </c>
      <c r="N226" s="664">
        <v>38.029726346925202</v>
      </c>
    </row>
    <row r="227" spans="1:14" ht="14.4" customHeight="1" x14ac:dyDescent="0.3">
      <c r="A227" s="659" t="s">
        <v>561</v>
      </c>
      <c r="B227" s="660" t="s">
        <v>562</v>
      </c>
      <c r="C227" s="661" t="s">
        <v>572</v>
      </c>
      <c r="D227" s="662" t="s">
        <v>2598</v>
      </c>
      <c r="E227" s="661" t="s">
        <v>584</v>
      </c>
      <c r="F227" s="662" t="s">
        <v>2602</v>
      </c>
      <c r="G227" s="661" t="s">
        <v>585</v>
      </c>
      <c r="H227" s="661" t="s">
        <v>1266</v>
      </c>
      <c r="I227" s="661" t="s">
        <v>1267</v>
      </c>
      <c r="J227" s="661" t="s">
        <v>1268</v>
      </c>
      <c r="K227" s="661" t="s">
        <v>1269</v>
      </c>
      <c r="L227" s="663">
        <v>28.89</v>
      </c>
      <c r="M227" s="663">
        <v>1</v>
      </c>
      <c r="N227" s="664">
        <v>28.89</v>
      </c>
    </row>
    <row r="228" spans="1:14" ht="14.4" customHeight="1" x14ac:dyDescent="0.3">
      <c r="A228" s="659" t="s">
        <v>561</v>
      </c>
      <c r="B228" s="660" t="s">
        <v>562</v>
      </c>
      <c r="C228" s="661" t="s">
        <v>572</v>
      </c>
      <c r="D228" s="662" t="s">
        <v>2598</v>
      </c>
      <c r="E228" s="661" t="s">
        <v>584</v>
      </c>
      <c r="F228" s="662" t="s">
        <v>2602</v>
      </c>
      <c r="G228" s="661" t="s">
        <v>585</v>
      </c>
      <c r="H228" s="661" t="s">
        <v>1270</v>
      </c>
      <c r="I228" s="661" t="s">
        <v>1271</v>
      </c>
      <c r="J228" s="661" t="s">
        <v>1272</v>
      </c>
      <c r="K228" s="661" t="s">
        <v>1273</v>
      </c>
      <c r="L228" s="663">
        <v>160.53</v>
      </c>
      <c r="M228" s="663">
        <v>1</v>
      </c>
      <c r="N228" s="664">
        <v>160.53</v>
      </c>
    </row>
    <row r="229" spans="1:14" ht="14.4" customHeight="1" x14ac:dyDescent="0.3">
      <c r="A229" s="659" t="s">
        <v>561</v>
      </c>
      <c r="B229" s="660" t="s">
        <v>562</v>
      </c>
      <c r="C229" s="661" t="s">
        <v>572</v>
      </c>
      <c r="D229" s="662" t="s">
        <v>2598</v>
      </c>
      <c r="E229" s="661" t="s">
        <v>584</v>
      </c>
      <c r="F229" s="662" t="s">
        <v>2602</v>
      </c>
      <c r="G229" s="661" t="s">
        <v>585</v>
      </c>
      <c r="H229" s="661" t="s">
        <v>746</v>
      </c>
      <c r="I229" s="661" t="s">
        <v>747</v>
      </c>
      <c r="J229" s="661" t="s">
        <v>748</v>
      </c>
      <c r="K229" s="661" t="s">
        <v>749</v>
      </c>
      <c r="L229" s="663">
        <v>117.09</v>
      </c>
      <c r="M229" s="663">
        <v>1</v>
      </c>
      <c r="N229" s="664">
        <v>117.09</v>
      </c>
    </row>
    <row r="230" spans="1:14" ht="14.4" customHeight="1" x14ac:dyDescent="0.3">
      <c r="A230" s="659" t="s">
        <v>561</v>
      </c>
      <c r="B230" s="660" t="s">
        <v>562</v>
      </c>
      <c r="C230" s="661" t="s">
        <v>572</v>
      </c>
      <c r="D230" s="662" t="s">
        <v>2598</v>
      </c>
      <c r="E230" s="661" t="s">
        <v>584</v>
      </c>
      <c r="F230" s="662" t="s">
        <v>2602</v>
      </c>
      <c r="G230" s="661" t="s">
        <v>585</v>
      </c>
      <c r="H230" s="661" t="s">
        <v>1274</v>
      </c>
      <c r="I230" s="661" t="s">
        <v>1275</v>
      </c>
      <c r="J230" s="661" t="s">
        <v>1276</v>
      </c>
      <c r="K230" s="661" t="s">
        <v>1277</v>
      </c>
      <c r="L230" s="663">
        <v>167.01708998366863</v>
      </c>
      <c r="M230" s="663">
        <v>3</v>
      </c>
      <c r="N230" s="664">
        <v>501.05126995100591</v>
      </c>
    </row>
    <row r="231" spans="1:14" ht="14.4" customHeight="1" x14ac:dyDescent="0.3">
      <c r="A231" s="659" t="s">
        <v>561</v>
      </c>
      <c r="B231" s="660" t="s">
        <v>562</v>
      </c>
      <c r="C231" s="661" t="s">
        <v>572</v>
      </c>
      <c r="D231" s="662" t="s">
        <v>2598</v>
      </c>
      <c r="E231" s="661" t="s">
        <v>584</v>
      </c>
      <c r="F231" s="662" t="s">
        <v>2602</v>
      </c>
      <c r="G231" s="661" t="s">
        <v>585</v>
      </c>
      <c r="H231" s="661" t="s">
        <v>750</v>
      </c>
      <c r="I231" s="661" t="s">
        <v>751</v>
      </c>
      <c r="J231" s="661" t="s">
        <v>752</v>
      </c>
      <c r="K231" s="661" t="s">
        <v>753</v>
      </c>
      <c r="L231" s="663">
        <v>28.320031457684291</v>
      </c>
      <c r="M231" s="663">
        <v>1</v>
      </c>
      <c r="N231" s="664">
        <v>28.320031457684291</v>
      </c>
    </row>
    <row r="232" spans="1:14" ht="14.4" customHeight="1" x14ac:dyDescent="0.3">
      <c r="A232" s="659" t="s">
        <v>561</v>
      </c>
      <c r="B232" s="660" t="s">
        <v>562</v>
      </c>
      <c r="C232" s="661" t="s">
        <v>572</v>
      </c>
      <c r="D232" s="662" t="s">
        <v>2598</v>
      </c>
      <c r="E232" s="661" t="s">
        <v>584</v>
      </c>
      <c r="F232" s="662" t="s">
        <v>2602</v>
      </c>
      <c r="G232" s="661" t="s">
        <v>585</v>
      </c>
      <c r="H232" s="661" t="s">
        <v>1278</v>
      </c>
      <c r="I232" s="661" t="s">
        <v>1279</v>
      </c>
      <c r="J232" s="661" t="s">
        <v>1280</v>
      </c>
      <c r="K232" s="661" t="s">
        <v>1281</v>
      </c>
      <c r="L232" s="663">
        <v>27.495052033307363</v>
      </c>
      <c r="M232" s="663">
        <v>2</v>
      </c>
      <c r="N232" s="664">
        <v>54.990104066614727</v>
      </c>
    </row>
    <row r="233" spans="1:14" ht="14.4" customHeight="1" x14ac:dyDescent="0.3">
      <c r="A233" s="659" t="s">
        <v>561</v>
      </c>
      <c r="B233" s="660" t="s">
        <v>562</v>
      </c>
      <c r="C233" s="661" t="s">
        <v>572</v>
      </c>
      <c r="D233" s="662" t="s">
        <v>2598</v>
      </c>
      <c r="E233" s="661" t="s">
        <v>584</v>
      </c>
      <c r="F233" s="662" t="s">
        <v>2602</v>
      </c>
      <c r="G233" s="661" t="s">
        <v>585</v>
      </c>
      <c r="H233" s="661" t="s">
        <v>1282</v>
      </c>
      <c r="I233" s="661" t="s">
        <v>237</v>
      </c>
      <c r="J233" s="661" t="s">
        <v>1283</v>
      </c>
      <c r="K233" s="661"/>
      <c r="L233" s="663">
        <v>639.01</v>
      </c>
      <c r="M233" s="663">
        <v>1</v>
      </c>
      <c r="N233" s="664">
        <v>639.01</v>
      </c>
    </row>
    <row r="234" spans="1:14" ht="14.4" customHeight="1" x14ac:dyDescent="0.3">
      <c r="A234" s="659" t="s">
        <v>561</v>
      </c>
      <c r="B234" s="660" t="s">
        <v>562</v>
      </c>
      <c r="C234" s="661" t="s">
        <v>572</v>
      </c>
      <c r="D234" s="662" t="s">
        <v>2598</v>
      </c>
      <c r="E234" s="661" t="s">
        <v>584</v>
      </c>
      <c r="F234" s="662" t="s">
        <v>2602</v>
      </c>
      <c r="G234" s="661" t="s">
        <v>585</v>
      </c>
      <c r="H234" s="661" t="s">
        <v>1284</v>
      </c>
      <c r="I234" s="661" t="s">
        <v>237</v>
      </c>
      <c r="J234" s="661" t="s">
        <v>1285</v>
      </c>
      <c r="K234" s="661"/>
      <c r="L234" s="663">
        <v>97.320309742933091</v>
      </c>
      <c r="M234" s="663">
        <v>28</v>
      </c>
      <c r="N234" s="664">
        <v>2724.9686728021265</v>
      </c>
    </row>
    <row r="235" spans="1:14" ht="14.4" customHeight="1" x14ac:dyDescent="0.3">
      <c r="A235" s="659" t="s">
        <v>561</v>
      </c>
      <c r="B235" s="660" t="s">
        <v>562</v>
      </c>
      <c r="C235" s="661" t="s">
        <v>572</v>
      </c>
      <c r="D235" s="662" t="s">
        <v>2598</v>
      </c>
      <c r="E235" s="661" t="s">
        <v>584</v>
      </c>
      <c r="F235" s="662" t="s">
        <v>2602</v>
      </c>
      <c r="G235" s="661" t="s">
        <v>585</v>
      </c>
      <c r="H235" s="661" t="s">
        <v>754</v>
      </c>
      <c r="I235" s="661" t="s">
        <v>237</v>
      </c>
      <c r="J235" s="661" t="s">
        <v>755</v>
      </c>
      <c r="K235" s="661"/>
      <c r="L235" s="663">
        <v>198.16979825853286</v>
      </c>
      <c r="M235" s="663">
        <v>2</v>
      </c>
      <c r="N235" s="664">
        <v>396.33959651706573</v>
      </c>
    </row>
    <row r="236" spans="1:14" ht="14.4" customHeight="1" x14ac:dyDescent="0.3">
      <c r="A236" s="659" t="s">
        <v>561</v>
      </c>
      <c r="B236" s="660" t="s">
        <v>562</v>
      </c>
      <c r="C236" s="661" t="s">
        <v>572</v>
      </c>
      <c r="D236" s="662" t="s">
        <v>2598</v>
      </c>
      <c r="E236" s="661" t="s">
        <v>584</v>
      </c>
      <c r="F236" s="662" t="s">
        <v>2602</v>
      </c>
      <c r="G236" s="661" t="s">
        <v>585</v>
      </c>
      <c r="H236" s="661" t="s">
        <v>1286</v>
      </c>
      <c r="I236" s="661" t="s">
        <v>237</v>
      </c>
      <c r="J236" s="661" t="s">
        <v>1287</v>
      </c>
      <c r="K236" s="661"/>
      <c r="L236" s="663">
        <v>42.206023144271661</v>
      </c>
      <c r="M236" s="663">
        <v>5</v>
      </c>
      <c r="N236" s="664">
        <v>211.0301157213583</v>
      </c>
    </row>
    <row r="237" spans="1:14" ht="14.4" customHeight="1" x14ac:dyDescent="0.3">
      <c r="A237" s="659" t="s">
        <v>561</v>
      </c>
      <c r="B237" s="660" t="s">
        <v>562</v>
      </c>
      <c r="C237" s="661" t="s">
        <v>572</v>
      </c>
      <c r="D237" s="662" t="s">
        <v>2598</v>
      </c>
      <c r="E237" s="661" t="s">
        <v>584</v>
      </c>
      <c r="F237" s="662" t="s">
        <v>2602</v>
      </c>
      <c r="G237" s="661" t="s">
        <v>585</v>
      </c>
      <c r="H237" s="661" t="s">
        <v>756</v>
      </c>
      <c r="I237" s="661" t="s">
        <v>237</v>
      </c>
      <c r="J237" s="661" t="s">
        <v>757</v>
      </c>
      <c r="K237" s="661"/>
      <c r="L237" s="663">
        <v>146.10999999999996</v>
      </c>
      <c r="M237" s="663">
        <v>1</v>
      </c>
      <c r="N237" s="664">
        <v>146.10999999999996</v>
      </c>
    </row>
    <row r="238" spans="1:14" ht="14.4" customHeight="1" x14ac:dyDescent="0.3">
      <c r="A238" s="659" t="s">
        <v>561</v>
      </c>
      <c r="B238" s="660" t="s">
        <v>562</v>
      </c>
      <c r="C238" s="661" t="s">
        <v>572</v>
      </c>
      <c r="D238" s="662" t="s">
        <v>2598</v>
      </c>
      <c r="E238" s="661" t="s">
        <v>584</v>
      </c>
      <c r="F238" s="662" t="s">
        <v>2602</v>
      </c>
      <c r="G238" s="661" t="s">
        <v>585</v>
      </c>
      <c r="H238" s="661" t="s">
        <v>758</v>
      </c>
      <c r="I238" s="661" t="s">
        <v>237</v>
      </c>
      <c r="J238" s="661" t="s">
        <v>759</v>
      </c>
      <c r="K238" s="661"/>
      <c r="L238" s="663">
        <v>99.549524930073332</v>
      </c>
      <c r="M238" s="663">
        <v>17</v>
      </c>
      <c r="N238" s="664">
        <v>1692.3419238112467</v>
      </c>
    </row>
    <row r="239" spans="1:14" ht="14.4" customHeight="1" x14ac:dyDescent="0.3">
      <c r="A239" s="659" t="s">
        <v>561</v>
      </c>
      <c r="B239" s="660" t="s">
        <v>562</v>
      </c>
      <c r="C239" s="661" t="s">
        <v>572</v>
      </c>
      <c r="D239" s="662" t="s">
        <v>2598</v>
      </c>
      <c r="E239" s="661" t="s">
        <v>584</v>
      </c>
      <c r="F239" s="662" t="s">
        <v>2602</v>
      </c>
      <c r="G239" s="661" t="s">
        <v>585</v>
      </c>
      <c r="H239" s="661" t="s">
        <v>1288</v>
      </c>
      <c r="I239" s="661" t="s">
        <v>237</v>
      </c>
      <c r="J239" s="661" t="s">
        <v>1289</v>
      </c>
      <c r="K239" s="661"/>
      <c r="L239" s="663">
        <v>97.320308268392012</v>
      </c>
      <c r="M239" s="663">
        <v>6</v>
      </c>
      <c r="N239" s="664">
        <v>583.92184961035207</v>
      </c>
    </row>
    <row r="240" spans="1:14" ht="14.4" customHeight="1" x14ac:dyDescent="0.3">
      <c r="A240" s="659" t="s">
        <v>561</v>
      </c>
      <c r="B240" s="660" t="s">
        <v>562</v>
      </c>
      <c r="C240" s="661" t="s">
        <v>572</v>
      </c>
      <c r="D240" s="662" t="s">
        <v>2598</v>
      </c>
      <c r="E240" s="661" t="s">
        <v>584</v>
      </c>
      <c r="F240" s="662" t="s">
        <v>2602</v>
      </c>
      <c r="G240" s="661" t="s">
        <v>585</v>
      </c>
      <c r="H240" s="661" t="s">
        <v>760</v>
      </c>
      <c r="I240" s="661" t="s">
        <v>761</v>
      </c>
      <c r="J240" s="661" t="s">
        <v>762</v>
      </c>
      <c r="K240" s="661" t="s">
        <v>763</v>
      </c>
      <c r="L240" s="663">
        <v>27.567960604961844</v>
      </c>
      <c r="M240" s="663">
        <v>5</v>
      </c>
      <c r="N240" s="664">
        <v>137.83980302480921</v>
      </c>
    </row>
    <row r="241" spans="1:14" ht="14.4" customHeight="1" x14ac:dyDescent="0.3">
      <c r="A241" s="659" t="s">
        <v>561</v>
      </c>
      <c r="B241" s="660" t="s">
        <v>562</v>
      </c>
      <c r="C241" s="661" t="s">
        <v>572</v>
      </c>
      <c r="D241" s="662" t="s">
        <v>2598</v>
      </c>
      <c r="E241" s="661" t="s">
        <v>584</v>
      </c>
      <c r="F241" s="662" t="s">
        <v>2602</v>
      </c>
      <c r="G241" s="661" t="s">
        <v>585</v>
      </c>
      <c r="H241" s="661" t="s">
        <v>764</v>
      </c>
      <c r="I241" s="661" t="s">
        <v>765</v>
      </c>
      <c r="J241" s="661" t="s">
        <v>766</v>
      </c>
      <c r="K241" s="661" t="s">
        <v>767</v>
      </c>
      <c r="L241" s="663">
        <v>88.27</v>
      </c>
      <c r="M241" s="663">
        <v>1</v>
      </c>
      <c r="N241" s="664">
        <v>88.27</v>
      </c>
    </row>
    <row r="242" spans="1:14" ht="14.4" customHeight="1" x14ac:dyDescent="0.3">
      <c r="A242" s="659" t="s">
        <v>561</v>
      </c>
      <c r="B242" s="660" t="s">
        <v>562</v>
      </c>
      <c r="C242" s="661" t="s">
        <v>572</v>
      </c>
      <c r="D242" s="662" t="s">
        <v>2598</v>
      </c>
      <c r="E242" s="661" t="s">
        <v>584</v>
      </c>
      <c r="F242" s="662" t="s">
        <v>2602</v>
      </c>
      <c r="G242" s="661" t="s">
        <v>585</v>
      </c>
      <c r="H242" s="661" t="s">
        <v>768</v>
      </c>
      <c r="I242" s="661" t="s">
        <v>769</v>
      </c>
      <c r="J242" s="661" t="s">
        <v>770</v>
      </c>
      <c r="K242" s="661" t="s">
        <v>771</v>
      </c>
      <c r="L242" s="663">
        <v>63.715119457280508</v>
      </c>
      <c r="M242" s="663">
        <v>2</v>
      </c>
      <c r="N242" s="664">
        <v>127.43023891456102</v>
      </c>
    </row>
    <row r="243" spans="1:14" ht="14.4" customHeight="1" x14ac:dyDescent="0.3">
      <c r="A243" s="659" t="s">
        <v>561</v>
      </c>
      <c r="B243" s="660" t="s">
        <v>562</v>
      </c>
      <c r="C243" s="661" t="s">
        <v>572</v>
      </c>
      <c r="D243" s="662" t="s">
        <v>2598</v>
      </c>
      <c r="E243" s="661" t="s">
        <v>584</v>
      </c>
      <c r="F243" s="662" t="s">
        <v>2602</v>
      </c>
      <c r="G243" s="661" t="s">
        <v>585</v>
      </c>
      <c r="H243" s="661" t="s">
        <v>776</v>
      </c>
      <c r="I243" s="661" t="s">
        <v>777</v>
      </c>
      <c r="J243" s="661" t="s">
        <v>778</v>
      </c>
      <c r="K243" s="661" t="s">
        <v>779</v>
      </c>
      <c r="L243" s="663">
        <v>121.19999999999996</v>
      </c>
      <c r="M243" s="663">
        <v>1</v>
      </c>
      <c r="N243" s="664">
        <v>121.19999999999996</v>
      </c>
    </row>
    <row r="244" spans="1:14" ht="14.4" customHeight="1" x14ac:dyDescent="0.3">
      <c r="A244" s="659" t="s">
        <v>561</v>
      </c>
      <c r="B244" s="660" t="s">
        <v>562</v>
      </c>
      <c r="C244" s="661" t="s">
        <v>572</v>
      </c>
      <c r="D244" s="662" t="s">
        <v>2598</v>
      </c>
      <c r="E244" s="661" t="s">
        <v>584</v>
      </c>
      <c r="F244" s="662" t="s">
        <v>2602</v>
      </c>
      <c r="G244" s="661" t="s">
        <v>585</v>
      </c>
      <c r="H244" s="661" t="s">
        <v>1290</v>
      </c>
      <c r="I244" s="661" t="s">
        <v>237</v>
      </c>
      <c r="J244" s="661" t="s">
        <v>1291</v>
      </c>
      <c r="K244" s="661" t="s">
        <v>1292</v>
      </c>
      <c r="L244" s="663">
        <v>43.053331834968247</v>
      </c>
      <c r="M244" s="663">
        <v>3</v>
      </c>
      <c r="N244" s="664">
        <v>129.15999550490474</v>
      </c>
    </row>
    <row r="245" spans="1:14" ht="14.4" customHeight="1" x14ac:dyDescent="0.3">
      <c r="A245" s="659" t="s">
        <v>561</v>
      </c>
      <c r="B245" s="660" t="s">
        <v>562</v>
      </c>
      <c r="C245" s="661" t="s">
        <v>572</v>
      </c>
      <c r="D245" s="662" t="s">
        <v>2598</v>
      </c>
      <c r="E245" s="661" t="s">
        <v>584</v>
      </c>
      <c r="F245" s="662" t="s">
        <v>2602</v>
      </c>
      <c r="G245" s="661" t="s">
        <v>585</v>
      </c>
      <c r="H245" s="661" t="s">
        <v>1293</v>
      </c>
      <c r="I245" s="661" t="s">
        <v>1294</v>
      </c>
      <c r="J245" s="661" t="s">
        <v>1295</v>
      </c>
      <c r="K245" s="661" t="s">
        <v>1296</v>
      </c>
      <c r="L245" s="663">
        <v>122.16030166740568</v>
      </c>
      <c r="M245" s="663">
        <v>3</v>
      </c>
      <c r="N245" s="664">
        <v>366.48090500221701</v>
      </c>
    </row>
    <row r="246" spans="1:14" ht="14.4" customHeight="1" x14ac:dyDescent="0.3">
      <c r="A246" s="659" t="s">
        <v>561</v>
      </c>
      <c r="B246" s="660" t="s">
        <v>562</v>
      </c>
      <c r="C246" s="661" t="s">
        <v>572</v>
      </c>
      <c r="D246" s="662" t="s">
        <v>2598</v>
      </c>
      <c r="E246" s="661" t="s">
        <v>584</v>
      </c>
      <c r="F246" s="662" t="s">
        <v>2602</v>
      </c>
      <c r="G246" s="661" t="s">
        <v>585</v>
      </c>
      <c r="H246" s="661" t="s">
        <v>1297</v>
      </c>
      <c r="I246" s="661" t="s">
        <v>1298</v>
      </c>
      <c r="J246" s="661" t="s">
        <v>1299</v>
      </c>
      <c r="K246" s="661" t="s">
        <v>1300</v>
      </c>
      <c r="L246" s="663">
        <v>71.67</v>
      </c>
      <c r="M246" s="663">
        <v>1</v>
      </c>
      <c r="N246" s="664">
        <v>71.67</v>
      </c>
    </row>
    <row r="247" spans="1:14" ht="14.4" customHeight="1" x14ac:dyDescent="0.3">
      <c r="A247" s="659" t="s">
        <v>561</v>
      </c>
      <c r="B247" s="660" t="s">
        <v>562</v>
      </c>
      <c r="C247" s="661" t="s">
        <v>572</v>
      </c>
      <c r="D247" s="662" t="s">
        <v>2598</v>
      </c>
      <c r="E247" s="661" t="s">
        <v>584</v>
      </c>
      <c r="F247" s="662" t="s">
        <v>2602</v>
      </c>
      <c r="G247" s="661" t="s">
        <v>585</v>
      </c>
      <c r="H247" s="661" t="s">
        <v>784</v>
      </c>
      <c r="I247" s="661" t="s">
        <v>785</v>
      </c>
      <c r="J247" s="661" t="s">
        <v>786</v>
      </c>
      <c r="K247" s="661" t="s">
        <v>787</v>
      </c>
      <c r="L247" s="663">
        <v>80.422499999999985</v>
      </c>
      <c r="M247" s="663">
        <v>5</v>
      </c>
      <c r="N247" s="664">
        <v>402.1124999999999</v>
      </c>
    </row>
    <row r="248" spans="1:14" ht="14.4" customHeight="1" x14ac:dyDescent="0.3">
      <c r="A248" s="659" t="s">
        <v>561</v>
      </c>
      <c r="B248" s="660" t="s">
        <v>562</v>
      </c>
      <c r="C248" s="661" t="s">
        <v>572</v>
      </c>
      <c r="D248" s="662" t="s">
        <v>2598</v>
      </c>
      <c r="E248" s="661" t="s">
        <v>584</v>
      </c>
      <c r="F248" s="662" t="s">
        <v>2602</v>
      </c>
      <c r="G248" s="661" t="s">
        <v>585</v>
      </c>
      <c r="H248" s="661" t="s">
        <v>1301</v>
      </c>
      <c r="I248" s="661" t="s">
        <v>1302</v>
      </c>
      <c r="J248" s="661" t="s">
        <v>748</v>
      </c>
      <c r="K248" s="661" t="s">
        <v>1303</v>
      </c>
      <c r="L248" s="663">
        <v>179.4143952389924</v>
      </c>
      <c r="M248" s="663">
        <v>5</v>
      </c>
      <c r="N248" s="664">
        <v>897.07197619496196</v>
      </c>
    </row>
    <row r="249" spans="1:14" ht="14.4" customHeight="1" x14ac:dyDescent="0.3">
      <c r="A249" s="659" t="s">
        <v>561</v>
      </c>
      <c r="B249" s="660" t="s">
        <v>562</v>
      </c>
      <c r="C249" s="661" t="s">
        <v>572</v>
      </c>
      <c r="D249" s="662" t="s">
        <v>2598</v>
      </c>
      <c r="E249" s="661" t="s">
        <v>584</v>
      </c>
      <c r="F249" s="662" t="s">
        <v>2602</v>
      </c>
      <c r="G249" s="661" t="s">
        <v>585</v>
      </c>
      <c r="H249" s="661" t="s">
        <v>794</v>
      </c>
      <c r="I249" s="661" t="s">
        <v>795</v>
      </c>
      <c r="J249" s="661" t="s">
        <v>796</v>
      </c>
      <c r="K249" s="661" t="s">
        <v>797</v>
      </c>
      <c r="L249" s="663">
        <v>64.540000000000006</v>
      </c>
      <c r="M249" s="663">
        <v>2</v>
      </c>
      <c r="N249" s="664">
        <v>129.08000000000001</v>
      </c>
    </row>
    <row r="250" spans="1:14" ht="14.4" customHeight="1" x14ac:dyDescent="0.3">
      <c r="A250" s="659" t="s">
        <v>561</v>
      </c>
      <c r="B250" s="660" t="s">
        <v>562</v>
      </c>
      <c r="C250" s="661" t="s">
        <v>572</v>
      </c>
      <c r="D250" s="662" t="s">
        <v>2598</v>
      </c>
      <c r="E250" s="661" t="s">
        <v>584</v>
      </c>
      <c r="F250" s="662" t="s">
        <v>2602</v>
      </c>
      <c r="G250" s="661" t="s">
        <v>585</v>
      </c>
      <c r="H250" s="661" t="s">
        <v>1304</v>
      </c>
      <c r="I250" s="661" t="s">
        <v>1305</v>
      </c>
      <c r="J250" s="661" t="s">
        <v>1306</v>
      </c>
      <c r="K250" s="661" t="s">
        <v>659</v>
      </c>
      <c r="L250" s="663">
        <v>102.879989363951</v>
      </c>
      <c r="M250" s="663">
        <v>1</v>
      </c>
      <c r="N250" s="664">
        <v>102.879989363951</v>
      </c>
    </row>
    <row r="251" spans="1:14" ht="14.4" customHeight="1" x14ac:dyDescent="0.3">
      <c r="A251" s="659" t="s">
        <v>561</v>
      </c>
      <c r="B251" s="660" t="s">
        <v>562</v>
      </c>
      <c r="C251" s="661" t="s">
        <v>572</v>
      </c>
      <c r="D251" s="662" t="s">
        <v>2598</v>
      </c>
      <c r="E251" s="661" t="s">
        <v>584</v>
      </c>
      <c r="F251" s="662" t="s">
        <v>2602</v>
      </c>
      <c r="G251" s="661" t="s">
        <v>585</v>
      </c>
      <c r="H251" s="661" t="s">
        <v>1307</v>
      </c>
      <c r="I251" s="661" t="s">
        <v>1308</v>
      </c>
      <c r="J251" s="661" t="s">
        <v>792</v>
      </c>
      <c r="K251" s="661" t="s">
        <v>1309</v>
      </c>
      <c r="L251" s="663">
        <v>28.124545454545455</v>
      </c>
      <c r="M251" s="663">
        <v>11</v>
      </c>
      <c r="N251" s="664">
        <v>309.37</v>
      </c>
    </row>
    <row r="252" spans="1:14" ht="14.4" customHeight="1" x14ac:dyDescent="0.3">
      <c r="A252" s="659" t="s">
        <v>561</v>
      </c>
      <c r="B252" s="660" t="s">
        <v>562</v>
      </c>
      <c r="C252" s="661" t="s">
        <v>572</v>
      </c>
      <c r="D252" s="662" t="s">
        <v>2598</v>
      </c>
      <c r="E252" s="661" t="s">
        <v>584</v>
      </c>
      <c r="F252" s="662" t="s">
        <v>2602</v>
      </c>
      <c r="G252" s="661" t="s">
        <v>585</v>
      </c>
      <c r="H252" s="661" t="s">
        <v>1310</v>
      </c>
      <c r="I252" s="661" t="s">
        <v>1311</v>
      </c>
      <c r="J252" s="661" t="s">
        <v>1312</v>
      </c>
      <c r="K252" s="661" t="s">
        <v>1313</v>
      </c>
      <c r="L252" s="663">
        <v>235.13112149465854</v>
      </c>
      <c r="M252" s="663">
        <v>1</v>
      </c>
      <c r="N252" s="664">
        <v>235.13112149465854</v>
      </c>
    </row>
    <row r="253" spans="1:14" ht="14.4" customHeight="1" x14ac:dyDescent="0.3">
      <c r="A253" s="659" t="s">
        <v>561</v>
      </c>
      <c r="B253" s="660" t="s">
        <v>562</v>
      </c>
      <c r="C253" s="661" t="s">
        <v>572</v>
      </c>
      <c r="D253" s="662" t="s">
        <v>2598</v>
      </c>
      <c r="E253" s="661" t="s">
        <v>584</v>
      </c>
      <c r="F253" s="662" t="s">
        <v>2602</v>
      </c>
      <c r="G253" s="661" t="s">
        <v>585</v>
      </c>
      <c r="H253" s="661" t="s">
        <v>1314</v>
      </c>
      <c r="I253" s="661" t="s">
        <v>1315</v>
      </c>
      <c r="J253" s="661" t="s">
        <v>1316</v>
      </c>
      <c r="K253" s="661" t="s">
        <v>1317</v>
      </c>
      <c r="L253" s="663">
        <v>274.09000000000003</v>
      </c>
      <c r="M253" s="663">
        <v>1</v>
      </c>
      <c r="N253" s="664">
        <v>274.09000000000003</v>
      </c>
    </row>
    <row r="254" spans="1:14" ht="14.4" customHeight="1" x14ac:dyDescent="0.3">
      <c r="A254" s="659" t="s">
        <v>561</v>
      </c>
      <c r="B254" s="660" t="s">
        <v>562</v>
      </c>
      <c r="C254" s="661" t="s">
        <v>572</v>
      </c>
      <c r="D254" s="662" t="s">
        <v>2598</v>
      </c>
      <c r="E254" s="661" t="s">
        <v>584</v>
      </c>
      <c r="F254" s="662" t="s">
        <v>2602</v>
      </c>
      <c r="G254" s="661" t="s">
        <v>585</v>
      </c>
      <c r="H254" s="661" t="s">
        <v>1318</v>
      </c>
      <c r="I254" s="661" t="s">
        <v>1319</v>
      </c>
      <c r="J254" s="661" t="s">
        <v>1320</v>
      </c>
      <c r="K254" s="661" t="s">
        <v>779</v>
      </c>
      <c r="L254" s="663">
        <v>120.27999999999997</v>
      </c>
      <c r="M254" s="663">
        <v>2</v>
      </c>
      <c r="N254" s="664">
        <v>240.55999999999995</v>
      </c>
    </row>
    <row r="255" spans="1:14" ht="14.4" customHeight="1" x14ac:dyDescent="0.3">
      <c r="A255" s="659" t="s">
        <v>561</v>
      </c>
      <c r="B255" s="660" t="s">
        <v>562</v>
      </c>
      <c r="C255" s="661" t="s">
        <v>572</v>
      </c>
      <c r="D255" s="662" t="s">
        <v>2598</v>
      </c>
      <c r="E255" s="661" t="s">
        <v>584</v>
      </c>
      <c r="F255" s="662" t="s">
        <v>2602</v>
      </c>
      <c r="G255" s="661" t="s">
        <v>585</v>
      </c>
      <c r="H255" s="661" t="s">
        <v>801</v>
      </c>
      <c r="I255" s="661" t="s">
        <v>802</v>
      </c>
      <c r="J255" s="661" t="s">
        <v>803</v>
      </c>
      <c r="K255" s="661" t="s">
        <v>804</v>
      </c>
      <c r="L255" s="663">
        <v>216.96466729816379</v>
      </c>
      <c r="M255" s="663">
        <v>6</v>
      </c>
      <c r="N255" s="664">
        <v>1301.7880037889827</v>
      </c>
    </row>
    <row r="256" spans="1:14" ht="14.4" customHeight="1" x14ac:dyDescent="0.3">
      <c r="A256" s="659" t="s">
        <v>561</v>
      </c>
      <c r="B256" s="660" t="s">
        <v>562</v>
      </c>
      <c r="C256" s="661" t="s">
        <v>572</v>
      </c>
      <c r="D256" s="662" t="s">
        <v>2598</v>
      </c>
      <c r="E256" s="661" t="s">
        <v>584</v>
      </c>
      <c r="F256" s="662" t="s">
        <v>2602</v>
      </c>
      <c r="G256" s="661" t="s">
        <v>585</v>
      </c>
      <c r="H256" s="661" t="s">
        <v>805</v>
      </c>
      <c r="I256" s="661" t="s">
        <v>237</v>
      </c>
      <c r="J256" s="661" t="s">
        <v>806</v>
      </c>
      <c r="K256" s="661"/>
      <c r="L256" s="663">
        <v>154.71500000000003</v>
      </c>
      <c r="M256" s="663">
        <v>2</v>
      </c>
      <c r="N256" s="664">
        <v>309.43000000000006</v>
      </c>
    </row>
    <row r="257" spans="1:14" ht="14.4" customHeight="1" x14ac:dyDescent="0.3">
      <c r="A257" s="659" t="s">
        <v>561</v>
      </c>
      <c r="B257" s="660" t="s">
        <v>562</v>
      </c>
      <c r="C257" s="661" t="s">
        <v>572</v>
      </c>
      <c r="D257" s="662" t="s">
        <v>2598</v>
      </c>
      <c r="E257" s="661" t="s">
        <v>584</v>
      </c>
      <c r="F257" s="662" t="s">
        <v>2602</v>
      </c>
      <c r="G257" s="661" t="s">
        <v>585</v>
      </c>
      <c r="H257" s="661" t="s">
        <v>1321</v>
      </c>
      <c r="I257" s="661" t="s">
        <v>237</v>
      </c>
      <c r="J257" s="661" t="s">
        <v>1322</v>
      </c>
      <c r="K257" s="661"/>
      <c r="L257" s="663">
        <v>96.990000000000023</v>
      </c>
      <c r="M257" s="663">
        <v>1</v>
      </c>
      <c r="N257" s="664">
        <v>96.990000000000023</v>
      </c>
    </row>
    <row r="258" spans="1:14" ht="14.4" customHeight="1" x14ac:dyDescent="0.3">
      <c r="A258" s="659" t="s">
        <v>561</v>
      </c>
      <c r="B258" s="660" t="s">
        <v>562</v>
      </c>
      <c r="C258" s="661" t="s">
        <v>572</v>
      </c>
      <c r="D258" s="662" t="s">
        <v>2598</v>
      </c>
      <c r="E258" s="661" t="s">
        <v>584</v>
      </c>
      <c r="F258" s="662" t="s">
        <v>2602</v>
      </c>
      <c r="G258" s="661" t="s">
        <v>585</v>
      </c>
      <c r="H258" s="661" t="s">
        <v>1323</v>
      </c>
      <c r="I258" s="661" t="s">
        <v>1324</v>
      </c>
      <c r="J258" s="661" t="s">
        <v>1325</v>
      </c>
      <c r="K258" s="661" t="s">
        <v>1326</v>
      </c>
      <c r="L258" s="663">
        <v>59.890000000000008</v>
      </c>
      <c r="M258" s="663">
        <v>2</v>
      </c>
      <c r="N258" s="664">
        <v>119.78000000000002</v>
      </c>
    </row>
    <row r="259" spans="1:14" ht="14.4" customHeight="1" x14ac:dyDescent="0.3">
      <c r="A259" s="659" t="s">
        <v>561</v>
      </c>
      <c r="B259" s="660" t="s">
        <v>562</v>
      </c>
      <c r="C259" s="661" t="s">
        <v>572</v>
      </c>
      <c r="D259" s="662" t="s">
        <v>2598</v>
      </c>
      <c r="E259" s="661" t="s">
        <v>584</v>
      </c>
      <c r="F259" s="662" t="s">
        <v>2602</v>
      </c>
      <c r="G259" s="661" t="s">
        <v>585</v>
      </c>
      <c r="H259" s="661" t="s">
        <v>1327</v>
      </c>
      <c r="I259" s="661" t="s">
        <v>1328</v>
      </c>
      <c r="J259" s="661" t="s">
        <v>1329</v>
      </c>
      <c r="K259" s="661" t="s">
        <v>875</v>
      </c>
      <c r="L259" s="663">
        <v>63.480607992600255</v>
      </c>
      <c r="M259" s="663">
        <v>1</v>
      </c>
      <c r="N259" s="664">
        <v>63.480607992600255</v>
      </c>
    </row>
    <row r="260" spans="1:14" ht="14.4" customHeight="1" x14ac:dyDescent="0.3">
      <c r="A260" s="659" t="s">
        <v>561</v>
      </c>
      <c r="B260" s="660" t="s">
        <v>562</v>
      </c>
      <c r="C260" s="661" t="s">
        <v>572</v>
      </c>
      <c r="D260" s="662" t="s">
        <v>2598</v>
      </c>
      <c r="E260" s="661" t="s">
        <v>584</v>
      </c>
      <c r="F260" s="662" t="s">
        <v>2602</v>
      </c>
      <c r="G260" s="661" t="s">
        <v>585</v>
      </c>
      <c r="H260" s="661" t="s">
        <v>814</v>
      </c>
      <c r="I260" s="661" t="s">
        <v>815</v>
      </c>
      <c r="J260" s="661" t="s">
        <v>816</v>
      </c>
      <c r="K260" s="661" t="s">
        <v>817</v>
      </c>
      <c r="L260" s="663">
        <v>48.66</v>
      </c>
      <c r="M260" s="663">
        <v>1</v>
      </c>
      <c r="N260" s="664">
        <v>48.66</v>
      </c>
    </row>
    <row r="261" spans="1:14" ht="14.4" customHeight="1" x14ac:dyDescent="0.3">
      <c r="A261" s="659" t="s">
        <v>561</v>
      </c>
      <c r="B261" s="660" t="s">
        <v>562</v>
      </c>
      <c r="C261" s="661" t="s">
        <v>572</v>
      </c>
      <c r="D261" s="662" t="s">
        <v>2598</v>
      </c>
      <c r="E261" s="661" t="s">
        <v>584</v>
      </c>
      <c r="F261" s="662" t="s">
        <v>2602</v>
      </c>
      <c r="G261" s="661" t="s">
        <v>585</v>
      </c>
      <c r="H261" s="661" t="s">
        <v>1330</v>
      </c>
      <c r="I261" s="661" t="s">
        <v>1331</v>
      </c>
      <c r="J261" s="661" t="s">
        <v>1332</v>
      </c>
      <c r="K261" s="661" t="s">
        <v>1333</v>
      </c>
      <c r="L261" s="663">
        <v>57.319868081315555</v>
      </c>
      <c r="M261" s="663">
        <v>1</v>
      </c>
      <c r="N261" s="664">
        <v>57.319868081315555</v>
      </c>
    </row>
    <row r="262" spans="1:14" ht="14.4" customHeight="1" x14ac:dyDescent="0.3">
      <c r="A262" s="659" t="s">
        <v>561</v>
      </c>
      <c r="B262" s="660" t="s">
        <v>562</v>
      </c>
      <c r="C262" s="661" t="s">
        <v>572</v>
      </c>
      <c r="D262" s="662" t="s">
        <v>2598</v>
      </c>
      <c r="E262" s="661" t="s">
        <v>584</v>
      </c>
      <c r="F262" s="662" t="s">
        <v>2602</v>
      </c>
      <c r="G262" s="661" t="s">
        <v>585</v>
      </c>
      <c r="H262" s="661" t="s">
        <v>1334</v>
      </c>
      <c r="I262" s="661" t="s">
        <v>1335</v>
      </c>
      <c r="J262" s="661" t="s">
        <v>1336</v>
      </c>
      <c r="K262" s="661" t="s">
        <v>1337</v>
      </c>
      <c r="L262" s="663">
        <v>79.600188073183162</v>
      </c>
      <c r="M262" s="663">
        <v>1</v>
      </c>
      <c r="N262" s="664">
        <v>79.600188073183162</v>
      </c>
    </row>
    <row r="263" spans="1:14" ht="14.4" customHeight="1" x14ac:dyDescent="0.3">
      <c r="A263" s="659" t="s">
        <v>561</v>
      </c>
      <c r="B263" s="660" t="s">
        <v>562</v>
      </c>
      <c r="C263" s="661" t="s">
        <v>572</v>
      </c>
      <c r="D263" s="662" t="s">
        <v>2598</v>
      </c>
      <c r="E263" s="661" t="s">
        <v>584</v>
      </c>
      <c r="F263" s="662" t="s">
        <v>2602</v>
      </c>
      <c r="G263" s="661" t="s">
        <v>585</v>
      </c>
      <c r="H263" s="661" t="s">
        <v>1338</v>
      </c>
      <c r="I263" s="661" t="s">
        <v>1339</v>
      </c>
      <c r="J263" s="661" t="s">
        <v>1340</v>
      </c>
      <c r="K263" s="661" t="s">
        <v>1341</v>
      </c>
      <c r="L263" s="663">
        <v>707</v>
      </c>
      <c r="M263" s="663">
        <v>2</v>
      </c>
      <c r="N263" s="664">
        <v>1414</v>
      </c>
    </row>
    <row r="264" spans="1:14" ht="14.4" customHeight="1" x14ac:dyDescent="0.3">
      <c r="A264" s="659" t="s">
        <v>561</v>
      </c>
      <c r="B264" s="660" t="s">
        <v>562</v>
      </c>
      <c r="C264" s="661" t="s">
        <v>572</v>
      </c>
      <c r="D264" s="662" t="s">
        <v>2598</v>
      </c>
      <c r="E264" s="661" t="s">
        <v>584</v>
      </c>
      <c r="F264" s="662" t="s">
        <v>2602</v>
      </c>
      <c r="G264" s="661" t="s">
        <v>585</v>
      </c>
      <c r="H264" s="661" t="s">
        <v>822</v>
      </c>
      <c r="I264" s="661" t="s">
        <v>823</v>
      </c>
      <c r="J264" s="661" t="s">
        <v>824</v>
      </c>
      <c r="K264" s="661" t="s">
        <v>825</v>
      </c>
      <c r="L264" s="663">
        <v>1665.1913209432023</v>
      </c>
      <c r="M264" s="663">
        <v>6</v>
      </c>
      <c r="N264" s="664">
        <v>9991.1479256592138</v>
      </c>
    </row>
    <row r="265" spans="1:14" ht="14.4" customHeight="1" x14ac:dyDescent="0.3">
      <c r="A265" s="659" t="s">
        <v>561</v>
      </c>
      <c r="B265" s="660" t="s">
        <v>562</v>
      </c>
      <c r="C265" s="661" t="s">
        <v>572</v>
      </c>
      <c r="D265" s="662" t="s">
        <v>2598</v>
      </c>
      <c r="E265" s="661" t="s">
        <v>584</v>
      </c>
      <c r="F265" s="662" t="s">
        <v>2602</v>
      </c>
      <c r="G265" s="661" t="s">
        <v>585</v>
      </c>
      <c r="H265" s="661" t="s">
        <v>1342</v>
      </c>
      <c r="I265" s="661" t="s">
        <v>1343</v>
      </c>
      <c r="J265" s="661" t="s">
        <v>1344</v>
      </c>
      <c r="K265" s="661" t="s">
        <v>1345</v>
      </c>
      <c r="L265" s="663">
        <v>119.39000000000003</v>
      </c>
      <c r="M265" s="663">
        <v>3</v>
      </c>
      <c r="N265" s="664">
        <v>358.17000000000007</v>
      </c>
    </row>
    <row r="266" spans="1:14" ht="14.4" customHeight="1" x14ac:dyDescent="0.3">
      <c r="A266" s="659" t="s">
        <v>561</v>
      </c>
      <c r="B266" s="660" t="s">
        <v>562</v>
      </c>
      <c r="C266" s="661" t="s">
        <v>572</v>
      </c>
      <c r="D266" s="662" t="s">
        <v>2598</v>
      </c>
      <c r="E266" s="661" t="s">
        <v>584</v>
      </c>
      <c r="F266" s="662" t="s">
        <v>2602</v>
      </c>
      <c r="G266" s="661" t="s">
        <v>585</v>
      </c>
      <c r="H266" s="661" t="s">
        <v>830</v>
      </c>
      <c r="I266" s="661" t="s">
        <v>831</v>
      </c>
      <c r="J266" s="661" t="s">
        <v>832</v>
      </c>
      <c r="K266" s="661" t="s">
        <v>833</v>
      </c>
      <c r="L266" s="663">
        <v>260.00174102095832</v>
      </c>
      <c r="M266" s="663">
        <v>30</v>
      </c>
      <c r="N266" s="664">
        <v>7800.0522306287503</v>
      </c>
    </row>
    <row r="267" spans="1:14" ht="14.4" customHeight="1" x14ac:dyDescent="0.3">
      <c r="A267" s="659" t="s">
        <v>561</v>
      </c>
      <c r="B267" s="660" t="s">
        <v>562</v>
      </c>
      <c r="C267" s="661" t="s">
        <v>572</v>
      </c>
      <c r="D267" s="662" t="s">
        <v>2598</v>
      </c>
      <c r="E267" s="661" t="s">
        <v>584</v>
      </c>
      <c r="F267" s="662" t="s">
        <v>2602</v>
      </c>
      <c r="G267" s="661" t="s">
        <v>585</v>
      </c>
      <c r="H267" s="661" t="s">
        <v>838</v>
      </c>
      <c r="I267" s="661" t="s">
        <v>839</v>
      </c>
      <c r="J267" s="661" t="s">
        <v>646</v>
      </c>
      <c r="K267" s="661" t="s">
        <v>840</v>
      </c>
      <c r="L267" s="663">
        <v>60.349980810612522</v>
      </c>
      <c r="M267" s="663">
        <v>12</v>
      </c>
      <c r="N267" s="664">
        <v>724.19976972735026</v>
      </c>
    </row>
    <row r="268" spans="1:14" ht="14.4" customHeight="1" x14ac:dyDescent="0.3">
      <c r="A268" s="659" t="s">
        <v>561</v>
      </c>
      <c r="B268" s="660" t="s">
        <v>562</v>
      </c>
      <c r="C268" s="661" t="s">
        <v>572</v>
      </c>
      <c r="D268" s="662" t="s">
        <v>2598</v>
      </c>
      <c r="E268" s="661" t="s">
        <v>584</v>
      </c>
      <c r="F268" s="662" t="s">
        <v>2602</v>
      </c>
      <c r="G268" s="661" t="s">
        <v>585</v>
      </c>
      <c r="H268" s="661" t="s">
        <v>1346</v>
      </c>
      <c r="I268" s="661" t="s">
        <v>1347</v>
      </c>
      <c r="J268" s="661" t="s">
        <v>1348</v>
      </c>
      <c r="K268" s="661" t="s">
        <v>1349</v>
      </c>
      <c r="L268" s="663">
        <v>66.189999999999984</v>
      </c>
      <c r="M268" s="663">
        <v>1</v>
      </c>
      <c r="N268" s="664">
        <v>66.189999999999984</v>
      </c>
    </row>
    <row r="269" spans="1:14" ht="14.4" customHeight="1" x14ac:dyDescent="0.3">
      <c r="A269" s="659" t="s">
        <v>561</v>
      </c>
      <c r="B269" s="660" t="s">
        <v>562</v>
      </c>
      <c r="C269" s="661" t="s">
        <v>572</v>
      </c>
      <c r="D269" s="662" t="s">
        <v>2598</v>
      </c>
      <c r="E269" s="661" t="s">
        <v>584</v>
      </c>
      <c r="F269" s="662" t="s">
        <v>2602</v>
      </c>
      <c r="G269" s="661" t="s">
        <v>585</v>
      </c>
      <c r="H269" s="661" t="s">
        <v>841</v>
      </c>
      <c r="I269" s="661" t="s">
        <v>842</v>
      </c>
      <c r="J269" s="661" t="s">
        <v>843</v>
      </c>
      <c r="K269" s="661" t="s">
        <v>844</v>
      </c>
      <c r="L269" s="663">
        <v>197.46966637208351</v>
      </c>
      <c r="M269" s="663">
        <v>4</v>
      </c>
      <c r="N269" s="664">
        <v>789.87866548833404</v>
      </c>
    </row>
    <row r="270" spans="1:14" ht="14.4" customHeight="1" x14ac:dyDescent="0.3">
      <c r="A270" s="659" t="s">
        <v>561</v>
      </c>
      <c r="B270" s="660" t="s">
        <v>562</v>
      </c>
      <c r="C270" s="661" t="s">
        <v>572</v>
      </c>
      <c r="D270" s="662" t="s">
        <v>2598</v>
      </c>
      <c r="E270" s="661" t="s">
        <v>584</v>
      </c>
      <c r="F270" s="662" t="s">
        <v>2602</v>
      </c>
      <c r="G270" s="661" t="s">
        <v>585</v>
      </c>
      <c r="H270" s="661" t="s">
        <v>1350</v>
      </c>
      <c r="I270" s="661" t="s">
        <v>1351</v>
      </c>
      <c r="J270" s="661" t="s">
        <v>1352</v>
      </c>
      <c r="K270" s="661" t="s">
        <v>1353</v>
      </c>
      <c r="L270" s="663">
        <v>67.479944821801965</v>
      </c>
      <c r="M270" s="663">
        <v>2</v>
      </c>
      <c r="N270" s="664">
        <v>134.95988964360393</v>
      </c>
    </row>
    <row r="271" spans="1:14" ht="14.4" customHeight="1" x14ac:dyDescent="0.3">
      <c r="A271" s="659" t="s">
        <v>561</v>
      </c>
      <c r="B271" s="660" t="s">
        <v>562</v>
      </c>
      <c r="C271" s="661" t="s">
        <v>572</v>
      </c>
      <c r="D271" s="662" t="s">
        <v>2598</v>
      </c>
      <c r="E271" s="661" t="s">
        <v>584</v>
      </c>
      <c r="F271" s="662" t="s">
        <v>2602</v>
      </c>
      <c r="G271" s="661" t="s">
        <v>585</v>
      </c>
      <c r="H271" s="661" t="s">
        <v>1354</v>
      </c>
      <c r="I271" s="661" t="s">
        <v>1355</v>
      </c>
      <c r="J271" s="661" t="s">
        <v>1356</v>
      </c>
      <c r="K271" s="661" t="s">
        <v>1357</v>
      </c>
      <c r="L271" s="663">
        <v>0</v>
      </c>
      <c r="M271" s="663">
        <v>0</v>
      </c>
      <c r="N271" s="664">
        <v>0</v>
      </c>
    </row>
    <row r="272" spans="1:14" ht="14.4" customHeight="1" x14ac:dyDescent="0.3">
      <c r="A272" s="659" t="s">
        <v>561</v>
      </c>
      <c r="B272" s="660" t="s">
        <v>562</v>
      </c>
      <c r="C272" s="661" t="s">
        <v>572</v>
      </c>
      <c r="D272" s="662" t="s">
        <v>2598</v>
      </c>
      <c r="E272" s="661" t="s">
        <v>584</v>
      </c>
      <c r="F272" s="662" t="s">
        <v>2602</v>
      </c>
      <c r="G272" s="661" t="s">
        <v>585</v>
      </c>
      <c r="H272" s="661" t="s">
        <v>845</v>
      </c>
      <c r="I272" s="661" t="s">
        <v>846</v>
      </c>
      <c r="J272" s="661" t="s">
        <v>847</v>
      </c>
      <c r="K272" s="661" t="s">
        <v>848</v>
      </c>
      <c r="L272" s="663">
        <v>47.180011588560731</v>
      </c>
      <c r="M272" s="663">
        <v>1</v>
      </c>
      <c r="N272" s="664">
        <v>47.180011588560731</v>
      </c>
    </row>
    <row r="273" spans="1:14" ht="14.4" customHeight="1" x14ac:dyDescent="0.3">
      <c r="A273" s="659" t="s">
        <v>561</v>
      </c>
      <c r="B273" s="660" t="s">
        <v>562</v>
      </c>
      <c r="C273" s="661" t="s">
        <v>572</v>
      </c>
      <c r="D273" s="662" t="s">
        <v>2598</v>
      </c>
      <c r="E273" s="661" t="s">
        <v>584</v>
      </c>
      <c r="F273" s="662" t="s">
        <v>2602</v>
      </c>
      <c r="G273" s="661" t="s">
        <v>585</v>
      </c>
      <c r="H273" s="661" t="s">
        <v>1358</v>
      </c>
      <c r="I273" s="661" t="s">
        <v>1359</v>
      </c>
      <c r="J273" s="661" t="s">
        <v>1360</v>
      </c>
      <c r="K273" s="661" t="s">
        <v>1361</v>
      </c>
      <c r="L273" s="663">
        <v>4096.3100000000013</v>
      </c>
      <c r="M273" s="663">
        <v>3</v>
      </c>
      <c r="N273" s="664">
        <v>12288.930000000004</v>
      </c>
    </row>
    <row r="274" spans="1:14" ht="14.4" customHeight="1" x14ac:dyDescent="0.3">
      <c r="A274" s="659" t="s">
        <v>561</v>
      </c>
      <c r="B274" s="660" t="s">
        <v>562</v>
      </c>
      <c r="C274" s="661" t="s">
        <v>572</v>
      </c>
      <c r="D274" s="662" t="s">
        <v>2598</v>
      </c>
      <c r="E274" s="661" t="s">
        <v>584</v>
      </c>
      <c r="F274" s="662" t="s">
        <v>2602</v>
      </c>
      <c r="G274" s="661" t="s">
        <v>585</v>
      </c>
      <c r="H274" s="661" t="s">
        <v>1362</v>
      </c>
      <c r="I274" s="661" t="s">
        <v>1363</v>
      </c>
      <c r="J274" s="661" t="s">
        <v>1240</v>
      </c>
      <c r="K274" s="661" t="s">
        <v>1364</v>
      </c>
      <c r="L274" s="663">
        <v>74.390000000000015</v>
      </c>
      <c r="M274" s="663">
        <v>1</v>
      </c>
      <c r="N274" s="664">
        <v>74.390000000000015</v>
      </c>
    </row>
    <row r="275" spans="1:14" ht="14.4" customHeight="1" x14ac:dyDescent="0.3">
      <c r="A275" s="659" t="s">
        <v>561</v>
      </c>
      <c r="B275" s="660" t="s">
        <v>562</v>
      </c>
      <c r="C275" s="661" t="s">
        <v>572</v>
      </c>
      <c r="D275" s="662" t="s">
        <v>2598</v>
      </c>
      <c r="E275" s="661" t="s">
        <v>584</v>
      </c>
      <c r="F275" s="662" t="s">
        <v>2602</v>
      </c>
      <c r="G275" s="661" t="s">
        <v>585</v>
      </c>
      <c r="H275" s="661" t="s">
        <v>1365</v>
      </c>
      <c r="I275" s="661" t="s">
        <v>1366</v>
      </c>
      <c r="J275" s="661" t="s">
        <v>1367</v>
      </c>
      <c r="K275" s="661" t="s">
        <v>1368</v>
      </c>
      <c r="L275" s="663">
        <v>27.159859315796151</v>
      </c>
      <c r="M275" s="663">
        <v>1</v>
      </c>
      <c r="N275" s="664">
        <v>27.159859315796151</v>
      </c>
    </row>
    <row r="276" spans="1:14" ht="14.4" customHeight="1" x14ac:dyDescent="0.3">
      <c r="A276" s="659" t="s">
        <v>561</v>
      </c>
      <c r="B276" s="660" t="s">
        <v>562</v>
      </c>
      <c r="C276" s="661" t="s">
        <v>572</v>
      </c>
      <c r="D276" s="662" t="s">
        <v>2598</v>
      </c>
      <c r="E276" s="661" t="s">
        <v>584</v>
      </c>
      <c r="F276" s="662" t="s">
        <v>2602</v>
      </c>
      <c r="G276" s="661" t="s">
        <v>585</v>
      </c>
      <c r="H276" s="661" t="s">
        <v>851</v>
      </c>
      <c r="I276" s="661" t="s">
        <v>237</v>
      </c>
      <c r="J276" s="661" t="s">
        <v>852</v>
      </c>
      <c r="K276" s="661"/>
      <c r="L276" s="663">
        <v>100.6898973962047</v>
      </c>
      <c r="M276" s="663">
        <v>3</v>
      </c>
      <c r="N276" s="664">
        <v>302.06969218861411</v>
      </c>
    </row>
    <row r="277" spans="1:14" ht="14.4" customHeight="1" x14ac:dyDescent="0.3">
      <c r="A277" s="659" t="s">
        <v>561</v>
      </c>
      <c r="B277" s="660" t="s">
        <v>562</v>
      </c>
      <c r="C277" s="661" t="s">
        <v>572</v>
      </c>
      <c r="D277" s="662" t="s">
        <v>2598</v>
      </c>
      <c r="E277" s="661" t="s">
        <v>584</v>
      </c>
      <c r="F277" s="662" t="s">
        <v>2602</v>
      </c>
      <c r="G277" s="661" t="s">
        <v>585</v>
      </c>
      <c r="H277" s="661" t="s">
        <v>853</v>
      </c>
      <c r="I277" s="661" t="s">
        <v>854</v>
      </c>
      <c r="J277" s="661" t="s">
        <v>855</v>
      </c>
      <c r="K277" s="661" t="s">
        <v>856</v>
      </c>
      <c r="L277" s="663">
        <v>237.64999999999998</v>
      </c>
      <c r="M277" s="663">
        <v>1</v>
      </c>
      <c r="N277" s="664">
        <v>237.64999999999998</v>
      </c>
    </row>
    <row r="278" spans="1:14" ht="14.4" customHeight="1" x14ac:dyDescent="0.3">
      <c r="A278" s="659" t="s">
        <v>561</v>
      </c>
      <c r="B278" s="660" t="s">
        <v>562</v>
      </c>
      <c r="C278" s="661" t="s">
        <v>572</v>
      </c>
      <c r="D278" s="662" t="s">
        <v>2598</v>
      </c>
      <c r="E278" s="661" t="s">
        <v>584</v>
      </c>
      <c r="F278" s="662" t="s">
        <v>2602</v>
      </c>
      <c r="G278" s="661" t="s">
        <v>585</v>
      </c>
      <c r="H278" s="661" t="s">
        <v>1369</v>
      </c>
      <c r="I278" s="661" t="s">
        <v>1370</v>
      </c>
      <c r="J278" s="661" t="s">
        <v>1371</v>
      </c>
      <c r="K278" s="661" t="s">
        <v>1372</v>
      </c>
      <c r="L278" s="663">
        <v>164.85072743096387</v>
      </c>
      <c r="M278" s="663">
        <v>1</v>
      </c>
      <c r="N278" s="664">
        <v>164.85072743096387</v>
      </c>
    </row>
    <row r="279" spans="1:14" ht="14.4" customHeight="1" x14ac:dyDescent="0.3">
      <c r="A279" s="659" t="s">
        <v>561</v>
      </c>
      <c r="B279" s="660" t="s">
        <v>562</v>
      </c>
      <c r="C279" s="661" t="s">
        <v>572</v>
      </c>
      <c r="D279" s="662" t="s">
        <v>2598</v>
      </c>
      <c r="E279" s="661" t="s">
        <v>584</v>
      </c>
      <c r="F279" s="662" t="s">
        <v>2602</v>
      </c>
      <c r="G279" s="661" t="s">
        <v>585</v>
      </c>
      <c r="H279" s="661" t="s">
        <v>1373</v>
      </c>
      <c r="I279" s="661" t="s">
        <v>1374</v>
      </c>
      <c r="J279" s="661" t="s">
        <v>1375</v>
      </c>
      <c r="K279" s="661" t="s">
        <v>779</v>
      </c>
      <c r="L279" s="663">
        <v>95.190000000000012</v>
      </c>
      <c r="M279" s="663">
        <v>1</v>
      </c>
      <c r="N279" s="664">
        <v>95.190000000000012</v>
      </c>
    </row>
    <row r="280" spans="1:14" ht="14.4" customHeight="1" x14ac:dyDescent="0.3">
      <c r="A280" s="659" t="s">
        <v>561</v>
      </c>
      <c r="B280" s="660" t="s">
        <v>562</v>
      </c>
      <c r="C280" s="661" t="s">
        <v>572</v>
      </c>
      <c r="D280" s="662" t="s">
        <v>2598</v>
      </c>
      <c r="E280" s="661" t="s">
        <v>584</v>
      </c>
      <c r="F280" s="662" t="s">
        <v>2602</v>
      </c>
      <c r="G280" s="661" t="s">
        <v>585</v>
      </c>
      <c r="H280" s="661" t="s">
        <v>1376</v>
      </c>
      <c r="I280" s="661" t="s">
        <v>1377</v>
      </c>
      <c r="J280" s="661" t="s">
        <v>1378</v>
      </c>
      <c r="K280" s="661" t="s">
        <v>1379</v>
      </c>
      <c r="L280" s="663">
        <v>177.16</v>
      </c>
      <c r="M280" s="663">
        <v>2</v>
      </c>
      <c r="N280" s="664">
        <v>354.32</v>
      </c>
    </row>
    <row r="281" spans="1:14" ht="14.4" customHeight="1" x14ac:dyDescent="0.3">
      <c r="A281" s="659" t="s">
        <v>561</v>
      </c>
      <c r="B281" s="660" t="s">
        <v>562</v>
      </c>
      <c r="C281" s="661" t="s">
        <v>572</v>
      </c>
      <c r="D281" s="662" t="s">
        <v>2598</v>
      </c>
      <c r="E281" s="661" t="s">
        <v>584</v>
      </c>
      <c r="F281" s="662" t="s">
        <v>2602</v>
      </c>
      <c r="G281" s="661" t="s">
        <v>585</v>
      </c>
      <c r="H281" s="661" t="s">
        <v>1380</v>
      </c>
      <c r="I281" s="661" t="s">
        <v>237</v>
      </c>
      <c r="J281" s="661" t="s">
        <v>1381</v>
      </c>
      <c r="K281" s="661"/>
      <c r="L281" s="663">
        <v>57.734900080316734</v>
      </c>
      <c r="M281" s="663">
        <v>4</v>
      </c>
      <c r="N281" s="664">
        <v>230.93960032126694</v>
      </c>
    </row>
    <row r="282" spans="1:14" ht="14.4" customHeight="1" x14ac:dyDescent="0.3">
      <c r="A282" s="659" t="s">
        <v>561</v>
      </c>
      <c r="B282" s="660" t="s">
        <v>562</v>
      </c>
      <c r="C282" s="661" t="s">
        <v>572</v>
      </c>
      <c r="D282" s="662" t="s">
        <v>2598</v>
      </c>
      <c r="E282" s="661" t="s">
        <v>584</v>
      </c>
      <c r="F282" s="662" t="s">
        <v>2602</v>
      </c>
      <c r="G282" s="661" t="s">
        <v>585</v>
      </c>
      <c r="H282" s="661" t="s">
        <v>1382</v>
      </c>
      <c r="I282" s="661" t="s">
        <v>1383</v>
      </c>
      <c r="J282" s="661" t="s">
        <v>1384</v>
      </c>
      <c r="K282" s="661" t="s">
        <v>1385</v>
      </c>
      <c r="L282" s="663">
        <v>59.050000000000011</v>
      </c>
      <c r="M282" s="663">
        <v>1</v>
      </c>
      <c r="N282" s="664">
        <v>59.050000000000011</v>
      </c>
    </row>
    <row r="283" spans="1:14" ht="14.4" customHeight="1" x14ac:dyDescent="0.3">
      <c r="A283" s="659" t="s">
        <v>561</v>
      </c>
      <c r="B283" s="660" t="s">
        <v>562</v>
      </c>
      <c r="C283" s="661" t="s">
        <v>572</v>
      </c>
      <c r="D283" s="662" t="s">
        <v>2598</v>
      </c>
      <c r="E283" s="661" t="s">
        <v>584</v>
      </c>
      <c r="F283" s="662" t="s">
        <v>2602</v>
      </c>
      <c r="G283" s="661" t="s">
        <v>585</v>
      </c>
      <c r="H283" s="661" t="s">
        <v>857</v>
      </c>
      <c r="I283" s="661" t="s">
        <v>858</v>
      </c>
      <c r="J283" s="661" t="s">
        <v>604</v>
      </c>
      <c r="K283" s="661" t="s">
        <v>859</v>
      </c>
      <c r="L283" s="663">
        <v>51.740017710529038</v>
      </c>
      <c r="M283" s="663">
        <v>6</v>
      </c>
      <c r="N283" s="664">
        <v>310.44010626317424</v>
      </c>
    </row>
    <row r="284" spans="1:14" ht="14.4" customHeight="1" x14ac:dyDescent="0.3">
      <c r="A284" s="659" t="s">
        <v>561</v>
      </c>
      <c r="B284" s="660" t="s">
        <v>562</v>
      </c>
      <c r="C284" s="661" t="s">
        <v>572</v>
      </c>
      <c r="D284" s="662" t="s">
        <v>2598</v>
      </c>
      <c r="E284" s="661" t="s">
        <v>584</v>
      </c>
      <c r="F284" s="662" t="s">
        <v>2602</v>
      </c>
      <c r="G284" s="661" t="s">
        <v>585</v>
      </c>
      <c r="H284" s="661" t="s">
        <v>864</v>
      </c>
      <c r="I284" s="661" t="s">
        <v>865</v>
      </c>
      <c r="J284" s="661" t="s">
        <v>866</v>
      </c>
      <c r="K284" s="661" t="s">
        <v>601</v>
      </c>
      <c r="L284" s="663">
        <v>75.669999999999973</v>
      </c>
      <c r="M284" s="663">
        <v>1</v>
      </c>
      <c r="N284" s="664">
        <v>75.669999999999973</v>
      </c>
    </row>
    <row r="285" spans="1:14" ht="14.4" customHeight="1" x14ac:dyDescent="0.3">
      <c r="A285" s="659" t="s">
        <v>561</v>
      </c>
      <c r="B285" s="660" t="s">
        <v>562</v>
      </c>
      <c r="C285" s="661" t="s">
        <v>572</v>
      </c>
      <c r="D285" s="662" t="s">
        <v>2598</v>
      </c>
      <c r="E285" s="661" t="s">
        <v>584</v>
      </c>
      <c r="F285" s="662" t="s">
        <v>2602</v>
      </c>
      <c r="G285" s="661" t="s">
        <v>585</v>
      </c>
      <c r="H285" s="661" t="s">
        <v>867</v>
      </c>
      <c r="I285" s="661" t="s">
        <v>868</v>
      </c>
      <c r="J285" s="661" t="s">
        <v>869</v>
      </c>
      <c r="K285" s="661" t="s">
        <v>620</v>
      </c>
      <c r="L285" s="663">
        <v>41.492579186354433</v>
      </c>
      <c r="M285" s="663">
        <v>4</v>
      </c>
      <c r="N285" s="664">
        <v>165.97031674541773</v>
      </c>
    </row>
    <row r="286" spans="1:14" ht="14.4" customHeight="1" x14ac:dyDescent="0.3">
      <c r="A286" s="659" t="s">
        <v>561</v>
      </c>
      <c r="B286" s="660" t="s">
        <v>562</v>
      </c>
      <c r="C286" s="661" t="s">
        <v>572</v>
      </c>
      <c r="D286" s="662" t="s">
        <v>2598</v>
      </c>
      <c r="E286" s="661" t="s">
        <v>584</v>
      </c>
      <c r="F286" s="662" t="s">
        <v>2602</v>
      </c>
      <c r="G286" s="661" t="s">
        <v>585</v>
      </c>
      <c r="H286" s="661" t="s">
        <v>1386</v>
      </c>
      <c r="I286" s="661" t="s">
        <v>1387</v>
      </c>
      <c r="J286" s="661" t="s">
        <v>1388</v>
      </c>
      <c r="K286" s="661" t="s">
        <v>1389</v>
      </c>
      <c r="L286" s="663">
        <v>147.17699999999999</v>
      </c>
      <c r="M286" s="663">
        <v>1</v>
      </c>
      <c r="N286" s="664">
        <v>147.17699999999999</v>
      </c>
    </row>
    <row r="287" spans="1:14" ht="14.4" customHeight="1" x14ac:dyDescent="0.3">
      <c r="A287" s="659" t="s">
        <v>561</v>
      </c>
      <c r="B287" s="660" t="s">
        <v>562</v>
      </c>
      <c r="C287" s="661" t="s">
        <v>572</v>
      </c>
      <c r="D287" s="662" t="s">
        <v>2598</v>
      </c>
      <c r="E287" s="661" t="s">
        <v>584</v>
      </c>
      <c r="F287" s="662" t="s">
        <v>2602</v>
      </c>
      <c r="G287" s="661" t="s">
        <v>585</v>
      </c>
      <c r="H287" s="661" t="s">
        <v>1390</v>
      </c>
      <c r="I287" s="661" t="s">
        <v>1391</v>
      </c>
      <c r="J287" s="661" t="s">
        <v>1392</v>
      </c>
      <c r="K287" s="661" t="s">
        <v>1393</v>
      </c>
      <c r="L287" s="663">
        <v>218.94000000000008</v>
      </c>
      <c r="M287" s="663">
        <v>1</v>
      </c>
      <c r="N287" s="664">
        <v>218.94000000000008</v>
      </c>
    </row>
    <row r="288" spans="1:14" ht="14.4" customHeight="1" x14ac:dyDescent="0.3">
      <c r="A288" s="659" t="s">
        <v>561</v>
      </c>
      <c r="B288" s="660" t="s">
        <v>562</v>
      </c>
      <c r="C288" s="661" t="s">
        <v>572</v>
      </c>
      <c r="D288" s="662" t="s">
        <v>2598</v>
      </c>
      <c r="E288" s="661" t="s">
        <v>584</v>
      </c>
      <c r="F288" s="662" t="s">
        <v>2602</v>
      </c>
      <c r="G288" s="661" t="s">
        <v>585</v>
      </c>
      <c r="H288" s="661" t="s">
        <v>1394</v>
      </c>
      <c r="I288" s="661" t="s">
        <v>1395</v>
      </c>
      <c r="J288" s="661" t="s">
        <v>1396</v>
      </c>
      <c r="K288" s="661" t="s">
        <v>1397</v>
      </c>
      <c r="L288" s="663">
        <v>128.65</v>
      </c>
      <c r="M288" s="663">
        <v>1</v>
      </c>
      <c r="N288" s="664">
        <v>128.65</v>
      </c>
    </row>
    <row r="289" spans="1:14" ht="14.4" customHeight="1" x14ac:dyDescent="0.3">
      <c r="A289" s="659" t="s">
        <v>561</v>
      </c>
      <c r="B289" s="660" t="s">
        <v>562</v>
      </c>
      <c r="C289" s="661" t="s">
        <v>572</v>
      </c>
      <c r="D289" s="662" t="s">
        <v>2598</v>
      </c>
      <c r="E289" s="661" t="s">
        <v>584</v>
      </c>
      <c r="F289" s="662" t="s">
        <v>2602</v>
      </c>
      <c r="G289" s="661" t="s">
        <v>585</v>
      </c>
      <c r="H289" s="661" t="s">
        <v>1398</v>
      </c>
      <c r="I289" s="661" t="s">
        <v>1399</v>
      </c>
      <c r="J289" s="661" t="s">
        <v>1400</v>
      </c>
      <c r="K289" s="661" t="s">
        <v>1401</v>
      </c>
      <c r="L289" s="663">
        <v>41.98</v>
      </c>
      <c r="M289" s="663">
        <v>1</v>
      </c>
      <c r="N289" s="664">
        <v>41.98</v>
      </c>
    </row>
    <row r="290" spans="1:14" ht="14.4" customHeight="1" x14ac:dyDescent="0.3">
      <c r="A290" s="659" t="s">
        <v>561</v>
      </c>
      <c r="B290" s="660" t="s">
        <v>562</v>
      </c>
      <c r="C290" s="661" t="s">
        <v>572</v>
      </c>
      <c r="D290" s="662" t="s">
        <v>2598</v>
      </c>
      <c r="E290" s="661" t="s">
        <v>584</v>
      </c>
      <c r="F290" s="662" t="s">
        <v>2602</v>
      </c>
      <c r="G290" s="661" t="s">
        <v>585</v>
      </c>
      <c r="H290" s="661" t="s">
        <v>876</v>
      </c>
      <c r="I290" s="661" t="s">
        <v>877</v>
      </c>
      <c r="J290" s="661" t="s">
        <v>878</v>
      </c>
      <c r="K290" s="661" t="s">
        <v>879</v>
      </c>
      <c r="L290" s="663">
        <v>303.99989802999784</v>
      </c>
      <c r="M290" s="663">
        <v>24</v>
      </c>
      <c r="N290" s="664">
        <v>7295.9975527199485</v>
      </c>
    </row>
    <row r="291" spans="1:14" ht="14.4" customHeight="1" x14ac:dyDescent="0.3">
      <c r="A291" s="659" t="s">
        <v>561</v>
      </c>
      <c r="B291" s="660" t="s">
        <v>562</v>
      </c>
      <c r="C291" s="661" t="s">
        <v>572</v>
      </c>
      <c r="D291" s="662" t="s">
        <v>2598</v>
      </c>
      <c r="E291" s="661" t="s">
        <v>584</v>
      </c>
      <c r="F291" s="662" t="s">
        <v>2602</v>
      </c>
      <c r="G291" s="661" t="s">
        <v>585</v>
      </c>
      <c r="H291" s="661" t="s">
        <v>884</v>
      </c>
      <c r="I291" s="661" t="s">
        <v>885</v>
      </c>
      <c r="J291" s="661" t="s">
        <v>886</v>
      </c>
      <c r="K291" s="661" t="s">
        <v>887</v>
      </c>
      <c r="L291" s="663">
        <v>60.837499999999991</v>
      </c>
      <c r="M291" s="663">
        <v>16</v>
      </c>
      <c r="N291" s="664">
        <v>973.39999999999986</v>
      </c>
    </row>
    <row r="292" spans="1:14" ht="14.4" customHeight="1" x14ac:dyDescent="0.3">
      <c r="A292" s="659" t="s">
        <v>561</v>
      </c>
      <c r="B292" s="660" t="s">
        <v>562</v>
      </c>
      <c r="C292" s="661" t="s">
        <v>572</v>
      </c>
      <c r="D292" s="662" t="s">
        <v>2598</v>
      </c>
      <c r="E292" s="661" t="s">
        <v>584</v>
      </c>
      <c r="F292" s="662" t="s">
        <v>2602</v>
      </c>
      <c r="G292" s="661" t="s">
        <v>585</v>
      </c>
      <c r="H292" s="661" t="s">
        <v>888</v>
      </c>
      <c r="I292" s="661" t="s">
        <v>889</v>
      </c>
      <c r="J292" s="661" t="s">
        <v>890</v>
      </c>
      <c r="K292" s="661" t="s">
        <v>627</v>
      </c>
      <c r="L292" s="663">
        <v>110.35970873259892</v>
      </c>
      <c r="M292" s="663">
        <v>3</v>
      </c>
      <c r="N292" s="664">
        <v>331.07912619779677</v>
      </c>
    </row>
    <row r="293" spans="1:14" ht="14.4" customHeight="1" x14ac:dyDescent="0.3">
      <c r="A293" s="659" t="s">
        <v>561</v>
      </c>
      <c r="B293" s="660" t="s">
        <v>562</v>
      </c>
      <c r="C293" s="661" t="s">
        <v>572</v>
      </c>
      <c r="D293" s="662" t="s">
        <v>2598</v>
      </c>
      <c r="E293" s="661" t="s">
        <v>584</v>
      </c>
      <c r="F293" s="662" t="s">
        <v>2602</v>
      </c>
      <c r="G293" s="661" t="s">
        <v>585</v>
      </c>
      <c r="H293" s="661" t="s">
        <v>1402</v>
      </c>
      <c r="I293" s="661" t="s">
        <v>1403</v>
      </c>
      <c r="J293" s="661" t="s">
        <v>1404</v>
      </c>
      <c r="K293" s="661" t="s">
        <v>1405</v>
      </c>
      <c r="L293" s="663">
        <v>40.830000000000005</v>
      </c>
      <c r="M293" s="663">
        <v>2</v>
      </c>
      <c r="N293" s="664">
        <v>81.660000000000011</v>
      </c>
    </row>
    <row r="294" spans="1:14" ht="14.4" customHeight="1" x14ac:dyDescent="0.3">
      <c r="A294" s="659" t="s">
        <v>561</v>
      </c>
      <c r="B294" s="660" t="s">
        <v>562</v>
      </c>
      <c r="C294" s="661" t="s">
        <v>572</v>
      </c>
      <c r="D294" s="662" t="s">
        <v>2598</v>
      </c>
      <c r="E294" s="661" t="s">
        <v>584</v>
      </c>
      <c r="F294" s="662" t="s">
        <v>2602</v>
      </c>
      <c r="G294" s="661" t="s">
        <v>585</v>
      </c>
      <c r="H294" s="661" t="s">
        <v>1406</v>
      </c>
      <c r="I294" s="661" t="s">
        <v>1407</v>
      </c>
      <c r="J294" s="661" t="s">
        <v>1408</v>
      </c>
      <c r="K294" s="661" t="s">
        <v>1409</v>
      </c>
      <c r="L294" s="663">
        <v>69.819999999999993</v>
      </c>
      <c r="M294" s="663">
        <v>1</v>
      </c>
      <c r="N294" s="664">
        <v>69.819999999999993</v>
      </c>
    </row>
    <row r="295" spans="1:14" ht="14.4" customHeight="1" x14ac:dyDescent="0.3">
      <c r="A295" s="659" t="s">
        <v>561</v>
      </c>
      <c r="B295" s="660" t="s">
        <v>562</v>
      </c>
      <c r="C295" s="661" t="s">
        <v>572</v>
      </c>
      <c r="D295" s="662" t="s">
        <v>2598</v>
      </c>
      <c r="E295" s="661" t="s">
        <v>584</v>
      </c>
      <c r="F295" s="662" t="s">
        <v>2602</v>
      </c>
      <c r="G295" s="661" t="s">
        <v>585</v>
      </c>
      <c r="H295" s="661" t="s">
        <v>1410</v>
      </c>
      <c r="I295" s="661" t="s">
        <v>1411</v>
      </c>
      <c r="J295" s="661" t="s">
        <v>1412</v>
      </c>
      <c r="K295" s="661" t="s">
        <v>1413</v>
      </c>
      <c r="L295" s="663">
        <v>54.579999999999977</v>
      </c>
      <c r="M295" s="663">
        <v>2</v>
      </c>
      <c r="N295" s="664">
        <v>109.15999999999995</v>
      </c>
    </row>
    <row r="296" spans="1:14" ht="14.4" customHeight="1" x14ac:dyDescent="0.3">
      <c r="A296" s="659" t="s">
        <v>561</v>
      </c>
      <c r="B296" s="660" t="s">
        <v>562</v>
      </c>
      <c r="C296" s="661" t="s">
        <v>572</v>
      </c>
      <c r="D296" s="662" t="s">
        <v>2598</v>
      </c>
      <c r="E296" s="661" t="s">
        <v>584</v>
      </c>
      <c r="F296" s="662" t="s">
        <v>2602</v>
      </c>
      <c r="G296" s="661" t="s">
        <v>585</v>
      </c>
      <c r="H296" s="661" t="s">
        <v>891</v>
      </c>
      <c r="I296" s="661" t="s">
        <v>237</v>
      </c>
      <c r="J296" s="661" t="s">
        <v>892</v>
      </c>
      <c r="K296" s="661"/>
      <c r="L296" s="663">
        <v>78.760000000000034</v>
      </c>
      <c r="M296" s="663">
        <v>1</v>
      </c>
      <c r="N296" s="664">
        <v>78.760000000000034</v>
      </c>
    </row>
    <row r="297" spans="1:14" ht="14.4" customHeight="1" x14ac:dyDescent="0.3">
      <c r="A297" s="659" t="s">
        <v>561</v>
      </c>
      <c r="B297" s="660" t="s">
        <v>562</v>
      </c>
      <c r="C297" s="661" t="s">
        <v>572</v>
      </c>
      <c r="D297" s="662" t="s">
        <v>2598</v>
      </c>
      <c r="E297" s="661" t="s">
        <v>584</v>
      </c>
      <c r="F297" s="662" t="s">
        <v>2602</v>
      </c>
      <c r="G297" s="661" t="s">
        <v>585</v>
      </c>
      <c r="H297" s="661" t="s">
        <v>893</v>
      </c>
      <c r="I297" s="661" t="s">
        <v>894</v>
      </c>
      <c r="J297" s="661" t="s">
        <v>895</v>
      </c>
      <c r="K297" s="661" t="s">
        <v>896</v>
      </c>
      <c r="L297" s="663">
        <v>117.73967826960745</v>
      </c>
      <c r="M297" s="663">
        <v>100</v>
      </c>
      <c r="N297" s="664">
        <v>11773.967826960745</v>
      </c>
    </row>
    <row r="298" spans="1:14" ht="14.4" customHeight="1" x14ac:dyDescent="0.3">
      <c r="A298" s="659" t="s">
        <v>561</v>
      </c>
      <c r="B298" s="660" t="s">
        <v>562</v>
      </c>
      <c r="C298" s="661" t="s">
        <v>572</v>
      </c>
      <c r="D298" s="662" t="s">
        <v>2598</v>
      </c>
      <c r="E298" s="661" t="s">
        <v>584</v>
      </c>
      <c r="F298" s="662" t="s">
        <v>2602</v>
      </c>
      <c r="G298" s="661" t="s">
        <v>585</v>
      </c>
      <c r="H298" s="661" t="s">
        <v>1414</v>
      </c>
      <c r="I298" s="661" t="s">
        <v>1415</v>
      </c>
      <c r="J298" s="661" t="s">
        <v>1416</v>
      </c>
      <c r="K298" s="661" t="s">
        <v>1417</v>
      </c>
      <c r="L298" s="663">
        <v>457.48050816601017</v>
      </c>
      <c r="M298" s="663">
        <v>1</v>
      </c>
      <c r="N298" s="664">
        <v>457.48050816601017</v>
      </c>
    </row>
    <row r="299" spans="1:14" ht="14.4" customHeight="1" x14ac:dyDescent="0.3">
      <c r="A299" s="659" t="s">
        <v>561</v>
      </c>
      <c r="B299" s="660" t="s">
        <v>562</v>
      </c>
      <c r="C299" s="661" t="s">
        <v>572</v>
      </c>
      <c r="D299" s="662" t="s">
        <v>2598</v>
      </c>
      <c r="E299" s="661" t="s">
        <v>584</v>
      </c>
      <c r="F299" s="662" t="s">
        <v>2602</v>
      </c>
      <c r="G299" s="661" t="s">
        <v>585</v>
      </c>
      <c r="H299" s="661" t="s">
        <v>1418</v>
      </c>
      <c r="I299" s="661" t="s">
        <v>1419</v>
      </c>
      <c r="J299" s="661" t="s">
        <v>1420</v>
      </c>
      <c r="K299" s="661" t="s">
        <v>1421</v>
      </c>
      <c r="L299" s="663">
        <v>78.249999999999972</v>
      </c>
      <c r="M299" s="663">
        <v>1</v>
      </c>
      <c r="N299" s="664">
        <v>78.249999999999972</v>
      </c>
    </row>
    <row r="300" spans="1:14" ht="14.4" customHeight="1" x14ac:dyDescent="0.3">
      <c r="A300" s="659" t="s">
        <v>561</v>
      </c>
      <c r="B300" s="660" t="s">
        <v>562</v>
      </c>
      <c r="C300" s="661" t="s">
        <v>572</v>
      </c>
      <c r="D300" s="662" t="s">
        <v>2598</v>
      </c>
      <c r="E300" s="661" t="s">
        <v>584</v>
      </c>
      <c r="F300" s="662" t="s">
        <v>2602</v>
      </c>
      <c r="G300" s="661" t="s">
        <v>585</v>
      </c>
      <c r="H300" s="661" t="s">
        <v>1422</v>
      </c>
      <c r="I300" s="661" t="s">
        <v>1422</v>
      </c>
      <c r="J300" s="661" t="s">
        <v>1423</v>
      </c>
      <c r="K300" s="661" t="s">
        <v>1424</v>
      </c>
      <c r="L300" s="663">
        <v>76.959999999999994</v>
      </c>
      <c r="M300" s="663">
        <v>1</v>
      </c>
      <c r="N300" s="664">
        <v>76.959999999999994</v>
      </c>
    </row>
    <row r="301" spans="1:14" ht="14.4" customHeight="1" x14ac:dyDescent="0.3">
      <c r="A301" s="659" t="s">
        <v>561</v>
      </c>
      <c r="B301" s="660" t="s">
        <v>562</v>
      </c>
      <c r="C301" s="661" t="s">
        <v>572</v>
      </c>
      <c r="D301" s="662" t="s">
        <v>2598</v>
      </c>
      <c r="E301" s="661" t="s">
        <v>584</v>
      </c>
      <c r="F301" s="662" t="s">
        <v>2602</v>
      </c>
      <c r="G301" s="661" t="s">
        <v>585</v>
      </c>
      <c r="H301" s="661" t="s">
        <v>1425</v>
      </c>
      <c r="I301" s="661" t="s">
        <v>1425</v>
      </c>
      <c r="J301" s="661" t="s">
        <v>1426</v>
      </c>
      <c r="K301" s="661" t="s">
        <v>1427</v>
      </c>
      <c r="L301" s="663">
        <v>96.370000000000033</v>
      </c>
      <c r="M301" s="663">
        <v>1</v>
      </c>
      <c r="N301" s="664">
        <v>96.370000000000033</v>
      </c>
    </row>
    <row r="302" spans="1:14" ht="14.4" customHeight="1" x14ac:dyDescent="0.3">
      <c r="A302" s="659" t="s">
        <v>561</v>
      </c>
      <c r="B302" s="660" t="s">
        <v>562</v>
      </c>
      <c r="C302" s="661" t="s">
        <v>572</v>
      </c>
      <c r="D302" s="662" t="s">
        <v>2598</v>
      </c>
      <c r="E302" s="661" t="s">
        <v>584</v>
      </c>
      <c r="F302" s="662" t="s">
        <v>2602</v>
      </c>
      <c r="G302" s="661" t="s">
        <v>585</v>
      </c>
      <c r="H302" s="661" t="s">
        <v>1428</v>
      </c>
      <c r="I302" s="661" t="s">
        <v>1429</v>
      </c>
      <c r="J302" s="661" t="s">
        <v>1430</v>
      </c>
      <c r="K302" s="661" t="s">
        <v>1431</v>
      </c>
      <c r="L302" s="663">
        <v>243.74999999999997</v>
      </c>
      <c r="M302" s="663">
        <v>2</v>
      </c>
      <c r="N302" s="664">
        <v>487.49999999999994</v>
      </c>
    </row>
    <row r="303" spans="1:14" ht="14.4" customHeight="1" x14ac:dyDescent="0.3">
      <c r="A303" s="659" t="s">
        <v>561</v>
      </c>
      <c r="B303" s="660" t="s">
        <v>562</v>
      </c>
      <c r="C303" s="661" t="s">
        <v>572</v>
      </c>
      <c r="D303" s="662" t="s">
        <v>2598</v>
      </c>
      <c r="E303" s="661" t="s">
        <v>584</v>
      </c>
      <c r="F303" s="662" t="s">
        <v>2602</v>
      </c>
      <c r="G303" s="661" t="s">
        <v>585</v>
      </c>
      <c r="H303" s="661" t="s">
        <v>901</v>
      </c>
      <c r="I303" s="661" t="s">
        <v>237</v>
      </c>
      <c r="J303" s="661" t="s">
        <v>902</v>
      </c>
      <c r="K303" s="661"/>
      <c r="L303" s="663">
        <v>280.48487491676286</v>
      </c>
      <c r="M303" s="663">
        <v>3</v>
      </c>
      <c r="N303" s="664">
        <v>841.45462475028853</v>
      </c>
    </row>
    <row r="304" spans="1:14" ht="14.4" customHeight="1" x14ac:dyDescent="0.3">
      <c r="A304" s="659" t="s">
        <v>561</v>
      </c>
      <c r="B304" s="660" t="s">
        <v>562</v>
      </c>
      <c r="C304" s="661" t="s">
        <v>572</v>
      </c>
      <c r="D304" s="662" t="s">
        <v>2598</v>
      </c>
      <c r="E304" s="661" t="s">
        <v>584</v>
      </c>
      <c r="F304" s="662" t="s">
        <v>2602</v>
      </c>
      <c r="G304" s="661" t="s">
        <v>585</v>
      </c>
      <c r="H304" s="661" t="s">
        <v>1432</v>
      </c>
      <c r="I304" s="661" t="s">
        <v>1433</v>
      </c>
      <c r="J304" s="661" t="s">
        <v>1434</v>
      </c>
      <c r="K304" s="661" t="s">
        <v>1435</v>
      </c>
      <c r="L304" s="663">
        <v>237</v>
      </c>
      <c r="M304" s="663">
        <v>2</v>
      </c>
      <c r="N304" s="664">
        <v>474</v>
      </c>
    </row>
    <row r="305" spans="1:14" ht="14.4" customHeight="1" x14ac:dyDescent="0.3">
      <c r="A305" s="659" t="s">
        <v>561</v>
      </c>
      <c r="B305" s="660" t="s">
        <v>562</v>
      </c>
      <c r="C305" s="661" t="s">
        <v>572</v>
      </c>
      <c r="D305" s="662" t="s">
        <v>2598</v>
      </c>
      <c r="E305" s="661" t="s">
        <v>584</v>
      </c>
      <c r="F305" s="662" t="s">
        <v>2602</v>
      </c>
      <c r="G305" s="661" t="s">
        <v>585</v>
      </c>
      <c r="H305" s="661" t="s">
        <v>1436</v>
      </c>
      <c r="I305" s="661" t="s">
        <v>1437</v>
      </c>
      <c r="J305" s="661" t="s">
        <v>1438</v>
      </c>
      <c r="K305" s="661" t="s">
        <v>1439</v>
      </c>
      <c r="L305" s="663">
        <v>74.358999999999995</v>
      </c>
      <c r="M305" s="663">
        <v>1</v>
      </c>
      <c r="N305" s="664">
        <v>74.358999999999995</v>
      </c>
    </row>
    <row r="306" spans="1:14" ht="14.4" customHeight="1" x14ac:dyDescent="0.3">
      <c r="A306" s="659" t="s">
        <v>561</v>
      </c>
      <c r="B306" s="660" t="s">
        <v>562</v>
      </c>
      <c r="C306" s="661" t="s">
        <v>572</v>
      </c>
      <c r="D306" s="662" t="s">
        <v>2598</v>
      </c>
      <c r="E306" s="661" t="s">
        <v>584</v>
      </c>
      <c r="F306" s="662" t="s">
        <v>2602</v>
      </c>
      <c r="G306" s="661" t="s">
        <v>585</v>
      </c>
      <c r="H306" s="661" t="s">
        <v>1440</v>
      </c>
      <c r="I306" s="661" t="s">
        <v>1441</v>
      </c>
      <c r="J306" s="661" t="s">
        <v>1442</v>
      </c>
      <c r="K306" s="661" t="s">
        <v>690</v>
      </c>
      <c r="L306" s="663">
        <v>59.94</v>
      </c>
      <c r="M306" s="663">
        <v>1</v>
      </c>
      <c r="N306" s="664">
        <v>59.94</v>
      </c>
    </row>
    <row r="307" spans="1:14" ht="14.4" customHeight="1" x14ac:dyDescent="0.3">
      <c r="A307" s="659" t="s">
        <v>561</v>
      </c>
      <c r="B307" s="660" t="s">
        <v>562</v>
      </c>
      <c r="C307" s="661" t="s">
        <v>572</v>
      </c>
      <c r="D307" s="662" t="s">
        <v>2598</v>
      </c>
      <c r="E307" s="661" t="s">
        <v>584</v>
      </c>
      <c r="F307" s="662" t="s">
        <v>2602</v>
      </c>
      <c r="G307" s="661" t="s">
        <v>585</v>
      </c>
      <c r="H307" s="661" t="s">
        <v>1443</v>
      </c>
      <c r="I307" s="661" t="s">
        <v>1444</v>
      </c>
      <c r="J307" s="661" t="s">
        <v>1445</v>
      </c>
      <c r="K307" s="661" t="s">
        <v>1446</v>
      </c>
      <c r="L307" s="663">
        <v>217.73051443686145</v>
      </c>
      <c r="M307" s="663">
        <v>2</v>
      </c>
      <c r="N307" s="664">
        <v>435.46102887372291</v>
      </c>
    </row>
    <row r="308" spans="1:14" ht="14.4" customHeight="1" x14ac:dyDescent="0.3">
      <c r="A308" s="659" t="s">
        <v>561</v>
      </c>
      <c r="B308" s="660" t="s">
        <v>562</v>
      </c>
      <c r="C308" s="661" t="s">
        <v>572</v>
      </c>
      <c r="D308" s="662" t="s">
        <v>2598</v>
      </c>
      <c r="E308" s="661" t="s">
        <v>584</v>
      </c>
      <c r="F308" s="662" t="s">
        <v>2602</v>
      </c>
      <c r="G308" s="661" t="s">
        <v>585</v>
      </c>
      <c r="H308" s="661" t="s">
        <v>906</v>
      </c>
      <c r="I308" s="661" t="s">
        <v>237</v>
      </c>
      <c r="J308" s="661" t="s">
        <v>907</v>
      </c>
      <c r="K308" s="661"/>
      <c r="L308" s="663">
        <v>70.420000000000016</v>
      </c>
      <c r="M308" s="663">
        <v>1</v>
      </c>
      <c r="N308" s="664">
        <v>70.420000000000016</v>
      </c>
    </row>
    <row r="309" spans="1:14" ht="14.4" customHeight="1" x14ac:dyDescent="0.3">
      <c r="A309" s="659" t="s">
        <v>561</v>
      </c>
      <c r="B309" s="660" t="s">
        <v>562</v>
      </c>
      <c r="C309" s="661" t="s">
        <v>572</v>
      </c>
      <c r="D309" s="662" t="s">
        <v>2598</v>
      </c>
      <c r="E309" s="661" t="s">
        <v>584</v>
      </c>
      <c r="F309" s="662" t="s">
        <v>2602</v>
      </c>
      <c r="G309" s="661" t="s">
        <v>585</v>
      </c>
      <c r="H309" s="661" t="s">
        <v>1447</v>
      </c>
      <c r="I309" s="661" t="s">
        <v>1448</v>
      </c>
      <c r="J309" s="661" t="s">
        <v>1449</v>
      </c>
      <c r="K309" s="661" t="s">
        <v>1450</v>
      </c>
      <c r="L309" s="663">
        <v>79.13</v>
      </c>
      <c r="M309" s="663">
        <v>1</v>
      </c>
      <c r="N309" s="664">
        <v>79.13</v>
      </c>
    </row>
    <row r="310" spans="1:14" ht="14.4" customHeight="1" x14ac:dyDescent="0.3">
      <c r="A310" s="659" t="s">
        <v>561</v>
      </c>
      <c r="B310" s="660" t="s">
        <v>562</v>
      </c>
      <c r="C310" s="661" t="s">
        <v>572</v>
      </c>
      <c r="D310" s="662" t="s">
        <v>2598</v>
      </c>
      <c r="E310" s="661" t="s">
        <v>584</v>
      </c>
      <c r="F310" s="662" t="s">
        <v>2602</v>
      </c>
      <c r="G310" s="661" t="s">
        <v>585</v>
      </c>
      <c r="H310" s="661" t="s">
        <v>1451</v>
      </c>
      <c r="I310" s="661" t="s">
        <v>1452</v>
      </c>
      <c r="J310" s="661" t="s">
        <v>1453</v>
      </c>
      <c r="K310" s="661" t="s">
        <v>1454</v>
      </c>
      <c r="L310" s="663">
        <v>495.59890031817957</v>
      </c>
      <c r="M310" s="663">
        <v>1</v>
      </c>
      <c r="N310" s="664">
        <v>495.59890031817957</v>
      </c>
    </row>
    <row r="311" spans="1:14" ht="14.4" customHeight="1" x14ac:dyDescent="0.3">
      <c r="A311" s="659" t="s">
        <v>561</v>
      </c>
      <c r="B311" s="660" t="s">
        <v>562</v>
      </c>
      <c r="C311" s="661" t="s">
        <v>572</v>
      </c>
      <c r="D311" s="662" t="s">
        <v>2598</v>
      </c>
      <c r="E311" s="661" t="s">
        <v>584</v>
      </c>
      <c r="F311" s="662" t="s">
        <v>2602</v>
      </c>
      <c r="G311" s="661" t="s">
        <v>585</v>
      </c>
      <c r="H311" s="661" t="s">
        <v>1455</v>
      </c>
      <c r="I311" s="661" t="s">
        <v>1456</v>
      </c>
      <c r="J311" s="661" t="s">
        <v>1457</v>
      </c>
      <c r="K311" s="661" t="s">
        <v>1458</v>
      </c>
      <c r="L311" s="663">
        <v>1961.6222505966041</v>
      </c>
      <c r="M311" s="663">
        <v>1</v>
      </c>
      <c r="N311" s="664">
        <v>1961.6222505966041</v>
      </c>
    </row>
    <row r="312" spans="1:14" ht="14.4" customHeight="1" x14ac:dyDescent="0.3">
      <c r="A312" s="659" t="s">
        <v>561</v>
      </c>
      <c r="B312" s="660" t="s">
        <v>562</v>
      </c>
      <c r="C312" s="661" t="s">
        <v>572</v>
      </c>
      <c r="D312" s="662" t="s">
        <v>2598</v>
      </c>
      <c r="E312" s="661" t="s">
        <v>584</v>
      </c>
      <c r="F312" s="662" t="s">
        <v>2602</v>
      </c>
      <c r="G312" s="661" t="s">
        <v>585</v>
      </c>
      <c r="H312" s="661" t="s">
        <v>1459</v>
      </c>
      <c r="I312" s="661" t="s">
        <v>1460</v>
      </c>
      <c r="J312" s="661" t="s">
        <v>1461</v>
      </c>
      <c r="K312" s="661" t="s">
        <v>1462</v>
      </c>
      <c r="L312" s="663">
        <v>141.99999999999997</v>
      </c>
      <c r="M312" s="663">
        <v>1</v>
      </c>
      <c r="N312" s="664">
        <v>141.99999999999997</v>
      </c>
    </row>
    <row r="313" spans="1:14" ht="14.4" customHeight="1" x14ac:dyDescent="0.3">
      <c r="A313" s="659" t="s">
        <v>561</v>
      </c>
      <c r="B313" s="660" t="s">
        <v>562</v>
      </c>
      <c r="C313" s="661" t="s">
        <v>572</v>
      </c>
      <c r="D313" s="662" t="s">
        <v>2598</v>
      </c>
      <c r="E313" s="661" t="s">
        <v>584</v>
      </c>
      <c r="F313" s="662" t="s">
        <v>2602</v>
      </c>
      <c r="G313" s="661" t="s">
        <v>585</v>
      </c>
      <c r="H313" s="661" t="s">
        <v>908</v>
      </c>
      <c r="I313" s="661" t="s">
        <v>237</v>
      </c>
      <c r="J313" s="661" t="s">
        <v>909</v>
      </c>
      <c r="K313" s="661"/>
      <c r="L313" s="663">
        <v>96.000000000000028</v>
      </c>
      <c r="M313" s="663">
        <v>1</v>
      </c>
      <c r="N313" s="664">
        <v>96.000000000000028</v>
      </c>
    </row>
    <row r="314" spans="1:14" ht="14.4" customHeight="1" x14ac:dyDescent="0.3">
      <c r="A314" s="659" t="s">
        <v>561</v>
      </c>
      <c r="B314" s="660" t="s">
        <v>562</v>
      </c>
      <c r="C314" s="661" t="s">
        <v>572</v>
      </c>
      <c r="D314" s="662" t="s">
        <v>2598</v>
      </c>
      <c r="E314" s="661" t="s">
        <v>584</v>
      </c>
      <c r="F314" s="662" t="s">
        <v>2602</v>
      </c>
      <c r="G314" s="661" t="s">
        <v>585</v>
      </c>
      <c r="H314" s="661" t="s">
        <v>1463</v>
      </c>
      <c r="I314" s="661" t="s">
        <v>1464</v>
      </c>
      <c r="J314" s="661" t="s">
        <v>1465</v>
      </c>
      <c r="K314" s="661" t="s">
        <v>1466</v>
      </c>
      <c r="L314" s="663">
        <v>54.499874322135497</v>
      </c>
      <c r="M314" s="663">
        <v>1</v>
      </c>
      <c r="N314" s="664">
        <v>54.499874322135497</v>
      </c>
    </row>
    <row r="315" spans="1:14" ht="14.4" customHeight="1" x14ac:dyDescent="0.3">
      <c r="A315" s="659" t="s">
        <v>561</v>
      </c>
      <c r="B315" s="660" t="s">
        <v>562</v>
      </c>
      <c r="C315" s="661" t="s">
        <v>572</v>
      </c>
      <c r="D315" s="662" t="s">
        <v>2598</v>
      </c>
      <c r="E315" s="661" t="s">
        <v>584</v>
      </c>
      <c r="F315" s="662" t="s">
        <v>2602</v>
      </c>
      <c r="G315" s="661" t="s">
        <v>585</v>
      </c>
      <c r="H315" s="661" t="s">
        <v>1467</v>
      </c>
      <c r="I315" s="661" t="s">
        <v>1468</v>
      </c>
      <c r="J315" s="661" t="s">
        <v>1344</v>
      </c>
      <c r="K315" s="661" t="s">
        <v>1469</v>
      </c>
      <c r="L315" s="663">
        <v>191.78967835984224</v>
      </c>
      <c r="M315" s="663">
        <v>2</v>
      </c>
      <c r="N315" s="664">
        <v>383.57935671968448</v>
      </c>
    </row>
    <row r="316" spans="1:14" ht="14.4" customHeight="1" x14ac:dyDescent="0.3">
      <c r="A316" s="659" t="s">
        <v>561</v>
      </c>
      <c r="B316" s="660" t="s">
        <v>562</v>
      </c>
      <c r="C316" s="661" t="s">
        <v>572</v>
      </c>
      <c r="D316" s="662" t="s">
        <v>2598</v>
      </c>
      <c r="E316" s="661" t="s">
        <v>584</v>
      </c>
      <c r="F316" s="662" t="s">
        <v>2602</v>
      </c>
      <c r="G316" s="661" t="s">
        <v>585</v>
      </c>
      <c r="H316" s="661" t="s">
        <v>1470</v>
      </c>
      <c r="I316" s="661" t="s">
        <v>1471</v>
      </c>
      <c r="J316" s="661" t="s">
        <v>1472</v>
      </c>
      <c r="K316" s="661" t="s">
        <v>1473</v>
      </c>
      <c r="L316" s="663">
        <v>142.35999999999996</v>
      </c>
      <c r="M316" s="663">
        <v>2</v>
      </c>
      <c r="N316" s="664">
        <v>284.71999999999991</v>
      </c>
    </row>
    <row r="317" spans="1:14" ht="14.4" customHeight="1" x14ac:dyDescent="0.3">
      <c r="A317" s="659" t="s">
        <v>561</v>
      </c>
      <c r="B317" s="660" t="s">
        <v>562</v>
      </c>
      <c r="C317" s="661" t="s">
        <v>572</v>
      </c>
      <c r="D317" s="662" t="s">
        <v>2598</v>
      </c>
      <c r="E317" s="661" t="s">
        <v>584</v>
      </c>
      <c r="F317" s="662" t="s">
        <v>2602</v>
      </c>
      <c r="G317" s="661" t="s">
        <v>585</v>
      </c>
      <c r="H317" s="661" t="s">
        <v>1474</v>
      </c>
      <c r="I317" s="661" t="s">
        <v>1474</v>
      </c>
      <c r="J317" s="661" t="s">
        <v>1475</v>
      </c>
      <c r="K317" s="661" t="s">
        <v>1476</v>
      </c>
      <c r="L317" s="663">
        <v>94.549999999999983</v>
      </c>
      <c r="M317" s="663">
        <v>1</v>
      </c>
      <c r="N317" s="664">
        <v>94.549999999999983</v>
      </c>
    </row>
    <row r="318" spans="1:14" ht="14.4" customHeight="1" x14ac:dyDescent="0.3">
      <c r="A318" s="659" t="s">
        <v>561</v>
      </c>
      <c r="B318" s="660" t="s">
        <v>562</v>
      </c>
      <c r="C318" s="661" t="s">
        <v>572</v>
      </c>
      <c r="D318" s="662" t="s">
        <v>2598</v>
      </c>
      <c r="E318" s="661" t="s">
        <v>584</v>
      </c>
      <c r="F318" s="662" t="s">
        <v>2602</v>
      </c>
      <c r="G318" s="661" t="s">
        <v>585</v>
      </c>
      <c r="H318" s="661" t="s">
        <v>1477</v>
      </c>
      <c r="I318" s="661" t="s">
        <v>1478</v>
      </c>
      <c r="J318" s="661" t="s">
        <v>1479</v>
      </c>
      <c r="K318" s="661" t="s">
        <v>1480</v>
      </c>
      <c r="L318" s="663">
        <v>39.649999999999984</v>
      </c>
      <c r="M318" s="663">
        <v>1</v>
      </c>
      <c r="N318" s="664">
        <v>39.649999999999984</v>
      </c>
    </row>
    <row r="319" spans="1:14" ht="14.4" customHeight="1" x14ac:dyDescent="0.3">
      <c r="A319" s="659" t="s">
        <v>561</v>
      </c>
      <c r="B319" s="660" t="s">
        <v>562</v>
      </c>
      <c r="C319" s="661" t="s">
        <v>572</v>
      </c>
      <c r="D319" s="662" t="s">
        <v>2598</v>
      </c>
      <c r="E319" s="661" t="s">
        <v>584</v>
      </c>
      <c r="F319" s="662" t="s">
        <v>2602</v>
      </c>
      <c r="G319" s="661" t="s">
        <v>585</v>
      </c>
      <c r="H319" s="661" t="s">
        <v>933</v>
      </c>
      <c r="I319" s="661" t="s">
        <v>934</v>
      </c>
      <c r="J319" s="661" t="s">
        <v>935</v>
      </c>
      <c r="K319" s="661" t="s">
        <v>936</v>
      </c>
      <c r="L319" s="663">
        <v>75.179999999999993</v>
      </c>
      <c r="M319" s="663">
        <v>3</v>
      </c>
      <c r="N319" s="664">
        <v>225.53999999999996</v>
      </c>
    </row>
    <row r="320" spans="1:14" ht="14.4" customHeight="1" x14ac:dyDescent="0.3">
      <c r="A320" s="659" t="s">
        <v>561</v>
      </c>
      <c r="B320" s="660" t="s">
        <v>562</v>
      </c>
      <c r="C320" s="661" t="s">
        <v>572</v>
      </c>
      <c r="D320" s="662" t="s">
        <v>2598</v>
      </c>
      <c r="E320" s="661" t="s">
        <v>584</v>
      </c>
      <c r="F320" s="662" t="s">
        <v>2602</v>
      </c>
      <c r="G320" s="661" t="s">
        <v>585</v>
      </c>
      <c r="H320" s="661" t="s">
        <v>1481</v>
      </c>
      <c r="I320" s="661" t="s">
        <v>1482</v>
      </c>
      <c r="J320" s="661" t="s">
        <v>1483</v>
      </c>
      <c r="K320" s="661" t="s">
        <v>1484</v>
      </c>
      <c r="L320" s="663">
        <v>36.42648474841716</v>
      </c>
      <c r="M320" s="663">
        <v>45</v>
      </c>
      <c r="N320" s="664">
        <v>1639.1918136787722</v>
      </c>
    </row>
    <row r="321" spans="1:14" ht="14.4" customHeight="1" x14ac:dyDescent="0.3">
      <c r="A321" s="659" t="s">
        <v>561</v>
      </c>
      <c r="B321" s="660" t="s">
        <v>562</v>
      </c>
      <c r="C321" s="661" t="s">
        <v>572</v>
      </c>
      <c r="D321" s="662" t="s">
        <v>2598</v>
      </c>
      <c r="E321" s="661" t="s">
        <v>584</v>
      </c>
      <c r="F321" s="662" t="s">
        <v>2602</v>
      </c>
      <c r="G321" s="661" t="s">
        <v>585</v>
      </c>
      <c r="H321" s="661" t="s">
        <v>1485</v>
      </c>
      <c r="I321" s="661" t="s">
        <v>1486</v>
      </c>
      <c r="J321" s="661" t="s">
        <v>1487</v>
      </c>
      <c r="K321" s="661" t="s">
        <v>1488</v>
      </c>
      <c r="L321" s="663">
        <v>162.2713031755537</v>
      </c>
      <c r="M321" s="663">
        <v>14</v>
      </c>
      <c r="N321" s="664">
        <v>2271.7982444577519</v>
      </c>
    </row>
    <row r="322" spans="1:14" ht="14.4" customHeight="1" x14ac:dyDescent="0.3">
      <c r="A322" s="659" t="s">
        <v>561</v>
      </c>
      <c r="B322" s="660" t="s">
        <v>562</v>
      </c>
      <c r="C322" s="661" t="s">
        <v>572</v>
      </c>
      <c r="D322" s="662" t="s">
        <v>2598</v>
      </c>
      <c r="E322" s="661" t="s">
        <v>584</v>
      </c>
      <c r="F322" s="662" t="s">
        <v>2602</v>
      </c>
      <c r="G322" s="661" t="s">
        <v>585</v>
      </c>
      <c r="H322" s="661" t="s">
        <v>937</v>
      </c>
      <c r="I322" s="661" t="s">
        <v>938</v>
      </c>
      <c r="J322" s="661" t="s">
        <v>939</v>
      </c>
      <c r="K322" s="661" t="s">
        <v>940</v>
      </c>
      <c r="L322" s="663">
        <v>47.462877115904895</v>
      </c>
      <c r="M322" s="663">
        <v>7</v>
      </c>
      <c r="N322" s="664">
        <v>332.24013981133425</v>
      </c>
    </row>
    <row r="323" spans="1:14" ht="14.4" customHeight="1" x14ac:dyDescent="0.3">
      <c r="A323" s="659" t="s">
        <v>561</v>
      </c>
      <c r="B323" s="660" t="s">
        <v>562</v>
      </c>
      <c r="C323" s="661" t="s">
        <v>572</v>
      </c>
      <c r="D323" s="662" t="s">
        <v>2598</v>
      </c>
      <c r="E323" s="661" t="s">
        <v>584</v>
      </c>
      <c r="F323" s="662" t="s">
        <v>2602</v>
      </c>
      <c r="G323" s="661" t="s">
        <v>585</v>
      </c>
      <c r="H323" s="661" t="s">
        <v>1489</v>
      </c>
      <c r="I323" s="661" t="s">
        <v>1490</v>
      </c>
      <c r="J323" s="661" t="s">
        <v>1491</v>
      </c>
      <c r="K323" s="661" t="s">
        <v>1492</v>
      </c>
      <c r="L323" s="663">
        <v>699.66683600298893</v>
      </c>
      <c r="M323" s="663">
        <v>6</v>
      </c>
      <c r="N323" s="664">
        <v>4198.0010160179336</v>
      </c>
    </row>
    <row r="324" spans="1:14" ht="14.4" customHeight="1" x14ac:dyDescent="0.3">
      <c r="A324" s="659" t="s">
        <v>561</v>
      </c>
      <c r="B324" s="660" t="s">
        <v>562</v>
      </c>
      <c r="C324" s="661" t="s">
        <v>572</v>
      </c>
      <c r="D324" s="662" t="s">
        <v>2598</v>
      </c>
      <c r="E324" s="661" t="s">
        <v>584</v>
      </c>
      <c r="F324" s="662" t="s">
        <v>2602</v>
      </c>
      <c r="G324" s="661" t="s">
        <v>585</v>
      </c>
      <c r="H324" s="661" t="s">
        <v>945</v>
      </c>
      <c r="I324" s="661" t="s">
        <v>237</v>
      </c>
      <c r="J324" s="661" t="s">
        <v>946</v>
      </c>
      <c r="K324" s="661"/>
      <c r="L324" s="663">
        <v>490.14133645038874</v>
      </c>
      <c r="M324" s="663">
        <v>14</v>
      </c>
      <c r="N324" s="664">
        <v>6861.9787103054423</v>
      </c>
    </row>
    <row r="325" spans="1:14" ht="14.4" customHeight="1" x14ac:dyDescent="0.3">
      <c r="A325" s="659" t="s">
        <v>561</v>
      </c>
      <c r="B325" s="660" t="s">
        <v>562</v>
      </c>
      <c r="C325" s="661" t="s">
        <v>572</v>
      </c>
      <c r="D325" s="662" t="s">
        <v>2598</v>
      </c>
      <c r="E325" s="661" t="s">
        <v>584</v>
      </c>
      <c r="F325" s="662" t="s">
        <v>2602</v>
      </c>
      <c r="G325" s="661" t="s">
        <v>585</v>
      </c>
      <c r="H325" s="661" t="s">
        <v>1493</v>
      </c>
      <c r="I325" s="661" t="s">
        <v>237</v>
      </c>
      <c r="J325" s="661" t="s">
        <v>1494</v>
      </c>
      <c r="K325" s="661"/>
      <c r="L325" s="663">
        <v>379.89732517610463</v>
      </c>
      <c r="M325" s="663">
        <v>1</v>
      </c>
      <c r="N325" s="664">
        <v>379.89732517610463</v>
      </c>
    </row>
    <row r="326" spans="1:14" ht="14.4" customHeight="1" x14ac:dyDescent="0.3">
      <c r="A326" s="659" t="s">
        <v>561</v>
      </c>
      <c r="B326" s="660" t="s">
        <v>562</v>
      </c>
      <c r="C326" s="661" t="s">
        <v>572</v>
      </c>
      <c r="D326" s="662" t="s">
        <v>2598</v>
      </c>
      <c r="E326" s="661" t="s">
        <v>584</v>
      </c>
      <c r="F326" s="662" t="s">
        <v>2602</v>
      </c>
      <c r="G326" s="661" t="s">
        <v>585</v>
      </c>
      <c r="H326" s="661" t="s">
        <v>1495</v>
      </c>
      <c r="I326" s="661" t="s">
        <v>1496</v>
      </c>
      <c r="J326" s="661" t="s">
        <v>816</v>
      </c>
      <c r="K326" s="661" t="s">
        <v>1497</v>
      </c>
      <c r="L326" s="663">
        <v>54.993333333333332</v>
      </c>
      <c r="M326" s="663">
        <v>3</v>
      </c>
      <c r="N326" s="664">
        <v>164.98</v>
      </c>
    </row>
    <row r="327" spans="1:14" ht="14.4" customHeight="1" x14ac:dyDescent="0.3">
      <c r="A327" s="659" t="s">
        <v>561</v>
      </c>
      <c r="B327" s="660" t="s">
        <v>562</v>
      </c>
      <c r="C327" s="661" t="s">
        <v>572</v>
      </c>
      <c r="D327" s="662" t="s">
        <v>2598</v>
      </c>
      <c r="E327" s="661" t="s">
        <v>584</v>
      </c>
      <c r="F327" s="662" t="s">
        <v>2602</v>
      </c>
      <c r="G327" s="661" t="s">
        <v>585</v>
      </c>
      <c r="H327" s="661" t="s">
        <v>1498</v>
      </c>
      <c r="I327" s="661" t="s">
        <v>237</v>
      </c>
      <c r="J327" s="661" t="s">
        <v>1499</v>
      </c>
      <c r="K327" s="661"/>
      <c r="L327" s="663">
        <v>68.781549360972747</v>
      </c>
      <c r="M327" s="663">
        <v>2</v>
      </c>
      <c r="N327" s="664">
        <v>137.56309872194549</v>
      </c>
    </row>
    <row r="328" spans="1:14" ht="14.4" customHeight="1" x14ac:dyDescent="0.3">
      <c r="A328" s="659" t="s">
        <v>561</v>
      </c>
      <c r="B328" s="660" t="s">
        <v>562</v>
      </c>
      <c r="C328" s="661" t="s">
        <v>572</v>
      </c>
      <c r="D328" s="662" t="s">
        <v>2598</v>
      </c>
      <c r="E328" s="661" t="s">
        <v>584</v>
      </c>
      <c r="F328" s="662" t="s">
        <v>2602</v>
      </c>
      <c r="G328" s="661" t="s">
        <v>585</v>
      </c>
      <c r="H328" s="661" t="s">
        <v>947</v>
      </c>
      <c r="I328" s="661" t="s">
        <v>237</v>
      </c>
      <c r="J328" s="661" t="s">
        <v>948</v>
      </c>
      <c r="K328" s="661"/>
      <c r="L328" s="663">
        <v>258.75265792565892</v>
      </c>
      <c r="M328" s="663">
        <v>1</v>
      </c>
      <c r="N328" s="664">
        <v>258.75265792565892</v>
      </c>
    </row>
    <row r="329" spans="1:14" ht="14.4" customHeight="1" x14ac:dyDescent="0.3">
      <c r="A329" s="659" t="s">
        <v>561</v>
      </c>
      <c r="B329" s="660" t="s">
        <v>562</v>
      </c>
      <c r="C329" s="661" t="s">
        <v>572</v>
      </c>
      <c r="D329" s="662" t="s">
        <v>2598</v>
      </c>
      <c r="E329" s="661" t="s">
        <v>584</v>
      </c>
      <c r="F329" s="662" t="s">
        <v>2602</v>
      </c>
      <c r="G329" s="661" t="s">
        <v>585</v>
      </c>
      <c r="H329" s="661" t="s">
        <v>1500</v>
      </c>
      <c r="I329" s="661" t="s">
        <v>237</v>
      </c>
      <c r="J329" s="661" t="s">
        <v>1501</v>
      </c>
      <c r="K329" s="661"/>
      <c r="L329" s="663">
        <v>407.23628211590022</v>
      </c>
      <c r="M329" s="663">
        <v>6</v>
      </c>
      <c r="N329" s="664">
        <v>2443.4176926954015</v>
      </c>
    </row>
    <row r="330" spans="1:14" ht="14.4" customHeight="1" x14ac:dyDescent="0.3">
      <c r="A330" s="659" t="s">
        <v>561</v>
      </c>
      <c r="B330" s="660" t="s">
        <v>562</v>
      </c>
      <c r="C330" s="661" t="s">
        <v>572</v>
      </c>
      <c r="D330" s="662" t="s">
        <v>2598</v>
      </c>
      <c r="E330" s="661" t="s">
        <v>584</v>
      </c>
      <c r="F330" s="662" t="s">
        <v>2602</v>
      </c>
      <c r="G330" s="661" t="s">
        <v>585</v>
      </c>
      <c r="H330" s="661" t="s">
        <v>949</v>
      </c>
      <c r="I330" s="661" t="s">
        <v>950</v>
      </c>
      <c r="J330" s="661" t="s">
        <v>951</v>
      </c>
      <c r="K330" s="661" t="s">
        <v>952</v>
      </c>
      <c r="L330" s="663">
        <v>148.03</v>
      </c>
      <c r="M330" s="663">
        <v>3</v>
      </c>
      <c r="N330" s="664">
        <v>444.09000000000003</v>
      </c>
    </row>
    <row r="331" spans="1:14" ht="14.4" customHeight="1" x14ac:dyDescent="0.3">
      <c r="A331" s="659" t="s">
        <v>561</v>
      </c>
      <c r="B331" s="660" t="s">
        <v>562</v>
      </c>
      <c r="C331" s="661" t="s">
        <v>572</v>
      </c>
      <c r="D331" s="662" t="s">
        <v>2598</v>
      </c>
      <c r="E331" s="661" t="s">
        <v>584</v>
      </c>
      <c r="F331" s="662" t="s">
        <v>2602</v>
      </c>
      <c r="G331" s="661" t="s">
        <v>585</v>
      </c>
      <c r="H331" s="661" t="s">
        <v>1502</v>
      </c>
      <c r="I331" s="661" t="s">
        <v>1503</v>
      </c>
      <c r="J331" s="661" t="s">
        <v>1504</v>
      </c>
      <c r="K331" s="661" t="s">
        <v>1505</v>
      </c>
      <c r="L331" s="663">
        <v>75.979742237526196</v>
      </c>
      <c r="M331" s="663">
        <v>1</v>
      </c>
      <c r="N331" s="664">
        <v>75.979742237526196</v>
      </c>
    </row>
    <row r="332" spans="1:14" ht="14.4" customHeight="1" x14ac:dyDescent="0.3">
      <c r="A332" s="659" t="s">
        <v>561</v>
      </c>
      <c r="B332" s="660" t="s">
        <v>562</v>
      </c>
      <c r="C332" s="661" t="s">
        <v>572</v>
      </c>
      <c r="D332" s="662" t="s">
        <v>2598</v>
      </c>
      <c r="E332" s="661" t="s">
        <v>584</v>
      </c>
      <c r="F332" s="662" t="s">
        <v>2602</v>
      </c>
      <c r="G332" s="661" t="s">
        <v>585</v>
      </c>
      <c r="H332" s="661" t="s">
        <v>1506</v>
      </c>
      <c r="I332" s="661" t="s">
        <v>1507</v>
      </c>
      <c r="J332" s="661" t="s">
        <v>1508</v>
      </c>
      <c r="K332" s="661" t="s">
        <v>1509</v>
      </c>
      <c r="L332" s="663">
        <v>117.23</v>
      </c>
      <c r="M332" s="663">
        <v>1</v>
      </c>
      <c r="N332" s="664">
        <v>117.23</v>
      </c>
    </row>
    <row r="333" spans="1:14" ht="14.4" customHeight="1" x14ac:dyDescent="0.3">
      <c r="A333" s="659" t="s">
        <v>561</v>
      </c>
      <c r="B333" s="660" t="s">
        <v>562</v>
      </c>
      <c r="C333" s="661" t="s">
        <v>572</v>
      </c>
      <c r="D333" s="662" t="s">
        <v>2598</v>
      </c>
      <c r="E333" s="661" t="s">
        <v>584</v>
      </c>
      <c r="F333" s="662" t="s">
        <v>2602</v>
      </c>
      <c r="G333" s="661" t="s">
        <v>585</v>
      </c>
      <c r="H333" s="661" t="s">
        <v>1510</v>
      </c>
      <c r="I333" s="661" t="s">
        <v>1511</v>
      </c>
      <c r="J333" s="661" t="s">
        <v>1512</v>
      </c>
      <c r="K333" s="661" t="s">
        <v>1513</v>
      </c>
      <c r="L333" s="663">
        <v>57.040000000000006</v>
      </c>
      <c r="M333" s="663">
        <v>2</v>
      </c>
      <c r="N333" s="664">
        <v>114.08000000000001</v>
      </c>
    </row>
    <row r="334" spans="1:14" ht="14.4" customHeight="1" x14ac:dyDescent="0.3">
      <c r="A334" s="659" t="s">
        <v>561</v>
      </c>
      <c r="B334" s="660" t="s">
        <v>562</v>
      </c>
      <c r="C334" s="661" t="s">
        <v>572</v>
      </c>
      <c r="D334" s="662" t="s">
        <v>2598</v>
      </c>
      <c r="E334" s="661" t="s">
        <v>584</v>
      </c>
      <c r="F334" s="662" t="s">
        <v>2602</v>
      </c>
      <c r="G334" s="661" t="s">
        <v>585</v>
      </c>
      <c r="H334" s="661" t="s">
        <v>1514</v>
      </c>
      <c r="I334" s="661" t="s">
        <v>1515</v>
      </c>
      <c r="J334" s="661" t="s">
        <v>987</v>
      </c>
      <c r="K334" s="661" t="s">
        <v>1516</v>
      </c>
      <c r="L334" s="663">
        <v>112.21073361945365</v>
      </c>
      <c r="M334" s="663">
        <v>1</v>
      </c>
      <c r="N334" s="664">
        <v>112.21073361945365</v>
      </c>
    </row>
    <row r="335" spans="1:14" ht="14.4" customHeight="1" x14ac:dyDescent="0.3">
      <c r="A335" s="659" t="s">
        <v>561</v>
      </c>
      <c r="B335" s="660" t="s">
        <v>562</v>
      </c>
      <c r="C335" s="661" t="s">
        <v>572</v>
      </c>
      <c r="D335" s="662" t="s">
        <v>2598</v>
      </c>
      <c r="E335" s="661" t="s">
        <v>584</v>
      </c>
      <c r="F335" s="662" t="s">
        <v>2602</v>
      </c>
      <c r="G335" s="661" t="s">
        <v>585</v>
      </c>
      <c r="H335" s="661" t="s">
        <v>1517</v>
      </c>
      <c r="I335" s="661" t="s">
        <v>1517</v>
      </c>
      <c r="J335" s="661" t="s">
        <v>724</v>
      </c>
      <c r="K335" s="661" t="s">
        <v>1518</v>
      </c>
      <c r="L335" s="663">
        <v>569.83000000000004</v>
      </c>
      <c r="M335" s="663">
        <v>0.3</v>
      </c>
      <c r="N335" s="664">
        <v>170.94900000000001</v>
      </c>
    </row>
    <row r="336" spans="1:14" ht="14.4" customHeight="1" x14ac:dyDescent="0.3">
      <c r="A336" s="659" t="s">
        <v>561</v>
      </c>
      <c r="B336" s="660" t="s">
        <v>562</v>
      </c>
      <c r="C336" s="661" t="s">
        <v>572</v>
      </c>
      <c r="D336" s="662" t="s">
        <v>2598</v>
      </c>
      <c r="E336" s="661" t="s">
        <v>584</v>
      </c>
      <c r="F336" s="662" t="s">
        <v>2602</v>
      </c>
      <c r="G336" s="661" t="s">
        <v>585</v>
      </c>
      <c r="H336" s="661" t="s">
        <v>1519</v>
      </c>
      <c r="I336" s="661" t="s">
        <v>1520</v>
      </c>
      <c r="J336" s="661" t="s">
        <v>1521</v>
      </c>
      <c r="K336" s="661" t="s">
        <v>1522</v>
      </c>
      <c r="L336" s="663">
        <v>98.049454104608103</v>
      </c>
      <c r="M336" s="663">
        <v>1</v>
      </c>
      <c r="N336" s="664">
        <v>98.049454104608103</v>
      </c>
    </row>
    <row r="337" spans="1:14" ht="14.4" customHeight="1" x14ac:dyDescent="0.3">
      <c r="A337" s="659" t="s">
        <v>561</v>
      </c>
      <c r="B337" s="660" t="s">
        <v>562</v>
      </c>
      <c r="C337" s="661" t="s">
        <v>572</v>
      </c>
      <c r="D337" s="662" t="s">
        <v>2598</v>
      </c>
      <c r="E337" s="661" t="s">
        <v>584</v>
      </c>
      <c r="F337" s="662" t="s">
        <v>2602</v>
      </c>
      <c r="G337" s="661" t="s">
        <v>585</v>
      </c>
      <c r="H337" s="661" t="s">
        <v>1523</v>
      </c>
      <c r="I337" s="661" t="s">
        <v>1524</v>
      </c>
      <c r="J337" s="661" t="s">
        <v>1525</v>
      </c>
      <c r="K337" s="661"/>
      <c r="L337" s="663">
        <v>106.810017032452</v>
      </c>
      <c r="M337" s="663">
        <v>1</v>
      </c>
      <c r="N337" s="664">
        <v>106.810017032452</v>
      </c>
    </row>
    <row r="338" spans="1:14" ht="14.4" customHeight="1" x14ac:dyDescent="0.3">
      <c r="A338" s="659" t="s">
        <v>561</v>
      </c>
      <c r="B338" s="660" t="s">
        <v>562</v>
      </c>
      <c r="C338" s="661" t="s">
        <v>572</v>
      </c>
      <c r="D338" s="662" t="s">
        <v>2598</v>
      </c>
      <c r="E338" s="661" t="s">
        <v>584</v>
      </c>
      <c r="F338" s="662" t="s">
        <v>2602</v>
      </c>
      <c r="G338" s="661" t="s">
        <v>585</v>
      </c>
      <c r="H338" s="661" t="s">
        <v>1526</v>
      </c>
      <c r="I338" s="661" t="s">
        <v>1527</v>
      </c>
      <c r="J338" s="661" t="s">
        <v>1528</v>
      </c>
      <c r="K338" s="661" t="s">
        <v>1529</v>
      </c>
      <c r="L338" s="663">
        <v>88.48</v>
      </c>
      <c r="M338" s="663">
        <v>1</v>
      </c>
      <c r="N338" s="664">
        <v>88.48</v>
      </c>
    </row>
    <row r="339" spans="1:14" ht="14.4" customHeight="1" x14ac:dyDescent="0.3">
      <c r="A339" s="659" t="s">
        <v>561</v>
      </c>
      <c r="B339" s="660" t="s">
        <v>562</v>
      </c>
      <c r="C339" s="661" t="s">
        <v>572</v>
      </c>
      <c r="D339" s="662" t="s">
        <v>2598</v>
      </c>
      <c r="E339" s="661" t="s">
        <v>584</v>
      </c>
      <c r="F339" s="662" t="s">
        <v>2602</v>
      </c>
      <c r="G339" s="661" t="s">
        <v>585</v>
      </c>
      <c r="H339" s="661" t="s">
        <v>1530</v>
      </c>
      <c r="I339" s="661" t="s">
        <v>1530</v>
      </c>
      <c r="J339" s="661" t="s">
        <v>1531</v>
      </c>
      <c r="K339" s="661" t="s">
        <v>1532</v>
      </c>
      <c r="L339" s="663">
        <v>1005.96</v>
      </c>
      <c r="M339" s="663">
        <v>1</v>
      </c>
      <c r="N339" s="664">
        <v>1005.96</v>
      </c>
    </row>
    <row r="340" spans="1:14" ht="14.4" customHeight="1" x14ac:dyDescent="0.3">
      <c r="A340" s="659" t="s">
        <v>561</v>
      </c>
      <c r="B340" s="660" t="s">
        <v>562</v>
      </c>
      <c r="C340" s="661" t="s">
        <v>572</v>
      </c>
      <c r="D340" s="662" t="s">
        <v>2598</v>
      </c>
      <c r="E340" s="661" t="s">
        <v>584</v>
      </c>
      <c r="F340" s="662" t="s">
        <v>2602</v>
      </c>
      <c r="G340" s="661" t="s">
        <v>585</v>
      </c>
      <c r="H340" s="661" t="s">
        <v>1533</v>
      </c>
      <c r="I340" s="661" t="s">
        <v>1534</v>
      </c>
      <c r="J340" s="661" t="s">
        <v>1535</v>
      </c>
      <c r="K340" s="661" t="s">
        <v>1536</v>
      </c>
      <c r="L340" s="663">
        <v>230.24000000000012</v>
      </c>
      <c r="M340" s="663">
        <v>1</v>
      </c>
      <c r="N340" s="664">
        <v>230.24000000000012</v>
      </c>
    </row>
    <row r="341" spans="1:14" ht="14.4" customHeight="1" x14ac:dyDescent="0.3">
      <c r="A341" s="659" t="s">
        <v>561</v>
      </c>
      <c r="B341" s="660" t="s">
        <v>562</v>
      </c>
      <c r="C341" s="661" t="s">
        <v>572</v>
      </c>
      <c r="D341" s="662" t="s">
        <v>2598</v>
      </c>
      <c r="E341" s="661" t="s">
        <v>584</v>
      </c>
      <c r="F341" s="662" t="s">
        <v>2602</v>
      </c>
      <c r="G341" s="661" t="s">
        <v>585</v>
      </c>
      <c r="H341" s="661" t="s">
        <v>963</v>
      </c>
      <c r="I341" s="661" t="s">
        <v>963</v>
      </c>
      <c r="J341" s="661" t="s">
        <v>964</v>
      </c>
      <c r="K341" s="661" t="s">
        <v>965</v>
      </c>
      <c r="L341" s="663">
        <v>285.01679999999999</v>
      </c>
      <c r="M341" s="663">
        <v>2</v>
      </c>
      <c r="N341" s="664">
        <v>570.03359999999998</v>
      </c>
    </row>
    <row r="342" spans="1:14" ht="14.4" customHeight="1" x14ac:dyDescent="0.3">
      <c r="A342" s="659" t="s">
        <v>561</v>
      </c>
      <c r="B342" s="660" t="s">
        <v>562</v>
      </c>
      <c r="C342" s="661" t="s">
        <v>572</v>
      </c>
      <c r="D342" s="662" t="s">
        <v>2598</v>
      </c>
      <c r="E342" s="661" t="s">
        <v>584</v>
      </c>
      <c r="F342" s="662" t="s">
        <v>2602</v>
      </c>
      <c r="G342" s="661" t="s">
        <v>585</v>
      </c>
      <c r="H342" s="661" t="s">
        <v>1537</v>
      </c>
      <c r="I342" s="661" t="s">
        <v>1538</v>
      </c>
      <c r="J342" s="661" t="s">
        <v>1539</v>
      </c>
      <c r="K342" s="661" t="s">
        <v>1540</v>
      </c>
      <c r="L342" s="663">
        <v>188.19</v>
      </c>
      <c r="M342" s="663">
        <v>1</v>
      </c>
      <c r="N342" s="664">
        <v>188.19</v>
      </c>
    </row>
    <row r="343" spans="1:14" ht="14.4" customHeight="1" x14ac:dyDescent="0.3">
      <c r="A343" s="659" t="s">
        <v>561</v>
      </c>
      <c r="B343" s="660" t="s">
        <v>562</v>
      </c>
      <c r="C343" s="661" t="s">
        <v>572</v>
      </c>
      <c r="D343" s="662" t="s">
        <v>2598</v>
      </c>
      <c r="E343" s="661" t="s">
        <v>584</v>
      </c>
      <c r="F343" s="662" t="s">
        <v>2602</v>
      </c>
      <c r="G343" s="661" t="s">
        <v>585</v>
      </c>
      <c r="H343" s="661" t="s">
        <v>1541</v>
      </c>
      <c r="I343" s="661" t="s">
        <v>1541</v>
      </c>
      <c r="J343" s="661" t="s">
        <v>689</v>
      </c>
      <c r="K343" s="661" t="s">
        <v>1542</v>
      </c>
      <c r="L343" s="663">
        <v>91.999876011354559</v>
      </c>
      <c r="M343" s="663">
        <v>2</v>
      </c>
      <c r="N343" s="664">
        <v>183.99975202270912</v>
      </c>
    </row>
    <row r="344" spans="1:14" ht="14.4" customHeight="1" x14ac:dyDescent="0.3">
      <c r="A344" s="659" t="s">
        <v>561</v>
      </c>
      <c r="B344" s="660" t="s">
        <v>562</v>
      </c>
      <c r="C344" s="661" t="s">
        <v>572</v>
      </c>
      <c r="D344" s="662" t="s">
        <v>2598</v>
      </c>
      <c r="E344" s="661" t="s">
        <v>584</v>
      </c>
      <c r="F344" s="662" t="s">
        <v>2602</v>
      </c>
      <c r="G344" s="661" t="s">
        <v>585</v>
      </c>
      <c r="H344" s="661" t="s">
        <v>1543</v>
      </c>
      <c r="I344" s="661" t="s">
        <v>1543</v>
      </c>
      <c r="J344" s="661" t="s">
        <v>1544</v>
      </c>
      <c r="K344" s="661" t="s">
        <v>1545</v>
      </c>
      <c r="L344" s="663">
        <v>426.04</v>
      </c>
      <c r="M344" s="663">
        <v>1</v>
      </c>
      <c r="N344" s="664">
        <v>426.04</v>
      </c>
    </row>
    <row r="345" spans="1:14" ht="14.4" customHeight="1" x14ac:dyDescent="0.3">
      <c r="A345" s="659" t="s">
        <v>561</v>
      </c>
      <c r="B345" s="660" t="s">
        <v>562</v>
      </c>
      <c r="C345" s="661" t="s">
        <v>572</v>
      </c>
      <c r="D345" s="662" t="s">
        <v>2598</v>
      </c>
      <c r="E345" s="661" t="s">
        <v>584</v>
      </c>
      <c r="F345" s="662" t="s">
        <v>2602</v>
      </c>
      <c r="G345" s="661" t="s">
        <v>585</v>
      </c>
      <c r="H345" s="661" t="s">
        <v>1546</v>
      </c>
      <c r="I345" s="661" t="s">
        <v>1547</v>
      </c>
      <c r="J345" s="661" t="s">
        <v>1548</v>
      </c>
      <c r="K345" s="661" t="s">
        <v>1549</v>
      </c>
      <c r="L345" s="663">
        <v>147.55000000000001</v>
      </c>
      <c r="M345" s="663">
        <v>1</v>
      </c>
      <c r="N345" s="664">
        <v>147.55000000000001</v>
      </c>
    </row>
    <row r="346" spans="1:14" ht="14.4" customHeight="1" x14ac:dyDescent="0.3">
      <c r="A346" s="659" t="s">
        <v>561</v>
      </c>
      <c r="B346" s="660" t="s">
        <v>562</v>
      </c>
      <c r="C346" s="661" t="s">
        <v>572</v>
      </c>
      <c r="D346" s="662" t="s">
        <v>2598</v>
      </c>
      <c r="E346" s="661" t="s">
        <v>584</v>
      </c>
      <c r="F346" s="662" t="s">
        <v>2602</v>
      </c>
      <c r="G346" s="661" t="s">
        <v>585</v>
      </c>
      <c r="H346" s="661" t="s">
        <v>966</v>
      </c>
      <c r="I346" s="661" t="s">
        <v>966</v>
      </c>
      <c r="J346" s="661" t="s">
        <v>616</v>
      </c>
      <c r="K346" s="661" t="s">
        <v>967</v>
      </c>
      <c r="L346" s="663">
        <v>60.000000000000021</v>
      </c>
      <c r="M346" s="663">
        <v>3</v>
      </c>
      <c r="N346" s="664">
        <v>180.00000000000006</v>
      </c>
    </row>
    <row r="347" spans="1:14" ht="14.4" customHeight="1" x14ac:dyDescent="0.3">
      <c r="A347" s="659" t="s">
        <v>561</v>
      </c>
      <c r="B347" s="660" t="s">
        <v>562</v>
      </c>
      <c r="C347" s="661" t="s">
        <v>572</v>
      </c>
      <c r="D347" s="662" t="s">
        <v>2598</v>
      </c>
      <c r="E347" s="661" t="s">
        <v>584</v>
      </c>
      <c r="F347" s="662" t="s">
        <v>2602</v>
      </c>
      <c r="G347" s="661" t="s">
        <v>585</v>
      </c>
      <c r="H347" s="661" t="s">
        <v>1550</v>
      </c>
      <c r="I347" s="661" t="s">
        <v>237</v>
      </c>
      <c r="J347" s="661" t="s">
        <v>1551</v>
      </c>
      <c r="K347" s="661"/>
      <c r="L347" s="663">
        <v>306.44683546219005</v>
      </c>
      <c r="M347" s="663">
        <v>1</v>
      </c>
      <c r="N347" s="664">
        <v>306.44683546219005</v>
      </c>
    </row>
    <row r="348" spans="1:14" ht="14.4" customHeight="1" x14ac:dyDescent="0.3">
      <c r="A348" s="659" t="s">
        <v>561</v>
      </c>
      <c r="B348" s="660" t="s">
        <v>562</v>
      </c>
      <c r="C348" s="661" t="s">
        <v>572</v>
      </c>
      <c r="D348" s="662" t="s">
        <v>2598</v>
      </c>
      <c r="E348" s="661" t="s">
        <v>584</v>
      </c>
      <c r="F348" s="662" t="s">
        <v>2602</v>
      </c>
      <c r="G348" s="661" t="s">
        <v>585</v>
      </c>
      <c r="H348" s="661" t="s">
        <v>1552</v>
      </c>
      <c r="I348" s="661" t="s">
        <v>1552</v>
      </c>
      <c r="J348" s="661" t="s">
        <v>1553</v>
      </c>
      <c r="K348" s="661" t="s">
        <v>1554</v>
      </c>
      <c r="L348" s="663">
        <v>154.98999999999998</v>
      </c>
      <c r="M348" s="663">
        <v>1</v>
      </c>
      <c r="N348" s="664">
        <v>154.98999999999998</v>
      </c>
    </row>
    <row r="349" spans="1:14" ht="14.4" customHeight="1" x14ac:dyDescent="0.3">
      <c r="A349" s="659" t="s">
        <v>561</v>
      </c>
      <c r="B349" s="660" t="s">
        <v>562</v>
      </c>
      <c r="C349" s="661" t="s">
        <v>572</v>
      </c>
      <c r="D349" s="662" t="s">
        <v>2598</v>
      </c>
      <c r="E349" s="661" t="s">
        <v>584</v>
      </c>
      <c r="F349" s="662" t="s">
        <v>2602</v>
      </c>
      <c r="G349" s="661" t="s">
        <v>585</v>
      </c>
      <c r="H349" s="661" t="s">
        <v>973</v>
      </c>
      <c r="I349" s="661" t="s">
        <v>974</v>
      </c>
      <c r="J349" s="661" t="s">
        <v>975</v>
      </c>
      <c r="K349" s="661" t="s">
        <v>976</v>
      </c>
      <c r="L349" s="663">
        <v>8.9700000000000006</v>
      </c>
      <c r="M349" s="663">
        <v>80</v>
      </c>
      <c r="N349" s="664">
        <v>717.6</v>
      </c>
    </row>
    <row r="350" spans="1:14" ht="14.4" customHeight="1" x14ac:dyDescent="0.3">
      <c r="A350" s="659" t="s">
        <v>561</v>
      </c>
      <c r="B350" s="660" t="s">
        <v>562</v>
      </c>
      <c r="C350" s="661" t="s">
        <v>572</v>
      </c>
      <c r="D350" s="662" t="s">
        <v>2598</v>
      </c>
      <c r="E350" s="661" t="s">
        <v>584</v>
      </c>
      <c r="F350" s="662" t="s">
        <v>2602</v>
      </c>
      <c r="G350" s="661" t="s">
        <v>977</v>
      </c>
      <c r="H350" s="661" t="s">
        <v>1555</v>
      </c>
      <c r="I350" s="661" t="s">
        <v>1556</v>
      </c>
      <c r="J350" s="661" t="s">
        <v>1557</v>
      </c>
      <c r="K350" s="661" t="s">
        <v>1558</v>
      </c>
      <c r="L350" s="663">
        <v>106.84922116190425</v>
      </c>
      <c r="M350" s="663">
        <v>1</v>
      </c>
      <c r="N350" s="664">
        <v>106.84922116190425</v>
      </c>
    </row>
    <row r="351" spans="1:14" ht="14.4" customHeight="1" x14ac:dyDescent="0.3">
      <c r="A351" s="659" t="s">
        <v>561</v>
      </c>
      <c r="B351" s="660" t="s">
        <v>562</v>
      </c>
      <c r="C351" s="661" t="s">
        <v>572</v>
      </c>
      <c r="D351" s="662" t="s">
        <v>2598</v>
      </c>
      <c r="E351" s="661" t="s">
        <v>584</v>
      </c>
      <c r="F351" s="662" t="s">
        <v>2602</v>
      </c>
      <c r="G351" s="661" t="s">
        <v>977</v>
      </c>
      <c r="H351" s="661" t="s">
        <v>981</v>
      </c>
      <c r="I351" s="661" t="s">
        <v>982</v>
      </c>
      <c r="J351" s="661" t="s">
        <v>983</v>
      </c>
      <c r="K351" s="661" t="s">
        <v>984</v>
      </c>
      <c r="L351" s="663">
        <v>36.329927830440425</v>
      </c>
      <c r="M351" s="663">
        <v>6</v>
      </c>
      <c r="N351" s="664">
        <v>217.97956698264255</v>
      </c>
    </row>
    <row r="352" spans="1:14" ht="14.4" customHeight="1" x14ac:dyDescent="0.3">
      <c r="A352" s="659" t="s">
        <v>561</v>
      </c>
      <c r="B352" s="660" t="s">
        <v>562</v>
      </c>
      <c r="C352" s="661" t="s">
        <v>572</v>
      </c>
      <c r="D352" s="662" t="s">
        <v>2598</v>
      </c>
      <c r="E352" s="661" t="s">
        <v>584</v>
      </c>
      <c r="F352" s="662" t="s">
        <v>2602</v>
      </c>
      <c r="G352" s="661" t="s">
        <v>977</v>
      </c>
      <c r="H352" s="661" t="s">
        <v>985</v>
      </c>
      <c r="I352" s="661" t="s">
        <v>986</v>
      </c>
      <c r="J352" s="661" t="s">
        <v>987</v>
      </c>
      <c r="K352" s="661" t="s">
        <v>988</v>
      </c>
      <c r="L352" s="663">
        <v>114.6</v>
      </c>
      <c r="M352" s="663">
        <v>1</v>
      </c>
      <c r="N352" s="664">
        <v>114.6</v>
      </c>
    </row>
    <row r="353" spans="1:14" ht="14.4" customHeight="1" x14ac:dyDescent="0.3">
      <c r="A353" s="659" t="s">
        <v>561</v>
      </c>
      <c r="B353" s="660" t="s">
        <v>562</v>
      </c>
      <c r="C353" s="661" t="s">
        <v>572</v>
      </c>
      <c r="D353" s="662" t="s">
        <v>2598</v>
      </c>
      <c r="E353" s="661" t="s">
        <v>584</v>
      </c>
      <c r="F353" s="662" t="s">
        <v>2602</v>
      </c>
      <c r="G353" s="661" t="s">
        <v>977</v>
      </c>
      <c r="H353" s="661" t="s">
        <v>1559</v>
      </c>
      <c r="I353" s="661" t="s">
        <v>1560</v>
      </c>
      <c r="J353" s="661" t="s">
        <v>1561</v>
      </c>
      <c r="K353" s="661" t="s">
        <v>1562</v>
      </c>
      <c r="L353" s="663">
        <v>123.28999999999996</v>
      </c>
      <c r="M353" s="663">
        <v>1</v>
      </c>
      <c r="N353" s="664">
        <v>123.28999999999996</v>
      </c>
    </row>
    <row r="354" spans="1:14" ht="14.4" customHeight="1" x14ac:dyDescent="0.3">
      <c r="A354" s="659" t="s">
        <v>561</v>
      </c>
      <c r="B354" s="660" t="s">
        <v>562</v>
      </c>
      <c r="C354" s="661" t="s">
        <v>572</v>
      </c>
      <c r="D354" s="662" t="s">
        <v>2598</v>
      </c>
      <c r="E354" s="661" t="s">
        <v>584</v>
      </c>
      <c r="F354" s="662" t="s">
        <v>2602</v>
      </c>
      <c r="G354" s="661" t="s">
        <v>977</v>
      </c>
      <c r="H354" s="661" t="s">
        <v>1563</v>
      </c>
      <c r="I354" s="661" t="s">
        <v>1564</v>
      </c>
      <c r="J354" s="661" t="s">
        <v>1565</v>
      </c>
      <c r="K354" s="661" t="s">
        <v>779</v>
      </c>
      <c r="L354" s="663">
        <v>84.510403085584997</v>
      </c>
      <c r="M354" s="663">
        <v>1</v>
      </c>
      <c r="N354" s="664">
        <v>84.510403085584997</v>
      </c>
    </row>
    <row r="355" spans="1:14" ht="14.4" customHeight="1" x14ac:dyDescent="0.3">
      <c r="A355" s="659" t="s">
        <v>561</v>
      </c>
      <c r="B355" s="660" t="s">
        <v>562</v>
      </c>
      <c r="C355" s="661" t="s">
        <v>572</v>
      </c>
      <c r="D355" s="662" t="s">
        <v>2598</v>
      </c>
      <c r="E355" s="661" t="s">
        <v>584</v>
      </c>
      <c r="F355" s="662" t="s">
        <v>2602</v>
      </c>
      <c r="G355" s="661" t="s">
        <v>977</v>
      </c>
      <c r="H355" s="661" t="s">
        <v>1566</v>
      </c>
      <c r="I355" s="661" t="s">
        <v>1567</v>
      </c>
      <c r="J355" s="661" t="s">
        <v>1047</v>
      </c>
      <c r="K355" s="661" t="s">
        <v>1568</v>
      </c>
      <c r="L355" s="663">
        <v>492.2000000000001</v>
      </c>
      <c r="M355" s="663">
        <v>1</v>
      </c>
      <c r="N355" s="664">
        <v>492.2000000000001</v>
      </c>
    </row>
    <row r="356" spans="1:14" ht="14.4" customHeight="1" x14ac:dyDescent="0.3">
      <c r="A356" s="659" t="s">
        <v>561</v>
      </c>
      <c r="B356" s="660" t="s">
        <v>562</v>
      </c>
      <c r="C356" s="661" t="s">
        <v>572</v>
      </c>
      <c r="D356" s="662" t="s">
        <v>2598</v>
      </c>
      <c r="E356" s="661" t="s">
        <v>584</v>
      </c>
      <c r="F356" s="662" t="s">
        <v>2602</v>
      </c>
      <c r="G356" s="661" t="s">
        <v>977</v>
      </c>
      <c r="H356" s="661" t="s">
        <v>993</v>
      </c>
      <c r="I356" s="661" t="s">
        <v>994</v>
      </c>
      <c r="J356" s="661" t="s">
        <v>995</v>
      </c>
      <c r="K356" s="661" t="s">
        <v>996</v>
      </c>
      <c r="L356" s="663">
        <v>61.386585671057802</v>
      </c>
      <c r="M356" s="663">
        <v>39</v>
      </c>
      <c r="N356" s="664">
        <v>2394.0768411712543</v>
      </c>
    </row>
    <row r="357" spans="1:14" ht="14.4" customHeight="1" x14ac:dyDescent="0.3">
      <c r="A357" s="659" t="s">
        <v>561</v>
      </c>
      <c r="B357" s="660" t="s">
        <v>562</v>
      </c>
      <c r="C357" s="661" t="s">
        <v>572</v>
      </c>
      <c r="D357" s="662" t="s">
        <v>2598</v>
      </c>
      <c r="E357" s="661" t="s">
        <v>584</v>
      </c>
      <c r="F357" s="662" t="s">
        <v>2602</v>
      </c>
      <c r="G357" s="661" t="s">
        <v>977</v>
      </c>
      <c r="H357" s="661" t="s">
        <v>1569</v>
      </c>
      <c r="I357" s="661" t="s">
        <v>1570</v>
      </c>
      <c r="J357" s="661" t="s">
        <v>1571</v>
      </c>
      <c r="K357" s="661" t="s">
        <v>1572</v>
      </c>
      <c r="L357" s="663">
        <v>48.940012020859733</v>
      </c>
      <c r="M357" s="663">
        <v>1</v>
      </c>
      <c r="N357" s="664">
        <v>48.940012020859733</v>
      </c>
    </row>
    <row r="358" spans="1:14" ht="14.4" customHeight="1" x14ac:dyDescent="0.3">
      <c r="A358" s="659" t="s">
        <v>561</v>
      </c>
      <c r="B358" s="660" t="s">
        <v>562</v>
      </c>
      <c r="C358" s="661" t="s">
        <v>572</v>
      </c>
      <c r="D358" s="662" t="s">
        <v>2598</v>
      </c>
      <c r="E358" s="661" t="s">
        <v>584</v>
      </c>
      <c r="F358" s="662" t="s">
        <v>2602</v>
      </c>
      <c r="G358" s="661" t="s">
        <v>977</v>
      </c>
      <c r="H358" s="661" t="s">
        <v>1573</v>
      </c>
      <c r="I358" s="661" t="s">
        <v>1574</v>
      </c>
      <c r="J358" s="661" t="s">
        <v>1575</v>
      </c>
      <c r="K358" s="661" t="s">
        <v>1576</v>
      </c>
      <c r="L358" s="663">
        <v>113.30999999999999</v>
      </c>
      <c r="M358" s="663">
        <v>1</v>
      </c>
      <c r="N358" s="664">
        <v>113.30999999999999</v>
      </c>
    </row>
    <row r="359" spans="1:14" ht="14.4" customHeight="1" x14ac:dyDescent="0.3">
      <c r="A359" s="659" t="s">
        <v>561</v>
      </c>
      <c r="B359" s="660" t="s">
        <v>562</v>
      </c>
      <c r="C359" s="661" t="s">
        <v>572</v>
      </c>
      <c r="D359" s="662" t="s">
        <v>2598</v>
      </c>
      <c r="E359" s="661" t="s">
        <v>584</v>
      </c>
      <c r="F359" s="662" t="s">
        <v>2602</v>
      </c>
      <c r="G359" s="661" t="s">
        <v>977</v>
      </c>
      <c r="H359" s="661" t="s">
        <v>1577</v>
      </c>
      <c r="I359" s="661" t="s">
        <v>1578</v>
      </c>
      <c r="J359" s="661" t="s">
        <v>1579</v>
      </c>
      <c r="K359" s="661" t="s">
        <v>1223</v>
      </c>
      <c r="L359" s="663">
        <v>55.14</v>
      </c>
      <c r="M359" s="663">
        <v>1</v>
      </c>
      <c r="N359" s="664">
        <v>55.14</v>
      </c>
    </row>
    <row r="360" spans="1:14" ht="14.4" customHeight="1" x14ac:dyDescent="0.3">
      <c r="A360" s="659" t="s">
        <v>561</v>
      </c>
      <c r="B360" s="660" t="s">
        <v>562</v>
      </c>
      <c r="C360" s="661" t="s">
        <v>572</v>
      </c>
      <c r="D360" s="662" t="s">
        <v>2598</v>
      </c>
      <c r="E360" s="661" t="s">
        <v>584</v>
      </c>
      <c r="F360" s="662" t="s">
        <v>2602</v>
      </c>
      <c r="G360" s="661" t="s">
        <v>977</v>
      </c>
      <c r="H360" s="661" t="s">
        <v>1580</v>
      </c>
      <c r="I360" s="661" t="s">
        <v>1581</v>
      </c>
      <c r="J360" s="661" t="s">
        <v>1582</v>
      </c>
      <c r="K360" s="661" t="s">
        <v>1583</v>
      </c>
      <c r="L360" s="663">
        <v>73.580278242060771</v>
      </c>
      <c r="M360" s="663">
        <v>1</v>
      </c>
      <c r="N360" s="664">
        <v>73.580278242060771</v>
      </c>
    </row>
    <row r="361" spans="1:14" ht="14.4" customHeight="1" x14ac:dyDescent="0.3">
      <c r="A361" s="659" t="s">
        <v>561</v>
      </c>
      <c r="B361" s="660" t="s">
        <v>562</v>
      </c>
      <c r="C361" s="661" t="s">
        <v>572</v>
      </c>
      <c r="D361" s="662" t="s">
        <v>2598</v>
      </c>
      <c r="E361" s="661" t="s">
        <v>584</v>
      </c>
      <c r="F361" s="662" t="s">
        <v>2602</v>
      </c>
      <c r="G361" s="661" t="s">
        <v>977</v>
      </c>
      <c r="H361" s="661" t="s">
        <v>1584</v>
      </c>
      <c r="I361" s="661" t="s">
        <v>1585</v>
      </c>
      <c r="J361" s="661" t="s">
        <v>1586</v>
      </c>
      <c r="K361" s="661" t="s">
        <v>1587</v>
      </c>
      <c r="L361" s="663">
        <v>79.83</v>
      </c>
      <c r="M361" s="663">
        <v>1</v>
      </c>
      <c r="N361" s="664">
        <v>79.83</v>
      </c>
    </row>
    <row r="362" spans="1:14" ht="14.4" customHeight="1" x14ac:dyDescent="0.3">
      <c r="A362" s="659" t="s">
        <v>561</v>
      </c>
      <c r="B362" s="660" t="s">
        <v>562</v>
      </c>
      <c r="C362" s="661" t="s">
        <v>572</v>
      </c>
      <c r="D362" s="662" t="s">
        <v>2598</v>
      </c>
      <c r="E362" s="661" t="s">
        <v>584</v>
      </c>
      <c r="F362" s="662" t="s">
        <v>2602</v>
      </c>
      <c r="G362" s="661" t="s">
        <v>977</v>
      </c>
      <c r="H362" s="661" t="s">
        <v>1001</v>
      </c>
      <c r="I362" s="661" t="s">
        <v>1002</v>
      </c>
      <c r="J362" s="661" t="s">
        <v>1003</v>
      </c>
      <c r="K362" s="661" t="s">
        <v>1004</v>
      </c>
      <c r="L362" s="663">
        <v>3778.8280346603533</v>
      </c>
      <c r="M362" s="663">
        <v>12</v>
      </c>
      <c r="N362" s="664">
        <v>45345.93641592424</v>
      </c>
    </row>
    <row r="363" spans="1:14" ht="14.4" customHeight="1" x14ac:dyDescent="0.3">
      <c r="A363" s="659" t="s">
        <v>561</v>
      </c>
      <c r="B363" s="660" t="s">
        <v>562</v>
      </c>
      <c r="C363" s="661" t="s">
        <v>572</v>
      </c>
      <c r="D363" s="662" t="s">
        <v>2598</v>
      </c>
      <c r="E363" s="661" t="s">
        <v>584</v>
      </c>
      <c r="F363" s="662" t="s">
        <v>2602</v>
      </c>
      <c r="G363" s="661" t="s">
        <v>977</v>
      </c>
      <c r="H363" s="661" t="s">
        <v>1588</v>
      </c>
      <c r="I363" s="661" t="s">
        <v>1589</v>
      </c>
      <c r="J363" s="661" t="s">
        <v>1590</v>
      </c>
      <c r="K363" s="661" t="s">
        <v>682</v>
      </c>
      <c r="L363" s="663">
        <v>50.63</v>
      </c>
      <c r="M363" s="663">
        <v>1</v>
      </c>
      <c r="N363" s="664">
        <v>50.63</v>
      </c>
    </row>
    <row r="364" spans="1:14" ht="14.4" customHeight="1" x14ac:dyDescent="0.3">
      <c r="A364" s="659" t="s">
        <v>561</v>
      </c>
      <c r="B364" s="660" t="s">
        <v>562</v>
      </c>
      <c r="C364" s="661" t="s">
        <v>572</v>
      </c>
      <c r="D364" s="662" t="s">
        <v>2598</v>
      </c>
      <c r="E364" s="661" t="s">
        <v>584</v>
      </c>
      <c r="F364" s="662" t="s">
        <v>2602</v>
      </c>
      <c r="G364" s="661" t="s">
        <v>977</v>
      </c>
      <c r="H364" s="661" t="s">
        <v>1591</v>
      </c>
      <c r="I364" s="661" t="s">
        <v>1592</v>
      </c>
      <c r="J364" s="661" t="s">
        <v>1593</v>
      </c>
      <c r="K364" s="661" t="s">
        <v>1594</v>
      </c>
      <c r="L364" s="663">
        <v>171.96</v>
      </c>
      <c r="M364" s="663">
        <v>1</v>
      </c>
      <c r="N364" s="664">
        <v>171.96</v>
      </c>
    </row>
    <row r="365" spans="1:14" ht="14.4" customHeight="1" x14ac:dyDescent="0.3">
      <c r="A365" s="659" t="s">
        <v>561</v>
      </c>
      <c r="B365" s="660" t="s">
        <v>562</v>
      </c>
      <c r="C365" s="661" t="s">
        <v>572</v>
      </c>
      <c r="D365" s="662" t="s">
        <v>2598</v>
      </c>
      <c r="E365" s="661" t="s">
        <v>584</v>
      </c>
      <c r="F365" s="662" t="s">
        <v>2602</v>
      </c>
      <c r="G365" s="661" t="s">
        <v>977</v>
      </c>
      <c r="H365" s="661" t="s">
        <v>1009</v>
      </c>
      <c r="I365" s="661" t="s">
        <v>1010</v>
      </c>
      <c r="J365" s="661" t="s">
        <v>1007</v>
      </c>
      <c r="K365" s="661" t="s">
        <v>1011</v>
      </c>
      <c r="L365" s="663">
        <v>97.025999999999982</v>
      </c>
      <c r="M365" s="663">
        <v>5</v>
      </c>
      <c r="N365" s="664">
        <v>485.12999999999994</v>
      </c>
    </row>
    <row r="366" spans="1:14" ht="14.4" customHeight="1" x14ac:dyDescent="0.3">
      <c r="A366" s="659" t="s">
        <v>561</v>
      </c>
      <c r="B366" s="660" t="s">
        <v>562</v>
      </c>
      <c r="C366" s="661" t="s">
        <v>572</v>
      </c>
      <c r="D366" s="662" t="s">
        <v>2598</v>
      </c>
      <c r="E366" s="661" t="s">
        <v>584</v>
      </c>
      <c r="F366" s="662" t="s">
        <v>2602</v>
      </c>
      <c r="G366" s="661" t="s">
        <v>977</v>
      </c>
      <c r="H366" s="661" t="s">
        <v>1595</v>
      </c>
      <c r="I366" s="661" t="s">
        <v>1596</v>
      </c>
      <c r="J366" s="661" t="s">
        <v>1007</v>
      </c>
      <c r="K366" s="661" t="s">
        <v>1597</v>
      </c>
      <c r="L366" s="663">
        <v>122.970193582131</v>
      </c>
      <c r="M366" s="663">
        <v>1</v>
      </c>
      <c r="N366" s="664">
        <v>122.970193582131</v>
      </c>
    </row>
    <row r="367" spans="1:14" ht="14.4" customHeight="1" x14ac:dyDescent="0.3">
      <c r="A367" s="659" t="s">
        <v>561</v>
      </c>
      <c r="B367" s="660" t="s">
        <v>562</v>
      </c>
      <c r="C367" s="661" t="s">
        <v>572</v>
      </c>
      <c r="D367" s="662" t="s">
        <v>2598</v>
      </c>
      <c r="E367" s="661" t="s">
        <v>584</v>
      </c>
      <c r="F367" s="662" t="s">
        <v>2602</v>
      </c>
      <c r="G367" s="661" t="s">
        <v>977</v>
      </c>
      <c r="H367" s="661" t="s">
        <v>1598</v>
      </c>
      <c r="I367" s="661" t="s">
        <v>1599</v>
      </c>
      <c r="J367" s="661" t="s">
        <v>1600</v>
      </c>
      <c r="K367" s="661" t="s">
        <v>1601</v>
      </c>
      <c r="L367" s="663">
        <v>1452.0772093897422</v>
      </c>
      <c r="M367" s="663">
        <v>1</v>
      </c>
      <c r="N367" s="664">
        <v>1452.0772093897422</v>
      </c>
    </row>
    <row r="368" spans="1:14" ht="14.4" customHeight="1" x14ac:dyDescent="0.3">
      <c r="A368" s="659" t="s">
        <v>561</v>
      </c>
      <c r="B368" s="660" t="s">
        <v>562</v>
      </c>
      <c r="C368" s="661" t="s">
        <v>572</v>
      </c>
      <c r="D368" s="662" t="s">
        <v>2598</v>
      </c>
      <c r="E368" s="661" t="s">
        <v>584</v>
      </c>
      <c r="F368" s="662" t="s">
        <v>2602</v>
      </c>
      <c r="G368" s="661" t="s">
        <v>977</v>
      </c>
      <c r="H368" s="661" t="s">
        <v>1602</v>
      </c>
      <c r="I368" s="661" t="s">
        <v>1603</v>
      </c>
      <c r="J368" s="661" t="s">
        <v>1600</v>
      </c>
      <c r="K368" s="661" t="s">
        <v>1604</v>
      </c>
      <c r="L368" s="663">
        <v>1964</v>
      </c>
      <c r="M368" s="663">
        <v>1</v>
      </c>
      <c r="N368" s="664">
        <v>1964</v>
      </c>
    </row>
    <row r="369" spans="1:14" ht="14.4" customHeight="1" x14ac:dyDescent="0.3">
      <c r="A369" s="659" t="s">
        <v>561</v>
      </c>
      <c r="B369" s="660" t="s">
        <v>562</v>
      </c>
      <c r="C369" s="661" t="s">
        <v>572</v>
      </c>
      <c r="D369" s="662" t="s">
        <v>2598</v>
      </c>
      <c r="E369" s="661" t="s">
        <v>584</v>
      </c>
      <c r="F369" s="662" t="s">
        <v>2602</v>
      </c>
      <c r="G369" s="661" t="s">
        <v>977</v>
      </c>
      <c r="H369" s="661" t="s">
        <v>1016</v>
      </c>
      <c r="I369" s="661" t="s">
        <v>1017</v>
      </c>
      <c r="J369" s="661" t="s">
        <v>1014</v>
      </c>
      <c r="K369" s="661" t="s">
        <v>1018</v>
      </c>
      <c r="L369" s="663">
        <v>103.51980250352349</v>
      </c>
      <c r="M369" s="663">
        <v>1</v>
      </c>
      <c r="N369" s="664">
        <v>103.51980250352349</v>
      </c>
    </row>
    <row r="370" spans="1:14" ht="14.4" customHeight="1" x14ac:dyDescent="0.3">
      <c r="A370" s="659" t="s">
        <v>561</v>
      </c>
      <c r="B370" s="660" t="s">
        <v>562</v>
      </c>
      <c r="C370" s="661" t="s">
        <v>572</v>
      </c>
      <c r="D370" s="662" t="s">
        <v>2598</v>
      </c>
      <c r="E370" s="661" t="s">
        <v>584</v>
      </c>
      <c r="F370" s="662" t="s">
        <v>2602</v>
      </c>
      <c r="G370" s="661" t="s">
        <v>977</v>
      </c>
      <c r="H370" s="661" t="s">
        <v>1605</v>
      </c>
      <c r="I370" s="661" t="s">
        <v>1606</v>
      </c>
      <c r="J370" s="661" t="s">
        <v>1607</v>
      </c>
      <c r="K370" s="661" t="s">
        <v>1608</v>
      </c>
      <c r="L370" s="663">
        <v>337.47717738384938</v>
      </c>
      <c r="M370" s="663">
        <v>2</v>
      </c>
      <c r="N370" s="664">
        <v>674.95435476769876</v>
      </c>
    </row>
    <row r="371" spans="1:14" ht="14.4" customHeight="1" x14ac:dyDescent="0.3">
      <c r="A371" s="659" t="s">
        <v>561</v>
      </c>
      <c r="B371" s="660" t="s">
        <v>562</v>
      </c>
      <c r="C371" s="661" t="s">
        <v>572</v>
      </c>
      <c r="D371" s="662" t="s">
        <v>2598</v>
      </c>
      <c r="E371" s="661" t="s">
        <v>584</v>
      </c>
      <c r="F371" s="662" t="s">
        <v>2602</v>
      </c>
      <c r="G371" s="661" t="s">
        <v>977</v>
      </c>
      <c r="H371" s="661" t="s">
        <v>1609</v>
      </c>
      <c r="I371" s="661" t="s">
        <v>1609</v>
      </c>
      <c r="J371" s="661" t="s">
        <v>1610</v>
      </c>
      <c r="K371" s="661" t="s">
        <v>856</v>
      </c>
      <c r="L371" s="663">
        <v>192.02</v>
      </c>
      <c r="M371" s="663">
        <v>1</v>
      </c>
      <c r="N371" s="664">
        <v>192.02</v>
      </c>
    </row>
    <row r="372" spans="1:14" ht="14.4" customHeight="1" x14ac:dyDescent="0.3">
      <c r="A372" s="659" t="s">
        <v>561</v>
      </c>
      <c r="B372" s="660" t="s">
        <v>562</v>
      </c>
      <c r="C372" s="661" t="s">
        <v>572</v>
      </c>
      <c r="D372" s="662" t="s">
        <v>2598</v>
      </c>
      <c r="E372" s="661" t="s">
        <v>584</v>
      </c>
      <c r="F372" s="662" t="s">
        <v>2602</v>
      </c>
      <c r="G372" s="661" t="s">
        <v>977</v>
      </c>
      <c r="H372" s="661" t="s">
        <v>1019</v>
      </c>
      <c r="I372" s="661" t="s">
        <v>1020</v>
      </c>
      <c r="J372" s="661" t="s">
        <v>1021</v>
      </c>
      <c r="K372" s="661" t="s">
        <v>1022</v>
      </c>
      <c r="L372" s="663">
        <v>47.240032844352264</v>
      </c>
      <c r="M372" s="663">
        <v>2</v>
      </c>
      <c r="N372" s="664">
        <v>94.480065688704528</v>
      </c>
    </row>
    <row r="373" spans="1:14" ht="14.4" customHeight="1" x14ac:dyDescent="0.3">
      <c r="A373" s="659" t="s">
        <v>561</v>
      </c>
      <c r="B373" s="660" t="s">
        <v>562</v>
      </c>
      <c r="C373" s="661" t="s">
        <v>572</v>
      </c>
      <c r="D373" s="662" t="s">
        <v>2598</v>
      </c>
      <c r="E373" s="661" t="s">
        <v>584</v>
      </c>
      <c r="F373" s="662" t="s">
        <v>2602</v>
      </c>
      <c r="G373" s="661" t="s">
        <v>977</v>
      </c>
      <c r="H373" s="661" t="s">
        <v>1023</v>
      </c>
      <c r="I373" s="661" t="s">
        <v>1024</v>
      </c>
      <c r="J373" s="661" t="s">
        <v>1025</v>
      </c>
      <c r="K373" s="661" t="s">
        <v>1026</v>
      </c>
      <c r="L373" s="663">
        <v>47.172525049478182</v>
      </c>
      <c r="M373" s="663">
        <v>16</v>
      </c>
      <c r="N373" s="664">
        <v>754.76040079165091</v>
      </c>
    </row>
    <row r="374" spans="1:14" ht="14.4" customHeight="1" x14ac:dyDescent="0.3">
      <c r="A374" s="659" t="s">
        <v>561</v>
      </c>
      <c r="B374" s="660" t="s">
        <v>562</v>
      </c>
      <c r="C374" s="661" t="s">
        <v>572</v>
      </c>
      <c r="D374" s="662" t="s">
        <v>2598</v>
      </c>
      <c r="E374" s="661" t="s">
        <v>584</v>
      </c>
      <c r="F374" s="662" t="s">
        <v>2602</v>
      </c>
      <c r="G374" s="661" t="s">
        <v>977</v>
      </c>
      <c r="H374" s="661" t="s">
        <v>1611</v>
      </c>
      <c r="I374" s="661" t="s">
        <v>1612</v>
      </c>
      <c r="J374" s="661" t="s">
        <v>1613</v>
      </c>
      <c r="K374" s="661" t="s">
        <v>1614</v>
      </c>
      <c r="L374" s="663">
        <v>98.07</v>
      </c>
      <c r="M374" s="663">
        <v>2</v>
      </c>
      <c r="N374" s="664">
        <v>196.14</v>
      </c>
    </row>
    <row r="375" spans="1:14" ht="14.4" customHeight="1" x14ac:dyDescent="0.3">
      <c r="A375" s="659" t="s">
        <v>561</v>
      </c>
      <c r="B375" s="660" t="s">
        <v>562</v>
      </c>
      <c r="C375" s="661" t="s">
        <v>572</v>
      </c>
      <c r="D375" s="662" t="s">
        <v>2598</v>
      </c>
      <c r="E375" s="661" t="s">
        <v>584</v>
      </c>
      <c r="F375" s="662" t="s">
        <v>2602</v>
      </c>
      <c r="G375" s="661" t="s">
        <v>977</v>
      </c>
      <c r="H375" s="661" t="s">
        <v>1615</v>
      </c>
      <c r="I375" s="661" t="s">
        <v>1616</v>
      </c>
      <c r="J375" s="661" t="s">
        <v>1021</v>
      </c>
      <c r="K375" s="661" t="s">
        <v>1237</v>
      </c>
      <c r="L375" s="663">
        <v>105.71000000000004</v>
      </c>
      <c r="M375" s="663">
        <v>1</v>
      </c>
      <c r="N375" s="664">
        <v>105.71000000000004</v>
      </c>
    </row>
    <row r="376" spans="1:14" ht="14.4" customHeight="1" x14ac:dyDescent="0.3">
      <c r="A376" s="659" t="s">
        <v>561</v>
      </c>
      <c r="B376" s="660" t="s">
        <v>562</v>
      </c>
      <c r="C376" s="661" t="s">
        <v>572</v>
      </c>
      <c r="D376" s="662" t="s">
        <v>2598</v>
      </c>
      <c r="E376" s="661" t="s">
        <v>584</v>
      </c>
      <c r="F376" s="662" t="s">
        <v>2602</v>
      </c>
      <c r="G376" s="661" t="s">
        <v>977</v>
      </c>
      <c r="H376" s="661" t="s">
        <v>1617</v>
      </c>
      <c r="I376" s="661" t="s">
        <v>1618</v>
      </c>
      <c r="J376" s="661" t="s">
        <v>1619</v>
      </c>
      <c r="K376" s="661" t="s">
        <v>1620</v>
      </c>
      <c r="L376" s="663">
        <v>96.123024946861662</v>
      </c>
      <c r="M376" s="663">
        <v>3</v>
      </c>
      <c r="N376" s="664">
        <v>288.36907484058497</v>
      </c>
    </row>
    <row r="377" spans="1:14" ht="14.4" customHeight="1" x14ac:dyDescent="0.3">
      <c r="A377" s="659" t="s">
        <v>561</v>
      </c>
      <c r="B377" s="660" t="s">
        <v>562</v>
      </c>
      <c r="C377" s="661" t="s">
        <v>572</v>
      </c>
      <c r="D377" s="662" t="s">
        <v>2598</v>
      </c>
      <c r="E377" s="661" t="s">
        <v>584</v>
      </c>
      <c r="F377" s="662" t="s">
        <v>2602</v>
      </c>
      <c r="G377" s="661" t="s">
        <v>977</v>
      </c>
      <c r="H377" s="661" t="s">
        <v>1621</v>
      </c>
      <c r="I377" s="661" t="s">
        <v>1622</v>
      </c>
      <c r="J377" s="661" t="s">
        <v>1623</v>
      </c>
      <c r="K377" s="661" t="s">
        <v>771</v>
      </c>
      <c r="L377" s="663">
        <v>151.63999999999999</v>
      </c>
      <c r="M377" s="663">
        <v>1</v>
      </c>
      <c r="N377" s="664">
        <v>151.63999999999999</v>
      </c>
    </row>
    <row r="378" spans="1:14" ht="14.4" customHeight="1" x14ac:dyDescent="0.3">
      <c r="A378" s="659" t="s">
        <v>561</v>
      </c>
      <c r="B378" s="660" t="s">
        <v>562</v>
      </c>
      <c r="C378" s="661" t="s">
        <v>572</v>
      </c>
      <c r="D378" s="662" t="s">
        <v>2598</v>
      </c>
      <c r="E378" s="661" t="s">
        <v>584</v>
      </c>
      <c r="F378" s="662" t="s">
        <v>2602</v>
      </c>
      <c r="G378" s="661" t="s">
        <v>977</v>
      </c>
      <c r="H378" s="661" t="s">
        <v>1624</v>
      </c>
      <c r="I378" s="661" t="s">
        <v>1625</v>
      </c>
      <c r="J378" s="661" t="s">
        <v>1626</v>
      </c>
      <c r="K378" s="661" t="s">
        <v>1627</v>
      </c>
      <c r="L378" s="663">
        <v>26.109975093542303</v>
      </c>
      <c r="M378" s="663">
        <v>2</v>
      </c>
      <c r="N378" s="664">
        <v>52.219950187084606</v>
      </c>
    </row>
    <row r="379" spans="1:14" ht="14.4" customHeight="1" x14ac:dyDescent="0.3">
      <c r="A379" s="659" t="s">
        <v>561</v>
      </c>
      <c r="B379" s="660" t="s">
        <v>562</v>
      </c>
      <c r="C379" s="661" t="s">
        <v>572</v>
      </c>
      <c r="D379" s="662" t="s">
        <v>2598</v>
      </c>
      <c r="E379" s="661" t="s">
        <v>584</v>
      </c>
      <c r="F379" s="662" t="s">
        <v>2602</v>
      </c>
      <c r="G379" s="661" t="s">
        <v>977</v>
      </c>
      <c r="H379" s="661" t="s">
        <v>1628</v>
      </c>
      <c r="I379" s="661" t="s">
        <v>1629</v>
      </c>
      <c r="J379" s="661" t="s">
        <v>1630</v>
      </c>
      <c r="K379" s="661" t="s">
        <v>1631</v>
      </c>
      <c r="L379" s="663">
        <v>65.460000000000008</v>
      </c>
      <c r="M379" s="663">
        <v>1</v>
      </c>
      <c r="N379" s="664">
        <v>65.460000000000008</v>
      </c>
    </row>
    <row r="380" spans="1:14" ht="14.4" customHeight="1" x14ac:dyDescent="0.3">
      <c r="A380" s="659" t="s">
        <v>561</v>
      </c>
      <c r="B380" s="660" t="s">
        <v>562</v>
      </c>
      <c r="C380" s="661" t="s">
        <v>572</v>
      </c>
      <c r="D380" s="662" t="s">
        <v>2598</v>
      </c>
      <c r="E380" s="661" t="s">
        <v>584</v>
      </c>
      <c r="F380" s="662" t="s">
        <v>2602</v>
      </c>
      <c r="G380" s="661" t="s">
        <v>977</v>
      </c>
      <c r="H380" s="661" t="s">
        <v>1632</v>
      </c>
      <c r="I380" s="661" t="s">
        <v>1633</v>
      </c>
      <c r="J380" s="661" t="s">
        <v>1634</v>
      </c>
      <c r="K380" s="661" t="s">
        <v>771</v>
      </c>
      <c r="L380" s="663">
        <v>63.87</v>
      </c>
      <c r="M380" s="663">
        <v>1</v>
      </c>
      <c r="N380" s="664">
        <v>63.87</v>
      </c>
    </row>
    <row r="381" spans="1:14" ht="14.4" customHeight="1" x14ac:dyDescent="0.3">
      <c r="A381" s="659" t="s">
        <v>561</v>
      </c>
      <c r="B381" s="660" t="s">
        <v>562</v>
      </c>
      <c r="C381" s="661" t="s">
        <v>572</v>
      </c>
      <c r="D381" s="662" t="s">
        <v>2598</v>
      </c>
      <c r="E381" s="661" t="s">
        <v>584</v>
      </c>
      <c r="F381" s="662" t="s">
        <v>2602</v>
      </c>
      <c r="G381" s="661" t="s">
        <v>977</v>
      </c>
      <c r="H381" s="661" t="s">
        <v>1033</v>
      </c>
      <c r="I381" s="661" t="s">
        <v>1034</v>
      </c>
      <c r="J381" s="661" t="s">
        <v>1035</v>
      </c>
      <c r="K381" s="661" t="s">
        <v>1036</v>
      </c>
      <c r="L381" s="663">
        <v>51.81</v>
      </c>
      <c r="M381" s="663">
        <v>2</v>
      </c>
      <c r="N381" s="664">
        <v>103.62</v>
      </c>
    </row>
    <row r="382" spans="1:14" ht="14.4" customHeight="1" x14ac:dyDescent="0.3">
      <c r="A382" s="659" t="s">
        <v>561</v>
      </c>
      <c r="B382" s="660" t="s">
        <v>562</v>
      </c>
      <c r="C382" s="661" t="s">
        <v>572</v>
      </c>
      <c r="D382" s="662" t="s">
        <v>2598</v>
      </c>
      <c r="E382" s="661" t="s">
        <v>584</v>
      </c>
      <c r="F382" s="662" t="s">
        <v>2602</v>
      </c>
      <c r="G382" s="661" t="s">
        <v>977</v>
      </c>
      <c r="H382" s="661" t="s">
        <v>1635</v>
      </c>
      <c r="I382" s="661" t="s">
        <v>1636</v>
      </c>
      <c r="J382" s="661" t="s">
        <v>1637</v>
      </c>
      <c r="K382" s="661" t="s">
        <v>1638</v>
      </c>
      <c r="L382" s="663">
        <v>250.11</v>
      </c>
      <c r="M382" s="663">
        <v>1</v>
      </c>
      <c r="N382" s="664">
        <v>250.11</v>
      </c>
    </row>
    <row r="383" spans="1:14" ht="14.4" customHeight="1" x14ac:dyDescent="0.3">
      <c r="A383" s="659" t="s">
        <v>561</v>
      </c>
      <c r="B383" s="660" t="s">
        <v>562</v>
      </c>
      <c r="C383" s="661" t="s">
        <v>572</v>
      </c>
      <c r="D383" s="662" t="s">
        <v>2598</v>
      </c>
      <c r="E383" s="661" t="s">
        <v>584</v>
      </c>
      <c r="F383" s="662" t="s">
        <v>2602</v>
      </c>
      <c r="G383" s="661" t="s">
        <v>977</v>
      </c>
      <c r="H383" s="661" t="s">
        <v>1037</v>
      </c>
      <c r="I383" s="661" t="s">
        <v>1038</v>
      </c>
      <c r="J383" s="661" t="s">
        <v>1039</v>
      </c>
      <c r="K383" s="661" t="s">
        <v>1040</v>
      </c>
      <c r="L383" s="663">
        <v>52.81</v>
      </c>
      <c r="M383" s="663">
        <v>1</v>
      </c>
      <c r="N383" s="664">
        <v>52.81</v>
      </c>
    </row>
    <row r="384" spans="1:14" ht="14.4" customHeight="1" x14ac:dyDescent="0.3">
      <c r="A384" s="659" t="s">
        <v>561</v>
      </c>
      <c r="B384" s="660" t="s">
        <v>562</v>
      </c>
      <c r="C384" s="661" t="s">
        <v>572</v>
      </c>
      <c r="D384" s="662" t="s">
        <v>2598</v>
      </c>
      <c r="E384" s="661" t="s">
        <v>584</v>
      </c>
      <c r="F384" s="662" t="s">
        <v>2602</v>
      </c>
      <c r="G384" s="661" t="s">
        <v>977</v>
      </c>
      <c r="H384" s="661" t="s">
        <v>1041</v>
      </c>
      <c r="I384" s="661" t="s">
        <v>1042</v>
      </c>
      <c r="J384" s="661" t="s">
        <v>1043</v>
      </c>
      <c r="K384" s="661" t="s">
        <v>1044</v>
      </c>
      <c r="L384" s="663">
        <v>70.910028209247358</v>
      </c>
      <c r="M384" s="663">
        <v>28</v>
      </c>
      <c r="N384" s="664">
        <v>1985.4807898589261</v>
      </c>
    </row>
    <row r="385" spans="1:14" ht="14.4" customHeight="1" x14ac:dyDescent="0.3">
      <c r="A385" s="659" t="s">
        <v>561</v>
      </c>
      <c r="B385" s="660" t="s">
        <v>562</v>
      </c>
      <c r="C385" s="661" t="s">
        <v>572</v>
      </c>
      <c r="D385" s="662" t="s">
        <v>2598</v>
      </c>
      <c r="E385" s="661" t="s">
        <v>584</v>
      </c>
      <c r="F385" s="662" t="s">
        <v>2602</v>
      </c>
      <c r="G385" s="661" t="s">
        <v>977</v>
      </c>
      <c r="H385" s="661" t="s">
        <v>1639</v>
      </c>
      <c r="I385" s="661" t="s">
        <v>857</v>
      </c>
      <c r="J385" s="661" t="s">
        <v>1640</v>
      </c>
      <c r="K385" s="661" t="s">
        <v>1641</v>
      </c>
      <c r="L385" s="663">
        <v>101.43999999999997</v>
      </c>
      <c r="M385" s="663">
        <v>1</v>
      </c>
      <c r="N385" s="664">
        <v>101.43999999999997</v>
      </c>
    </row>
    <row r="386" spans="1:14" ht="14.4" customHeight="1" x14ac:dyDescent="0.3">
      <c r="A386" s="659" t="s">
        <v>561</v>
      </c>
      <c r="B386" s="660" t="s">
        <v>562</v>
      </c>
      <c r="C386" s="661" t="s">
        <v>572</v>
      </c>
      <c r="D386" s="662" t="s">
        <v>2598</v>
      </c>
      <c r="E386" s="661" t="s">
        <v>584</v>
      </c>
      <c r="F386" s="662" t="s">
        <v>2602</v>
      </c>
      <c r="G386" s="661" t="s">
        <v>977</v>
      </c>
      <c r="H386" s="661" t="s">
        <v>1642</v>
      </c>
      <c r="I386" s="661" t="s">
        <v>1643</v>
      </c>
      <c r="J386" s="661" t="s">
        <v>1644</v>
      </c>
      <c r="K386" s="661" t="s">
        <v>1645</v>
      </c>
      <c r="L386" s="663">
        <v>46.839999999999982</v>
      </c>
      <c r="M386" s="663">
        <v>1</v>
      </c>
      <c r="N386" s="664">
        <v>46.839999999999982</v>
      </c>
    </row>
    <row r="387" spans="1:14" ht="14.4" customHeight="1" x14ac:dyDescent="0.3">
      <c r="A387" s="659" t="s">
        <v>561</v>
      </c>
      <c r="B387" s="660" t="s">
        <v>562</v>
      </c>
      <c r="C387" s="661" t="s">
        <v>572</v>
      </c>
      <c r="D387" s="662" t="s">
        <v>2598</v>
      </c>
      <c r="E387" s="661" t="s">
        <v>584</v>
      </c>
      <c r="F387" s="662" t="s">
        <v>2602</v>
      </c>
      <c r="G387" s="661" t="s">
        <v>977</v>
      </c>
      <c r="H387" s="661" t="s">
        <v>1646</v>
      </c>
      <c r="I387" s="661" t="s">
        <v>1647</v>
      </c>
      <c r="J387" s="661" t="s">
        <v>1648</v>
      </c>
      <c r="K387" s="661" t="s">
        <v>1223</v>
      </c>
      <c r="L387" s="663">
        <v>103.44017235161732</v>
      </c>
      <c r="M387" s="663">
        <v>1</v>
      </c>
      <c r="N387" s="664">
        <v>103.44017235161732</v>
      </c>
    </row>
    <row r="388" spans="1:14" ht="14.4" customHeight="1" x14ac:dyDescent="0.3">
      <c r="A388" s="659" t="s">
        <v>561</v>
      </c>
      <c r="B388" s="660" t="s">
        <v>562</v>
      </c>
      <c r="C388" s="661" t="s">
        <v>572</v>
      </c>
      <c r="D388" s="662" t="s">
        <v>2598</v>
      </c>
      <c r="E388" s="661" t="s">
        <v>584</v>
      </c>
      <c r="F388" s="662" t="s">
        <v>2602</v>
      </c>
      <c r="G388" s="661" t="s">
        <v>977</v>
      </c>
      <c r="H388" s="661" t="s">
        <v>1045</v>
      </c>
      <c r="I388" s="661" t="s">
        <v>1046</v>
      </c>
      <c r="J388" s="661" t="s">
        <v>1047</v>
      </c>
      <c r="K388" s="661" t="s">
        <v>1048</v>
      </c>
      <c r="L388" s="663">
        <v>356.5</v>
      </c>
      <c r="M388" s="663">
        <v>9</v>
      </c>
      <c r="N388" s="664">
        <v>3208.5</v>
      </c>
    </row>
    <row r="389" spans="1:14" ht="14.4" customHeight="1" x14ac:dyDescent="0.3">
      <c r="A389" s="659" t="s">
        <v>561</v>
      </c>
      <c r="B389" s="660" t="s">
        <v>562</v>
      </c>
      <c r="C389" s="661" t="s">
        <v>572</v>
      </c>
      <c r="D389" s="662" t="s">
        <v>2598</v>
      </c>
      <c r="E389" s="661" t="s">
        <v>584</v>
      </c>
      <c r="F389" s="662" t="s">
        <v>2602</v>
      </c>
      <c r="G389" s="661" t="s">
        <v>977</v>
      </c>
      <c r="H389" s="661" t="s">
        <v>1049</v>
      </c>
      <c r="I389" s="661" t="s">
        <v>1050</v>
      </c>
      <c r="J389" s="661" t="s">
        <v>1047</v>
      </c>
      <c r="K389" s="661" t="s">
        <v>1051</v>
      </c>
      <c r="L389" s="663">
        <v>414.00009562578947</v>
      </c>
      <c r="M389" s="663">
        <v>11</v>
      </c>
      <c r="N389" s="664">
        <v>4554.0010518836843</v>
      </c>
    </row>
    <row r="390" spans="1:14" ht="14.4" customHeight="1" x14ac:dyDescent="0.3">
      <c r="A390" s="659" t="s">
        <v>561</v>
      </c>
      <c r="B390" s="660" t="s">
        <v>562</v>
      </c>
      <c r="C390" s="661" t="s">
        <v>572</v>
      </c>
      <c r="D390" s="662" t="s">
        <v>2598</v>
      </c>
      <c r="E390" s="661" t="s">
        <v>584</v>
      </c>
      <c r="F390" s="662" t="s">
        <v>2602</v>
      </c>
      <c r="G390" s="661" t="s">
        <v>977</v>
      </c>
      <c r="H390" s="661" t="s">
        <v>1649</v>
      </c>
      <c r="I390" s="661" t="s">
        <v>1650</v>
      </c>
      <c r="J390" s="661" t="s">
        <v>1651</v>
      </c>
      <c r="K390" s="661" t="s">
        <v>1652</v>
      </c>
      <c r="L390" s="663">
        <v>202.78</v>
      </c>
      <c r="M390" s="663">
        <v>1</v>
      </c>
      <c r="N390" s="664">
        <v>202.78</v>
      </c>
    </row>
    <row r="391" spans="1:14" ht="14.4" customHeight="1" x14ac:dyDescent="0.3">
      <c r="A391" s="659" t="s">
        <v>561</v>
      </c>
      <c r="B391" s="660" t="s">
        <v>562</v>
      </c>
      <c r="C391" s="661" t="s">
        <v>572</v>
      </c>
      <c r="D391" s="662" t="s">
        <v>2598</v>
      </c>
      <c r="E391" s="661" t="s">
        <v>584</v>
      </c>
      <c r="F391" s="662" t="s">
        <v>2602</v>
      </c>
      <c r="G391" s="661" t="s">
        <v>977</v>
      </c>
      <c r="H391" s="661" t="s">
        <v>1653</v>
      </c>
      <c r="I391" s="661" t="s">
        <v>1654</v>
      </c>
      <c r="J391" s="661" t="s">
        <v>1655</v>
      </c>
      <c r="K391" s="661" t="s">
        <v>1656</v>
      </c>
      <c r="L391" s="663">
        <v>162.03960041319104</v>
      </c>
      <c r="M391" s="663">
        <v>2</v>
      </c>
      <c r="N391" s="664">
        <v>324.07920082638208</v>
      </c>
    </row>
    <row r="392" spans="1:14" ht="14.4" customHeight="1" x14ac:dyDescent="0.3">
      <c r="A392" s="659" t="s">
        <v>561</v>
      </c>
      <c r="B392" s="660" t="s">
        <v>562</v>
      </c>
      <c r="C392" s="661" t="s">
        <v>572</v>
      </c>
      <c r="D392" s="662" t="s">
        <v>2598</v>
      </c>
      <c r="E392" s="661" t="s">
        <v>584</v>
      </c>
      <c r="F392" s="662" t="s">
        <v>2602</v>
      </c>
      <c r="G392" s="661" t="s">
        <v>977</v>
      </c>
      <c r="H392" s="661" t="s">
        <v>1657</v>
      </c>
      <c r="I392" s="661" t="s">
        <v>1658</v>
      </c>
      <c r="J392" s="661" t="s">
        <v>1659</v>
      </c>
      <c r="K392" s="661" t="s">
        <v>1660</v>
      </c>
      <c r="L392" s="663">
        <v>84.350000000000009</v>
      </c>
      <c r="M392" s="663">
        <v>1</v>
      </c>
      <c r="N392" s="664">
        <v>84.350000000000009</v>
      </c>
    </row>
    <row r="393" spans="1:14" ht="14.4" customHeight="1" x14ac:dyDescent="0.3">
      <c r="A393" s="659" t="s">
        <v>561</v>
      </c>
      <c r="B393" s="660" t="s">
        <v>562</v>
      </c>
      <c r="C393" s="661" t="s">
        <v>572</v>
      </c>
      <c r="D393" s="662" t="s">
        <v>2598</v>
      </c>
      <c r="E393" s="661" t="s">
        <v>584</v>
      </c>
      <c r="F393" s="662" t="s">
        <v>2602</v>
      </c>
      <c r="G393" s="661" t="s">
        <v>977</v>
      </c>
      <c r="H393" s="661" t="s">
        <v>1661</v>
      </c>
      <c r="I393" s="661" t="s">
        <v>1662</v>
      </c>
      <c r="J393" s="661" t="s">
        <v>1663</v>
      </c>
      <c r="K393" s="661" t="s">
        <v>1664</v>
      </c>
      <c r="L393" s="663">
        <v>373.93020787953128</v>
      </c>
      <c r="M393" s="663">
        <v>2</v>
      </c>
      <c r="N393" s="664">
        <v>747.86041575906256</v>
      </c>
    </row>
    <row r="394" spans="1:14" ht="14.4" customHeight="1" x14ac:dyDescent="0.3">
      <c r="A394" s="659" t="s">
        <v>561</v>
      </c>
      <c r="B394" s="660" t="s">
        <v>562</v>
      </c>
      <c r="C394" s="661" t="s">
        <v>572</v>
      </c>
      <c r="D394" s="662" t="s">
        <v>2598</v>
      </c>
      <c r="E394" s="661" t="s">
        <v>584</v>
      </c>
      <c r="F394" s="662" t="s">
        <v>2602</v>
      </c>
      <c r="G394" s="661" t="s">
        <v>977</v>
      </c>
      <c r="H394" s="661" t="s">
        <v>1665</v>
      </c>
      <c r="I394" s="661" t="s">
        <v>1666</v>
      </c>
      <c r="J394" s="661" t="s">
        <v>1667</v>
      </c>
      <c r="K394" s="661" t="s">
        <v>1450</v>
      </c>
      <c r="L394" s="663">
        <v>83.26</v>
      </c>
      <c r="M394" s="663">
        <v>1</v>
      </c>
      <c r="N394" s="664">
        <v>83.26</v>
      </c>
    </row>
    <row r="395" spans="1:14" ht="14.4" customHeight="1" x14ac:dyDescent="0.3">
      <c r="A395" s="659" t="s">
        <v>561</v>
      </c>
      <c r="B395" s="660" t="s">
        <v>562</v>
      </c>
      <c r="C395" s="661" t="s">
        <v>572</v>
      </c>
      <c r="D395" s="662" t="s">
        <v>2598</v>
      </c>
      <c r="E395" s="661" t="s">
        <v>584</v>
      </c>
      <c r="F395" s="662" t="s">
        <v>2602</v>
      </c>
      <c r="G395" s="661" t="s">
        <v>977</v>
      </c>
      <c r="H395" s="661" t="s">
        <v>1668</v>
      </c>
      <c r="I395" s="661" t="s">
        <v>1669</v>
      </c>
      <c r="J395" s="661" t="s">
        <v>1670</v>
      </c>
      <c r="K395" s="661" t="s">
        <v>1671</v>
      </c>
      <c r="L395" s="663">
        <v>88.57</v>
      </c>
      <c r="M395" s="663">
        <v>1</v>
      </c>
      <c r="N395" s="664">
        <v>88.57</v>
      </c>
    </row>
    <row r="396" spans="1:14" ht="14.4" customHeight="1" x14ac:dyDescent="0.3">
      <c r="A396" s="659" t="s">
        <v>561</v>
      </c>
      <c r="B396" s="660" t="s">
        <v>562</v>
      </c>
      <c r="C396" s="661" t="s">
        <v>572</v>
      </c>
      <c r="D396" s="662" t="s">
        <v>2598</v>
      </c>
      <c r="E396" s="661" t="s">
        <v>584</v>
      </c>
      <c r="F396" s="662" t="s">
        <v>2602</v>
      </c>
      <c r="G396" s="661" t="s">
        <v>977</v>
      </c>
      <c r="H396" s="661" t="s">
        <v>1672</v>
      </c>
      <c r="I396" s="661" t="s">
        <v>1672</v>
      </c>
      <c r="J396" s="661" t="s">
        <v>1673</v>
      </c>
      <c r="K396" s="661" t="s">
        <v>1674</v>
      </c>
      <c r="L396" s="663">
        <v>997.44</v>
      </c>
      <c r="M396" s="663">
        <v>1</v>
      </c>
      <c r="N396" s="664">
        <v>997.44</v>
      </c>
    </row>
    <row r="397" spans="1:14" ht="14.4" customHeight="1" x14ac:dyDescent="0.3">
      <c r="A397" s="659" t="s">
        <v>561</v>
      </c>
      <c r="B397" s="660" t="s">
        <v>562</v>
      </c>
      <c r="C397" s="661" t="s">
        <v>572</v>
      </c>
      <c r="D397" s="662" t="s">
        <v>2598</v>
      </c>
      <c r="E397" s="661" t="s">
        <v>584</v>
      </c>
      <c r="F397" s="662" t="s">
        <v>2602</v>
      </c>
      <c r="G397" s="661" t="s">
        <v>977</v>
      </c>
      <c r="H397" s="661" t="s">
        <v>1675</v>
      </c>
      <c r="I397" s="661" t="s">
        <v>1676</v>
      </c>
      <c r="J397" s="661" t="s">
        <v>1677</v>
      </c>
      <c r="K397" s="661" t="s">
        <v>1678</v>
      </c>
      <c r="L397" s="663">
        <v>73.220106360564301</v>
      </c>
      <c r="M397" s="663">
        <v>1</v>
      </c>
      <c r="N397" s="664">
        <v>73.220106360564301</v>
      </c>
    </row>
    <row r="398" spans="1:14" ht="14.4" customHeight="1" x14ac:dyDescent="0.3">
      <c r="A398" s="659" t="s">
        <v>561</v>
      </c>
      <c r="B398" s="660" t="s">
        <v>562</v>
      </c>
      <c r="C398" s="661" t="s">
        <v>572</v>
      </c>
      <c r="D398" s="662" t="s">
        <v>2598</v>
      </c>
      <c r="E398" s="661" t="s">
        <v>1052</v>
      </c>
      <c r="F398" s="662" t="s">
        <v>2603</v>
      </c>
      <c r="G398" s="661"/>
      <c r="H398" s="661" t="s">
        <v>1679</v>
      </c>
      <c r="I398" s="661" t="s">
        <v>1680</v>
      </c>
      <c r="J398" s="661" t="s">
        <v>1681</v>
      </c>
      <c r="K398" s="661" t="s">
        <v>1682</v>
      </c>
      <c r="L398" s="663">
        <v>77.430000000000007</v>
      </c>
      <c r="M398" s="663">
        <v>2</v>
      </c>
      <c r="N398" s="664">
        <v>154.86000000000001</v>
      </c>
    </row>
    <row r="399" spans="1:14" ht="14.4" customHeight="1" x14ac:dyDescent="0.3">
      <c r="A399" s="659" t="s">
        <v>561</v>
      </c>
      <c r="B399" s="660" t="s">
        <v>562</v>
      </c>
      <c r="C399" s="661" t="s">
        <v>572</v>
      </c>
      <c r="D399" s="662" t="s">
        <v>2598</v>
      </c>
      <c r="E399" s="661" t="s">
        <v>1052</v>
      </c>
      <c r="F399" s="662" t="s">
        <v>2603</v>
      </c>
      <c r="G399" s="661" t="s">
        <v>585</v>
      </c>
      <c r="H399" s="661" t="s">
        <v>1056</v>
      </c>
      <c r="I399" s="661" t="s">
        <v>1057</v>
      </c>
      <c r="J399" s="661" t="s">
        <v>1058</v>
      </c>
      <c r="K399" s="661" t="s">
        <v>1059</v>
      </c>
      <c r="L399" s="663">
        <v>39.403333333333322</v>
      </c>
      <c r="M399" s="663">
        <v>3</v>
      </c>
      <c r="N399" s="664">
        <v>118.20999999999997</v>
      </c>
    </row>
    <row r="400" spans="1:14" ht="14.4" customHeight="1" x14ac:dyDescent="0.3">
      <c r="A400" s="659" t="s">
        <v>561</v>
      </c>
      <c r="B400" s="660" t="s">
        <v>562</v>
      </c>
      <c r="C400" s="661" t="s">
        <v>572</v>
      </c>
      <c r="D400" s="662" t="s">
        <v>2598</v>
      </c>
      <c r="E400" s="661" t="s">
        <v>1052</v>
      </c>
      <c r="F400" s="662" t="s">
        <v>2603</v>
      </c>
      <c r="G400" s="661" t="s">
        <v>585</v>
      </c>
      <c r="H400" s="661" t="s">
        <v>1683</v>
      </c>
      <c r="I400" s="661" t="s">
        <v>1684</v>
      </c>
      <c r="J400" s="661" t="s">
        <v>1685</v>
      </c>
      <c r="K400" s="661" t="s">
        <v>620</v>
      </c>
      <c r="L400" s="663">
        <v>66.13</v>
      </c>
      <c r="M400" s="663">
        <v>1</v>
      </c>
      <c r="N400" s="664">
        <v>66.13</v>
      </c>
    </row>
    <row r="401" spans="1:14" ht="14.4" customHeight="1" x14ac:dyDescent="0.3">
      <c r="A401" s="659" t="s">
        <v>561</v>
      </c>
      <c r="B401" s="660" t="s">
        <v>562</v>
      </c>
      <c r="C401" s="661" t="s">
        <v>572</v>
      </c>
      <c r="D401" s="662" t="s">
        <v>2598</v>
      </c>
      <c r="E401" s="661" t="s">
        <v>1052</v>
      </c>
      <c r="F401" s="662" t="s">
        <v>2603</v>
      </c>
      <c r="G401" s="661" t="s">
        <v>585</v>
      </c>
      <c r="H401" s="661" t="s">
        <v>1686</v>
      </c>
      <c r="I401" s="661" t="s">
        <v>1687</v>
      </c>
      <c r="J401" s="661" t="s">
        <v>1688</v>
      </c>
      <c r="K401" s="661" t="s">
        <v>1689</v>
      </c>
      <c r="L401" s="663">
        <v>85.1</v>
      </c>
      <c r="M401" s="663">
        <v>1</v>
      </c>
      <c r="N401" s="664">
        <v>85.1</v>
      </c>
    </row>
    <row r="402" spans="1:14" ht="14.4" customHeight="1" x14ac:dyDescent="0.3">
      <c r="A402" s="659" t="s">
        <v>561</v>
      </c>
      <c r="B402" s="660" t="s">
        <v>562</v>
      </c>
      <c r="C402" s="661" t="s">
        <v>572</v>
      </c>
      <c r="D402" s="662" t="s">
        <v>2598</v>
      </c>
      <c r="E402" s="661" t="s">
        <v>1052</v>
      </c>
      <c r="F402" s="662" t="s">
        <v>2603</v>
      </c>
      <c r="G402" s="661" t="s">
        <v>585</v>
      </c>
      <c r="H402" s="661" t="s">
        <v>1060</v>
      </c>
      <c r="I402" s="661" t="s">
        <v>1061</v>
      </c>
      <c r="J402" s="661" t="s">
        <v>1062</v>
      </c>
      <c r="K402" s="661" t="s">
        <v>1063</v>
      </c>
      <c r="L402" s="663">
        <v>117.74338274282555</v>
      </c>
      <c r="M402" s="663">
        <v>3</v>
      </c>
      <c r="N402" s="664">
        <v>353.23014822847665</v>
      </c>
    </row>
    <row r="403" spans="1:14" ht="14.4" customHeight="1" x14ac:dyDescent="0.3">
      <c r="A403" s="659" t="s">
        <v>561</v>
      </c>
      <c r="B403" s="660" t="s">
        <v>562</v>
      </c>
      <c r="C403" s="661" t="s">
        <v>572</v>
      </c>
      <c r="D403" s="662" t="s">
        <v>2598</v>
      </c>
      <c r="E403" s="661" t="s">
        <v>1052</v>
      </c>
      <c r="F403" s="662" t="s">
        <v>2603</v>
      </c>
      <c r="G403" s="661" t="s">
        <v>585</v>
      </c>
      <c r="H403" s="661" t="s">
        <v>1064</v>
      </c>
      <c r="I403" s="661" t="s">
        <v>1065</v>
      </c>
      <c r="J403" s="661" t="s">
        <v>1066</v>
      </c>
      <c r="K403" s="661" t="s">
        <v>1067</v>
      </c>
      <c r="L403" s="663">
        <v>33.348007927463712</v>
      </c>
      <c r="M403" s="663">
        <v>10</v>
      </c>
      <c r="N403" s="664">
        <v>333.48007927463709</v>
      </c>
    </row>
    <row r="404" spans="1:14" ht="14.4" customHeight="1" x14ac:dyDescent="0.3">
      <c r="A404" s="659" t="s">
        <v>561</v>
      </c>
      <c r="B404" s="660" t="s">
        <v>562</v>
      </c>
      <c r="C404" s="661" t="s">
        <v>572</v>
      </c>
      <c r="D404" s="662" t="s">
        <v>2598</v>
      </c>
      <c r="E404" s="661" t="s">
        <v>1052</v>
      </c>
      <c r="F404" s="662" t="s">
        <v>2603</v>
      </c>
      <c r="G404" s="661" t="s">
        <v>585</v>
      </c>
      <c r="H404" s="661" t="s">
        <v>1068</v>
      </c>
      <c r="I404" s="661" t="s">
        <v>1069</v>
      </c>
      <c r="J404" s="661" t="s">
        <v>1070</v>
      </c>
      <c r="K404" s="661" t="s">
        <v>1071</v>
      </c>
      <c r="L404" s="663">
        <v>428.7312298850577</v>
      </c>
      <c r="M404" s="663">
        <v>2.9</v>
      </c>
      <c r="N404" s="664">
        <v>1243.3205666666672</v>
      </c>
    </row>
    <row r="405" spans="1:14" ht="14.4" customHeight="1" x14ac:dyDescent="0.3">
      <c r="A405" s="659" t="s">
        <v>561</v>
      </c>
      <c r="B405" s="660" t="s">
        <v>562</v>
      </c>
      <c r="C405" s="661" t="s">
        <v>572</v>
      </c>
      <c r="D405" s="662" t="s">
        <v>2598</v>
      </c>
      <c r="E405" s="661" t="s">
        <v>1052</v>
      </c>
      <c r="F405" s="662" t="s">
        <v>2603</v>
      </c>
      <c r="G405" s="661" t="s">
        <v>585</v>
      </c>
      <c r="H405" s="661" t="s">
        <v>1072</v>
      </c>
      <c r="I405" s="661" t="s">
        <v>1073</v>
      </c>
      <c r="J405" s="661" t="s">
        <v>1074</v>
      </c>
      <c r="K405" s="661" t="s">
        <v>1075</v>
      </c>
      <c r="L405" s="663">
        <v>181.80000000000004</v>
      </c>
      <c r="M405" s="663">
        <v>2</v>
      </c>
      <c r="N405" s="664">
        <v>363.60000000000008</v>
      </c>
    </row>
    <row r="406" spans="1:14" ht="14.4" customHeight="1" x14ac:dyDescent="0.3">
      <c r="A406" s="659" t="s">
        <v>561</v>
      </c>
      <c r="B406" s="660" t="s">
        <v>562</v>
      </c>
      <c r="C406" s="661" t="s">
        <v>572</v>
      </c>
      <c r="D406" s="662" t="s">
        <v>2598</v>
      </c>
      <c r="E406" s="661" t="s">
        <v>1052</v>
      </c>
      <c r="F406" s="662" t="s">
        <v>2603</v>
      </c>
      <c r="G406" s="661" t="s">
        <v>585</v>
      </c>
      <c r="H406" s="661" t="s">
        <v>1690</v>
      </c>
      <c r="I406" s="661" t="s">
        <v>1691</v>
      </c>
      <c r="J406" s="661" t="s">
        <v>1692</v>
      </c>
      <c r="K406" s="661" t="s">
        <v>1693</v>
      </c>
      <c r="L406" s="663">
        <v>1105.94</v>
      </c>
      <c r="M406" s="663">
        <v>0.5</v>
      </c>
      <c r="N406" s="664">
        <v>552.97</v>
      </c>
    </row>
    <row r="407" spans="1:14" ht="14.4" customHeight="1" x14ac:dyDescent="0.3">
      <c r="A407" s="659" t="s">
        <v>561</v>
      </c>
      <c r="B407" s="660" t="s">
        <v>562</v>
      </c>
      <c r="C407" s="661" t="s">
        <v>572</v>
      </c>
      <c r="D407" s="662" t="s">
        <v>2598</v>
      </c>
      <c r="E407" s="661" t="s">
        <v>1052</v>
      </c>
      <c r="F407" s="662" t="s">
        <v>2603</v>
      </c>
      <c r="G407" s="661" t="s">
        <v>585</v>
      </c>
      <c r="H407" s="661" t="s">
        <v>1076</v>
      </c>
      <c r="I407" s="661" t="s">
        <v>1077</v>
      </c>
      <c r="J407" s="661" t="s">
        <v>1078</v>
      </c>
      <c r="K407" s="661" t="s">
        <v>1079</v>
      </c>
      <c r="L407" s="663">
        <v>85.056250000000006</v>
      </c>
      <c r="M407" s="663">
        <v>8</v>
      </c>
      <c r="N407" s="664">
        <v>680.45</v>
      </c>
    </row>
    <row r="408" spans="1:14" ht="14.4" customHeight="1" x14ac:dyDescent="0.3">
      <c r="A408" s="659" t="s">
        <v>561</v>
      </c>
      <c r="B408" s="660" t="s">
        <v>562</v>
      </c>
      <c r="C408" s="661" t="s">
        <v>572</v>
      </c>
      <c r="D408" s="662" t="s">
        <v>2598</v>
      </c>
      <c r="E408" s="661" t="s">
        <v>1052</v>
      </c>
      <c r="F408" s="662" t="s">
        <v>2603</v>
      </c>
      <c r="G408" s="661" t="s">
        <v>585</v>
      </c>
      <c r="H408" s="661" t="s">
        <v>1084</v>
      </c>
      <c r="I408" s="661" t="s">
        <v>1085</v>
      </c>
      <c r="J408" s="661" t="s">
        <v>1086</v>
      </c>
      <c r="K408" s="661" t="s">
        <v>1087</v>
      </c>
      <c r="L408" s="663">
        <v>120.31467873186509</v>
      </c>
      <c r="M408" s="663">
        <v>2</v>
      </c>
      <c r="N408" s="664">
        <v>240.62935746373017</v>
      </c>
    </row>
    <row r="409" spans="1:14" ht="14.4" customHeight="1" x14ac:dyDescent="0.3">
      <c r="A409" s="659" t="s">
        <v>561</v>
      </c>
      <c r="B409" s="660" t="s">
        <v>562</v>
      </c>
      <c r="C409" s="661" t="s">
        <v>572</v>
      </c>
      <c r="D409" s="662" t="s">
        <v>2598</v>
      </c>
      <c r="E409" s="661" t="s">
        <v>1052</v>
      </c>
      <c r="F409" s="662" t="s">
        <v>2603</v>
      </c>
      <c r="G409" s="661" t="s">
        <v>585</v>
      </c>
      <c r="H409" s="661" t="s">
        <v>1694</v>
      </c>
      <c r="I409" s="661" t="s">
        <v>1695</v>
      </c>
      <c r="J409" s="661" t="s">
        <v>1696</v>
      </c>
      <c r="K409" s="661" t="s">
        <v>1697</v>
      </c>
      <c r="L409" s="663">
        <v>37.606538438937612</v>
      </c>
      <c r="M409" s="663">
        <v>208</v>
      </c>
      <c r="N409" s="664">
        <v>7822.1599952990227</v>
      </c>
    </row>
    <row r="410" spans="1:14" ht="14.4" customHeight="1" x14ac:dyDescent="0.3">
      <c r="A410" s="659" t="s">
        <v>561</v>
      </c>
      <c r="B410" s="660" t="s">
        <v>562</v>
      </c>
      <c r="C410" s="661" t="s">
        <v>572</v>
      </c>
      <c r="D410" s="662" t="s">
        <v>2598</v>
      </c>
      <c r="E410" s="661" t="s">
        <v>1052</v>
      </c>
      <c r="F410" s="662" t="s">
        <v>2603</v>
      </c>
      <c r="G410" s="661" t="s">
        <v>585</v>
      </c>
      <c r="H410" s="661" t="s">
        <v>1088</v>
      </c>
      <c r="I410" s="661" t="s">
        <v>1089</v>
      </c>
      <c r="J410" s="661" t="s">
        <v>1090</v>
      </c>
      <c r="K410" s="661" t="s">
        <v>1091</v>
      </c>
      <c r="L410" s="663">
        <v>605.26789473684209</v>
      </c>
      <c r="M410" s="663">
        <v>0.6</v>
      </c>
      <c r="N410" s="664">
        <v>363.16073684210522</v>
      </c>
    </row>
    <row r="411" spans="1:14" ht="14.4" customHeight="1" x14ac:dyDescent="0.3">
      <c r="A411" s="659" t="s">
        <v>561</v>
      </c>
      <c r="B411" s="660" t="s">
        <v>562</v>
      </c>
      <c r="C411" s="661" t="s">
        <v>572</v>
      </c>
      <c r="D411" s="662" t="s">
        <v>2598</v>
      </c>
      <c r="E411" s="661" t="s">
        <v>1052</v>
      </c>
      <c r="F411" s="662" t="s">
        <v>2603</v>
      </c>
      <c r="G411" s="661" t="s">
        <v>585</v>
      </c>
      <c r="H411" s="661" t="s">
        <v>1698</v>
      </c>
      <c r="I411" s="661" t="s">
        <v>1698</v>
      </c>
      <c r="J411" s="661" t="s">
        <v>1699</v>
      </c>
      <c r="K411" s="661" t="s">
        <v>1700</v>
      </c>
      <c r="L411" s="663">
        <v>814.63</v>
      </c>
      <c r="M411" s="663">
        <v>1</v>
      </c>
      <c r="N411" s="664">
        <v>814.63</v>
      </c>
    </row>
    <row r="412" spans="1:14" ht="14.4" customHeight="1" x14ac:dyDescent="0.3">
      <c r="A412" s="659" t="s">
        <v>561</v>
      </c>
      <c r="B412" s="660" t="s">
        <v>562</v>
      </c>
      <c r="C412" s="661" t="s">
        <v>572</v>
      </c>
      <c r="D412" s="662" t="s">
        <v>2598</v>
      </c>
      <c r="E412" s="661" t="s">
        <v>1052</v>
      </c>
      <c r="F412" s="662" t="s">
        <v>2603</v>
      </c>
      <c r="G412" s="661" t="s">
        <v>585</v>
      </c>
      <c r="H412" s="661" t="s">
        <v>1701</v>
      </c>
      <c r="I412" s="661" t="s">
        <v>1701</v>
      </c>
      <c r="J412" s="661" t="s">
        <v>1702</v>
      </c>
      <c r="K412" s="661" t="s">
        <v>1703</v>
      </c>
      <c r="L412" s="663">
        <v>1851.4999999999998</v>
      </c>
      <c r="M412" s="663">
        <v>0.3</v>
      </c>
      <c r="N412" s="664">
        <v>555.44999999999993</v>
      </c>
    </row>
    <row r="413" spans="1:14" ht="14.4" customHeight="1" x14ac:dyDescent="0.3">
      <c r="A413" s="659" t="s">
        <v>561</v>
      </c>
      <c r="B413" s="660" t="s">
        <v>562</v>
      </c>
      <c r="C413" s="661" t="s">
        <v>572</v>
      </c>
      <c r="D413" s="662" t="s">
        <v>2598</v>
      </c>
      <c r="E413" s="661" t="s">
        <v>1052</v>
      </c>
      <c r="F413" s="662" t="s">
        <v>2603</v>
      </c>
      <c r="G413" s="661" t="s">
        <v>585</v>
      </c>
      <c r="H413" s="661" t="s">
        <v>1116</v>
      </c>
      <c r="I413" s="661" t="s">
        <v>1116</v>
      </c>
      <c r="J413" s="661" t="s">
        <v>1117</v>
      </c>
      <c r="K413" s="661" t="s">
        <v>1118</v>
      </c>
      <c r="L413" s="663">
        <v>35.259879253386195</v>
      </c>
      <c r="M413" s="663">
        <v>15</v>
      </c>
      <c r="N413" s="664">
        <v>528.89818880079292</v>
      </c>
    </row>
    <row r="414" spans="1:14" ht="14.4" customHeight="1" x14ac:dyDescent="0.3">
      <c r="A414" s="659" t="s">
        <v>561</v>
      </c>
      <c r="B414" s="660" t="s">
        <v>562</v>
      </c>
      <c r="C414" s="661" t="s">
        <v>572</v>
      </c>
      <c r="D414" s="662" t="s">
        <v>2598</v>
      </c>
      <c r="E414" s="661" t="s">
        <v>1052</v>
      </c>
      <c r="F414" s="662" t="s">
        <v>2603</v>
      </c>
      <c r="G414" s="661" t="s">
        <v>585</v>
      </c>
      <c r="H414" s="661" t="s">
        <v>1122</v>
      </c>
      <c r="I414" s="661" t="s">
        <v>1122</v>
      </c>
      <c r="J414" s="661" t="s">
        <v>1123</v>
      </c>
      <c r="K414" s="661" t="s">
        <v>1118</v>
      </c>
      <c r="L414" s="663">
        <v>30.869999999999997</v>
      </c>
      <c r="M414" s="663">
        <v>30</v>
      </c>
      <c r="N414" s="664">
        <v>926.09999999999991</v>
      </c>
    </row>
    <row r="415" spans="1:14" ht="14.4" customHeight="1" x14ac:dyDescent="0.3">
      <c r="A415" s="659" t="s">
        <v>561</v>
      </c>
      <c r="B415" s="660" t="s">
        <v>562</v>
      </c>
      <c r="C415" s="661" t="s">
        <v>572</v>
      </c>
      <c r="D415" s="662" t="s">
        <v>2598</v>
      </c>
      <c r="E415" s="661" t="s">
        <v>1052</v>
      </c>
      <c r="F415" s="662" t="s">
        <v>2603</v>
      </c>
      <c r="G415" s="661" t="s">
        <v>977</v>
      </c>
      <c r="H415" s="661" t="s">
        <v>1124</v>
      </c>
      <c r="I415" s="661" t="s">
        <v>1125</v>
      </c>
      <c r="J415" s="661" t="s">
        <v>1126</v>
      </c>
      <c r="K415" s="661" t="s">
        <v>1127</v>
      </c>
      <c r="L415" s="663">
        <v>88.582103326334476</v>
      </c>
      <c r="M415" s="663">
        <v>92</v>
      </c>
      <c r="N415" s="664">
        <v>8149.5535060227721</v>
      </c>
    </row>
    <row r="416" spans="1:14" ht="14.4" customHeight="1" x14ac:dyDescent="0.3">
      <c r="A416" s="659" t="s">
        <v>561</v>
      </c>
      <c r="B416" s="660" t="s">
        <v>562</v>
      </c>
      <c r="C416" s="661" t="s">
        <v>572</v>
      </c>
      <c r="D416" s="662" t="s">
        <v>2598</v>
      </c>
      <c r="E416" s="661" t="s">
        <v>1052</v>
      </c>
      <c r="F416" s="662" t="s">
        <v>2603</v>
      </c>
      <c r="G416" s="661" t="s">
        <v>977</v>
      </c>
      <c r="H416" s="661" t="s">
        <v>1128</v>
      </c>
      <c r="I416" s="661" t="s">
        <v>1129</v>
      </c>
      <c r="J416" s="661" t="s">
        <v>1074</v>
      </c>
      <c r="K416" s="661" t="s">
        <v>1130</v>
      </c>
      <c r="L416" s="663">
        <v>45.85</v>
      </c>
      <c r="M416" s="663">
        <v>40</v>
      </c>
      <c r="N416" s="664">
        <v>1834</v>
      </c>
    </row>
    <row r="417" spans="1:14" ht="14.4" customHeight="1" x14ac:dyDescent="0.3">
      <c r="A417" s="659" t="s">
        <v>561</v>
      </c>
      <c r="B417" s="660" t="s">
        <v>562</v>
      </c>
      <c r="C417" s="661" t="s">
        <v>572</v>
      </c>
      <c r="D417" s="662" t="s">
        <v>2598</v>
      </c>
      <c r="E417" s="661" t="s">
        <v>1052</v>
      </c>
      <c r="F417" s="662" t="s">
        <v>2603</v>
      </c>
      <c r="G417" s="661" t="s">
        <v>977</v>
      </c>
      <c r="H417" s="661" t="s">
        <v>1131</v>
      </c>
      <c r="I417" s="661" t="s">
        <v>1132</v>
      </c>
      <c r="J417" s="661" t="s">
        <v>1133</v>
      </c>
      <c r="K417" s="661" t="s">
        <v>1134</v>
      </c>
      <c r="L417" s="663">
        <v>138.29249999999999</v>
      </c>
      <c r="M417" s="663">
        <v>4</v>
      </c>
      <c r="N417" s="664">
        <v>553.16999999999996</v>
      </c>
    </row>
    <row r="418" spans="1:14" ht="14.4" customHeight="1" x14ac:dyDescent="0.3">
      <c r="A418" s="659" t="s">
        <v>561</v>
      </c>
      <c r="B418" s="660" t="s">
        <v>562</v>
      </c>
      <c r="C418" s="661" t="s">
        <v>572</v>
      </c>
      <c r="D418" s="662" t="s">
        <v>2598</v>
      </c>
      <c r="E418" s="661" t="s">
        <v>1052</v>
      </c>
      <c r="F418" s="662" t="s">
        <v>2603</v>
      </c>
      <c r="G418" s="661" t="s">
        <v>977</v>
      </c>
      <c r="H418" s="661" t="s">
        <v>1135</v>
      </c>
      <c r="I418" s="661" t="s">
        <v>1136</v>
      </c>
      <c r="J418" s="661" t="s">
        <v>1137</v>
      </c>
      <c r="K418" s="661" t="s">
        <v>1134</v>
      </c>
      <c r="L418" s="663">
        <v>57.370000000000005</v>
      </c>
      <c r="M418" s="663">
        <v>1</v>
      </c>
      <c r="N418" s="664">
        <v>57.370000000000005</v>
      </c>
    </row>
    <row r="419" spans="1:14" ht="14.4" customHeight="1" x14ac:dyDescent="0.3">
      <c r="A419" s="659" t="s">
        <v>561</v>
      </c>
      <c r="B419" s="660" t="s">
        <v>562</v>
      </c>
      <c r="C419" s="661" t="s">
        <v>572</v>
      </c>
      <c r="D419" s="662" t="s">
        <v>2598</v>
      </c>
      <c r="E419" s="661" t="s">
        <v>1052</v>
      </c>
      <c r="F419" s="662" t="s">
        <v>2603</v>
      </c>
      <c r="G419" s="661" t="s">
        <v>977</v>
      </c>
      <c r="H419" s="661" t="s">
        <v>1704</v>
      </c>
      <c r="I419" s="661" t="s">
        <v>1705</v>
      </c>
      <c r="J419" s="661" t="s">
        <v>1706</v>
      </c>
      <c r="K419" s="661" t="s">
        <v>1707</v>
      </c>
      <c r="L419" s="663">
        <v>153.59036289145985</v>
      </c>
      <c r="M419" s="663">
        <v>1</v>
      </c>
      <c r="N419" s="664">
        <v>153.59036289145985</v>
      </c>
    </row>
    <row r="420" spans="1:14" ht="14.4" customHeight="1" x14ac:dyDescent="0.3">
      <c r="A420" s="659" t="s">
        <v>561</v>
      </c>
      <c r="B420" s="660" t="s">
        <v>562</v>
      </c>
      <c r="C420" s="661" t="s">
        <v>572</v>
      </c>
      <c r="D420" s="662" t="s">
        <v>2598</v>
      </c>
      <c r="E420" s="661" t="s">
        <v>1052</v>
      </c>
      <c r="F420" s="662" t="s">
        <v>2603</v>
      </c>
      <c r="G420" s="661" t="s">
        <v>977</v>
      </c>
      <c r="H420" s="661" t="s">
        <v>1138</v>
      </c>
      <c r="I420" s="661" t="s">
        <v>1139</v>
      </c>
      <c r="J420" s="661" t="s">
        <v>1140</v>
      </c>
      <c r="K420" s="661" t="s">
        <v>1141</v>
      </c>
      <c r="L420" s="663">
        <v>75.221557621058153</v>
      </c>
      <c r="M420" s="663">
        <v>494</v>
      </c>
      <c r="N420" s="664">
        <v>37159.449464802725</v>
      </c>
    </row>
    <row r="421" spans="1:14" ht="14.4" customHeight="1" x14ac:dyDescent="0.3">
      <c r="A421" s="659" t="s">
        <v>561</v>
      </c>
      <c r="B421" s="660" t="s">
        <v>562</v>
      </c>
      <c r="C421" s="661" t="s">
        <v>572</v>
      </c>
      <c r="D421" s="662" t="s">
        <v>2598</v>
      </c>
      <c r="E421" s="661" t="s">
        <v>1052</v>
      </c>
      <c r="F421" s="662" t="s">
        <v>2603</v>
      </c>
      <c r="G421" s="661" t="s">
        <v>977</v>
      </c>
      <c r="H421" s="661" t="s">
        <v>1708</v>
      </c>
      <c r="I421" s="661" t="s">
        <v>1709</v>
      </c>
      <c r="J421" s="661" t="s">
        <v>1710</v>
      </c>
      <c r="K421" s="661" t="s">
        <v>1711</v>
      </c>
      <c r="L421" s="663">
        <v>104.41999069740962</v>
      </c>
      <c r="M421" s="663">
        <v>6</v>
      </c>
      <c r="N421" s="664">
        <v>626.5199441844577</v>
      </c>
    </row>
    <row r="422" spans="1:14" ht="14.4" customHeight="1" x14ac:dyDescent="0.3">
      <c r="A422" s="659" t="s">
        <v>561</v>
      </c>
      <c r="B422" s="660" t="s">
        <v>562</v>
      </c>
      <c r="C422" s="661" t="s">
        <v>572</v>
      </c>
      <c r="D422" s="662" t="s">
        <v>2598</v>
      </c>
      <c r="E422" s="661" t="s">
        <v>1052</v>
      </c>
      <c r="F422" s="662" t="s">
        <v>2603</v>
      </c>
      <c r="G422" s="661" t="s">
        <v>977</v>
      </c>
      <c r="H422" s="661" t="s">
        <v>1712</v>
      </c>
      <c r="I422" s="661" t="s">
        <v>1713</v>
      </c>
      <c r="J422" s="661" t="s">
        <v>1714</v>
      </c>
      <c r="K422" s="661" t="s">
        <v>1715</v>
      </c>
      <c r="L422" s="663">
        <v>54.43019954143189</v>
      </c>
      <c r="M422" s="663">
        <v>5</v>
      </c>
      <c r="N422" s="664">
        <v>272.15099770715943</v>
      </c>
    </row>
    <row r="423" spans="1:14" ht="14.4" customHeight="1" x14ac:dyDescent="0.3">
      <c r="A423" s="659" t="s">
        <v>561</v>
      </c>
      <c r="B423" s="660" t="s">
        <v>562</v>
      </c>
      <c r="C423" s="661" t="s">
        <v>572</v>
      </c>
      <c r="D423" s="662" t="s">
        <v>2598</v>
      </c>
      <c r="E423" s="661" t="s">
        <v>1052</v>
      </c>
      <c r="F423" s="662" t="s">
        <v>2603</v>
      </c>
      <c r="G423" s="661" t="s">
        <v>977</v>
      </c>
      <c r="H423" s="661" t="s">
        <v>1142</v>
      </c>
      <c r="I423" s="661" t="s">
        <v>1143</v>
      </c>
      <c r="J423" s="661" t="s">
        <v>1126</v>
      </c>
      <c r="K423" s="661" t="s">
        <v>1144</v>
      </c>
      <c r="L423" s="663">
        <v>74.000011771097775</v>
      </c>
      <c r="M423" s="663">
        <v>19</v>
      </c>
      <c r="N423" s="664">
        <v>1406.0002236508576</v>
      </c>
    </row>
    <row r="424" spans="1:14" ht="14.4" customHeight="1" x14ac:dyDescent="0.3">
      <c r="A424" s="659" t="s">
        <v>561</v>
      </c>
      <c r="B424" s="660" t="s">
        <v>562</v>
      </c>
      <c r="C424" s="661" t="s">
        <v>572</v>
      </c>
      <c r="D424" s="662" t="s">
        <v>2598</v>
      </c>
      <c r="E424" s="661" t="s">
        <v>1052</v>
      </c>
      <c r="F424" s="662" t="s">
        <v>2603</v>
      </c>
      <c r="G424" s="661" t="s">
        <v>977</v>
      </c>
      <c r="H424" s="661" t="s">
        <v>1716</v>
      </c>
      <c r="I424" s="661" t="s">
        <v>1717</v>
      </c>
      <c r="J424" s="661" t="s">
        <v>1718</v>
      </c>
      <c r="K424" s="661" t="s">
        <v>1719</v>
      </c>
      <c r="L424" s="663">
        <v>59.79</v>
      </c>
      <c r="M424" s="663">
        <v>9</v>
      </c>
      <c r="N424" s="664">
        <v>538.11</v>
      </c>
    </row>
    <row r="425" spans="1:14" ht="14.4" customHeight="1" x14ac:dyDescent="0.3">
      <c r="A425" s="659" t="s">
        <v>561</v>
      </c>
      <c r="B425" s="660" t="s">
        <v>562</v>
      </c>
      <c r="C425" s="661" t="s">
        <v>572</v>
      </c>
      <c r="D425" s="662" t="s">
        <v>2598</v>
      </c>
      <c r="E425" s="661" t="s">
        <v>1720</v>
      </c>
      <c r="F425" s="662" t="s">
        <v>2604</v>
      </c>
      <c r="G425" s="661" t="s">
        <v>585</v>
      </c>
      <c r="H425" s="661" t="s">
        <v>1721</v>
      </c>
      <c r="I425" s="661" t="s">
        <v>1722</v>
      </c>
      <c r="J425" s="661" t="s">
        <v>1723</v>
      </c>
      <c r="K425" s="661" t="s">
        <v>1724</v>
      </c>
      <c r="L425" s="663">
        <v>93.470000000000013</v>
      </c>
      <c r="M425" s="663">
        <v>1</v>
      </c>
      <c r="N425" s="664">
        <v>93.470000000000013</v>
      </c>
    </row>
    <row r="426" spans="1:14" ht="14.4" customHeight="1" x14ac:dyDescent="0.3">
      <c r="A426" s="659" t="s">
        <v>561</v>
      </c>
      <c r="B426" s="660" t="s">
        <v>562</v>
      </c>
      <c r="C426" s="661" t="s">
        <v>572</v>
      </c>
      <c r="D426" s="662" t="s">
        <v>2598</v>
      </c>
      <c r="E426" s="661" t="s">
        <v>1720</v>
      </c>
      <c r="F426" s="662" t="s">
        <v>2604</v>
      </c>
      <c r="G426" s="661" t="s">
        <v>977</v>
      </c>
      <c r="H426" s="661" t="s">
        <v>1725</v>
      </c>
      <c r="I426" s="661" t="s">
        <v>1726</v>
      </c>
      <c r="J426" s="661" t="s">
        <v>1727</v>
      </c>
      <c r="K426" s="661"/>
      <c r="L426" s="663">
        <v>31.59</v>
      </c>
      <c r="M426" s="663">
        <v>7</v>
      </c>
      <c r="N426" s="664">
        <v>221.13</v>
      </c>
    </row>
    <row r="427" spans="1:14" ht="14.4" customHeight="1" x14ac:dyDescent="0.3">
      <c r="A427" s="659" t="s">
        <v>561</v>
      </c>
      <c r="B427" s="660" t="s">
        <v>562</v>
      </c>
      <c r="C427" s="661" t="s">
        <v>575</v>
      </c>
      <c r="D427" s="662" t="s">
        <v>2599</v>
      </c>
      <c r="E427" s="661" t="s">
        <v>584</v>
      </c>
      <c r="F427" s="662" t="s">
        <v>2602</v>
      </c>
      <c r="G427" s="661" t="s">
        <v>585</v>
      </c>
      <c r="H427" s="661" t="s">
        <v>1152</v>
      </c>
      <c r="I427" s="661" t="s">
        <v>1153</v>
      </c>
      <c r="J427" s="661" t="s">
        <v>1154</v>
      </c>
      <c r="K427" s="661" t="s">
        <v>1155</v>
      </c>
      <c r="L427" s="663">
        <v>90.990000000000009</v>
      </c>
      <c r="M427" s="663">
        <v>1</v>
      </c>
      <c r="N427" s="664">
        <v>90.990000000000009</v>
      </c>
    </row>
    <row r="428" spans="1:14" ht="14.4" customHeight="1" x14ac:dyDescent="0.3">
      <c r="A428" s="659" t="s">
        <v>561</v>
      </c>
      <c r="B428" s="660" t="s">
        <v>562</v>
      </c>
      <c r="C428" s="661" t="s">
        <v>575</v>
      </c>
      <c r="D428" s="662" t="s">
        <v>2599</v>
      </c>
      <c r="E428" s="661" t="s">
        <v>584</v>
      </c>
      <c r="F428" s="662" t="s">
        <v>2602</v>
      </c>
      <c r="G428" s="661" t="s">
        <v>585</v>
      </c>
      <c r="H428" s="661" t="s">
        <v>598</v>
      </c>
      <c r="I428" s="661" t="s">
        <v>599</v>
      </c>
      <c r="J428" s="661" t="s">
        <v>600</v>
      </c>
      <c r="K428" s="661" t="s">
        <v>601</v>
      </c>
      <c r="L428" s="663">
        <v>101.89999999999999</v>
      </c>
      <c r="M428" s="663">
        <v>1</v>
      </c>
      <c r="N428" s="664">
        <v>101.89999999999999</v>
      </c>
    </row>
    <row r="429" spans="1:14" ht="14.4" customHeight="1" x14ac:dyDescent="0.3">
      <c r="A429" s="659" t="s">
        <v>561</v>
      </c>
      <c r="B429" s="660" t="s">
        <v>562</v>
      </c>
      <c r="C429" s="661" t="s">
        <v>575</v>
      </c>
      <c r="D429" s="662" t="s">
        <v>2599</v>
      </c>
      <c r="E429" s="661" t="s">
        <v>584</v>
      </c>
      <c r="F429" s="662" t="s">
        <v>2602</v>
      </c>
      <c r="G429" s="661" t="s">
        <v>585</v>
      </c>
      <c r="H429" s="661" t="s">
        <v>610</v>
      </c>
      <c r="I429" s="661" t="s">
        <v>611</v>
      </c>
      <c r="J429" s="661" t="s">
        <v>612</v>
      </c>
      <c r="K429" s="661" t="s">
        <v>613</v>
      </c>
      <c r="L429" s="663">
        <v>42.4</v>
      </c>
      <c r="M429" s="663">
        <v>1</v>
      </c>
      <c r="N429" s="664">
        <v>42.4</v>
      </c>
    </row>
    <row r="430" spans="1:14" ht="14.4" customHeight="1" x14ac:dyDescent="0.3">
      <c r="A430" s="659" t="s">
        <v>561</v>
      </c>
      <c r="B430" s="660" t="s">
        <v>562</v>
      </c>
      <c r="C430" s="661" t="s">
        <v>575</v>
      </c>
      <c r="D430" s="662" t="s">
        <v>2599</v>
      </c>
      <c r="E430" s="661" t="s">
        <v>584</v>
      </c>
      <c r="F430" s="662" t="s">
        <v>2602</v>
      </c>
      <c r="G430" s="661" t="s">
        <v>585</v>
      </c>
      <c r="H430" s="661" t="s">
        <v>1728</v>
      </c>
      <c r="I430" s="661" t="s">
        <v>1729</v>
      </c>
      <c r="J430" s="661" t="s">
        <v>1730</v>
      </c>
      <c r="K430" s="661" t="s">
        <v>1731</v>
      </c>
      <c r="L430" s="663">
        <v>74.87</v>
      </c>
      <c r="M430" s="663">
        <v>2</v>
      </c>
      <c r="N430" s="664">
        <v>149.74</v>
      </c>
    </row>
    <row r="431" spans="1:14" ht="14.4" customHeight="1" x14ac:dyDescent="0.3">
      <c r="A431" s="659" t="s">
        <v>561</v>
      </c>
      <c r="B431" s="660" t="s">
        <v>562</v>
      </c>
      <c r="C431" s="661" t="s">
        <v>575</v>
      </c>
      <c r="D431" s="662" t="s">
        <v>2599</v>
      </c>
      <c r="E431" s="661" t="s">
        <v>584</v>
      </c>
      <c r="F431" s="662" t="s">
        <v>2602</v>
      </c>
      <c r="G431" s="661" t="s">
        <v>585</v>
      </c>
      <c r="H431" s="661" t="s">
        <v>1732</v>
      </c>
      <c r="I431" s="661" t="s">
        <v>1733</v>
      </c>
      <c r="J431" s="661" t="s">
        <v>1734</v>
      </c>
      <c r="K431" s="661" t="s">
        <v>1735</v>
      </c>
      <c r="L431" s="663">
        <v>67.390100000000004</v>
      </c>
      <c r="M431" s="663">
        <v>1</v>
      </c>
      <c r="N431" s="664">
        <v>67.390100000000004</v>
      </c>
    </row>
    <row r="432" spans="1:14" ht="14.4" customHeight="1" x14ac:dyDescent="0.3">
      <c r="A432" s="659" t="s">
        <v>561</v>
      </c>
      <c r="B432" s="660" t="s">
        <v>562</v>
      </c>
      <c r="C432" s="661" t="s">
        <v>575</v>
      </c>
      <c r="D432" s="662" t="s">
        <v>2599</v>
      </c>
      <c r="E432" s="661" t="s">
        <v>584</v>
      </c>
      <c r="F432" s="662" t="s">
        <v>2602</v>
      </c>
      <c r="G432" s="661" t="s">
        <v>585</v>
      </c>
      <c r="H432" s="661" t="s">
        <v>1736</v>
      </c>
      <c r="I432" s="661" t="s">
        <v>1737</v>
      </c>
      <c r="J432" s="661" t="s">
        <v>1738</v>
      </c>
      <c r="K432" s="661" t="s">
        <v>1739</v>
      </c>
      <c r="L432" s="663">
        <v>291.49984129962058</v>
      </c>
      <c r="M432" s="663">
        <v>3</v>
      </c>
      <c r="N432" s="664">
        <v>874.49952389886175</v>
      </c>
    </row>
    <row r="433" spans="1:14" ht="14.4" customHeight="1" x14ac:dyDescent="0.3">
      <c r="A433" s="659" t="s">
        <v>561</v>
      </c>
      <c r="B433" s="660" t="s">
        <v>562</v>
      </c>
      <c r="C433" s="661" t="s">
        <v>575</v>
      </c>
      <c r="D433" s="662" t="s">
        <v>2599</v>
      </c>
      <c r="E433" s="661" t="s">
        <v>584</v>
      </c>
      <c r="F433" s="662" t="s">
        <v>2602</v>
      </c>
      <c r="G433" s="661" t="s">
        <v>585</v>
      </c>
      <c r="H433" s="661" t="s">
        <v>1740</v>
      </c>
      <c r="I433" s="661" t="s">
        <v>237</v>
      </c>
      <c r="J433" s="661" t="s">
        <v>1741</v>
      </c>
      <c r="K433" s="661" t="s">
        <v>1742</v>
      </c>
      <c r="L433" s="663">
        <v>33.660067754565823</v>
      </c>
      <c r="M433" s="663">
        <v>1</v>
      </c>
      <c r="N433" s="664">
        <v>33.660067754565823</v>
      </c>
    </row>
    <row r="434" spans="1:14" ht="14.4" customHeight="1" x14ac:dyDescent="0.3">
      <c r="A434" s="659" t="s">
        <v>561</v>
      </c>
      <c r="B434" s="660" t="s">
        <v>562</v>
      </c>
      <c r="C434" s="661" t="s">
        <v>575</v>
      </c>
      <c r="D434" s="662" t="s">
        <v>2599</v>
      </c>
      <c r="E434" s="661" t="s">
        <v>584</v>
      </c>
      <c r="F434" s="662" t="s">
        <v>2602</v>
      </c>
      <c r="G434" s="661" t="s">
        <v>585</v>
      </c>
      <c r="H434" s="661" t="s">
        <v>1498</v>
      </c>
      <c r="I434" s="661" t="s">
        <v>237</v>
      </c>
      <c r="J434" s="661" t="s">
        <v>1499</v>
      </c>
      <c r="K434" s="661"/>
      <c r="L434" s="663">
        <v>79.305020217531705</v>
      </c>
      <c r="M434" s="663">
        <v>4</v>
      </c>
      <c r="N434" s="664">
        <v>317.22008087012682</v>
      </c>
    </row>
    <row r="435" spans="1:14" ht="14.4" customHeight="1" x14ac:dyDescent="0.3">
      <c r="A435" s="659" t="s">
        <v>561</v>
      </c>
      <c r="B435" s="660" t="s">
        <v>562</v>
      </c>
      <c r="C435" s="661" t="s">
        <v>575</v>
      </c>
      <c r="D435" s="662" t="s">
        <v>2599</v>
      </c>
      <c r="E435" s="661" t="s">
        <v>584</v>
      </c>
      <c r="F435" s="662" t="s">
        <v>2602</v>
      </c>
      <c r="G435" s="661" t="s">
        <v>585</v>
      </c>
      <c r="H435" s="661" t="s">
        <v>1743</v>
      </c>
      <c r="I435" s="661" t="s">
        <v>1743</v>
      </c>
      <c r="J435" s="661" t="s">
        <v>1744</v>
      </c>
      <c r="K435" s="661" t="s">
        <v>1745</v>
      </c>
      <c r="L435" s="663">
        <v>225.910027744508</v>
      </c>
      <c r="M435" s="663">
        <v>2</v>
      </c>
      <c r="N435" s="664">
        <v>451.820055489016</v>
      </c>
    </row>
    <row r="436" spans="1:14" ht="14.4" customHeight="1" x14ac:dyDescent="0.3">
      <c r="A436" s="659" t="s">
        <v>561</v>
      </c>
      <c r="B436" s="660" t="s">
        <v>562</v>
      </c>
      <c r="C436" s="661" t="s">
        <v>578</v>
      </c>
      <c r="D436" s="662" t="s">
        <v>2600</v>
      </c>
      <c r="E436" s="661" t="s">
        <v>584</v>
      </c>
      <c r="F436" s="662" t="s">
        <v>2602</v>
      </c>
      <c r="G436" s="661"/>
      <c r="H436" s="661" t="s">
        <v>1746</v>
      </c>
      <c r="I436" s="661" t="s">
        <v>1747</v>
      </c>
      <c r="J436" s="661" t="s">
        <v>1748</v>
      </c>
      <c r="K436" s="661" t="s">
        <v>1151</v>
      </c>
      <c r="L436" s="663">
        <v>101.06999999999998</v>
      </c>
      <c r="M436" s="663">
        <v>1</v>
      </c>
      <c r="N436" s="664">
        <v>101.06999999999998</v>
      </c>
    </row>
    <row r="437" spans="1:14" ht="14.4" customHeight="1" x14ac:dyDescent="0.3">
      <c r="A437" s="659" t="s">
        <v>561</v>
      </c>
      <c r="B437" s="660" t="s">
        <v>562</v>
      </c>
      <c r="C437" s="661" t="s">
        <v>578</v>
      </c>
      <c r="D437" s="662" t="s">
        <v>2600</v>
      </c>
      <c r="E437" s="661" t="s">
        <v>584</v>
      </c>
      <c r="F437" s="662" t="s">
        <v>2602</v>
      </c>
      <c r="G437" s="661"/>
      <c r="H437" s="661" t="s">
        <v>1749</v>
      </c>
      <c r="I437" s="661" t="s">
        <v>1750</v>
      </c>
      <c r="J437" s="661" t="s">
        <v>1751</v>
      </c>
      <c r="K437" s="661" t="s">
        <v>1752</v>
      </c>
      <c r="L437" s="663">
        <v>109.84000000000003</v>
      </c>
      <c r="M437" s="663">
        <v>1</v>
      </c>
      <c r="N437" s="664">
        <v>109.84000000000003</v>
      </c>
    </row>
    <row r="438" spans="1:14" ht="14.4" customHeight="1" x14ac:dyDescent="0.3">
      <c r="A438" s="659" t="s">
        <v>561</v>
      </c>
      <c r="B438" s="660" t="s">
        <v>562</v>
      </c>
      <c r="C438" s="661" t="s">
        <v>578</v>
      </c>
      <c r="D438" s="662" t="s">
        <v>2600</v>
      </c>
      <c r="E438" s="661" t="s">
        <v>584</v>
      </c>
      <c r="F438" s="662" t="s">
        <v>2602</v>
      </c>
      <c r="G438" s="661"/>
      <c r="H438" s="661" t="s">
        <v>1753</v>
      </c>
      <c r="I438" s="661" t="s">
        <v>1753</v>
      </c>
      <c r="J438" s="661" t="s">
        <v>1754</v>
      </c>
      <c r="K438" s="661" t="s">
        <v>1755</v>
      </c>
      <c r="L438" s="663">
        <v>109.25</v>
      </c>
      <c r="M438" s="663">
        <v>21</v>
      </c>
      <c r="N438" s="664">
        <v>2294.25</v>
      </c>
    </row>
    <row r="439" spans="1:14" ht="14.4" customHeight="1" x14ac:dyDescent="0.3">
      <c r="A439" s="659" t="s">
        <v>561</v>
      </c>
      <c r="B439" s="660" t="s">
        <v>562</v>
      </c>
      <c r="C439" s="661" t="s">
        <v>578</v>
      </c>
      <c r="D439" s="662" t="s">
        <v>2600</v>
      </c>
      <c r="E439" s="661" t="s">
        <v>584</v>
      </c>
      <c r="F439" s="662" t="s">
        <v>2602</v>
      </c>
      <c r="G439" s="661"/>
      <c r="H439" s="661" t="s">
        <v>1756</v>
      </c>
      <c r="I439" s="661" t="s">
        <v>1757</v>
      </c>
      <c r="J439" s="661" t="s">
        <v>1758</v>
      </c>
      <c r="K439" s="661" t="s">
        <v>1759</v>
      </c>
      <c r="L439" s="663">
        <v>0</v>
      </c>
      <c r="M439" s="663">
        <v>1</v>
      </c>
      <c r="N439" s="664">
        <v>0</v>
      </c>
    </row>
    <row r="440" spans="1:14" ht="14.4" customHeight="1" x14ac:dyDescent="0.3">
      <c r="A440" s="659" t="s">
        <v>561</v>
      </c>
      <c r="B440" s="660" t="s">
        <v>562</v>
      </c>
      <c r="C440" s="661" t="s">
        <v>578</v>
      </c>
      <c r="D440" s="662" t="s">
        <v>2600</v>
      </c>
      <c r="E440" s="661" t="s">
        <v>584</v>
      </c>
      <c r="F440" s="662" t="s">
        <v>2602</v>
      </c>
      <c r="G440" s="661" t="s">
        <v>585</v>
      </c>
      <c r="H440" s="661" t="s">
        <v>586</v>
      </c>
      <c r="I440" s="661" t="s">
        <v>586</v>
      </c>
      <c r="J440" s="661" t="s">
        <v>587</v>
      </c>
      <c r="K440" s="661" t="s">
        <v>588</v>
      </c>
      <c r="L440" s="663">
        <v>188.85788247083156</v>
      </c>
      <c r="M440" s="663">
        <v>107</v>
      </c>
      <c r="N440" s="664">
        <v>20207.793424378975</v>
      </c>
    </row>
    <row r="441" spans="1:14" ht="14.4" customHeight="1" x14ac:dyDescent="0.3">
      <c r="A441" s="659" t="s">
        <v>561</v>
      </c>
      <c r="B441" s="660" t="s">
        <v>562</v>
      </c>
      <c r="C441" s="661" t="s">
        <v>578</v>
      </c>
      <c r="D441" s="662" t="s">
        <v>2600</v>
      </c>
      <c r="E441" s="661" t="s">
        <v>584</v>
      </c>
      <c r="F441" s="662" t="s">
        <v>2602</v>
      </c>
      <c r="G441" s="661" t="s">
        <v>585</v>
      </c>
      <c r="H441" s="661" t="s">
        <v>589</v>
      </c>
      <c r="I441" s="661" t="s">
        <v>589</v>
      </c>
      <c r="J441" s="661" t="s">
        <v>590</v>
      </c>
      <c r="K441" s="661" t="s">
        <v>591</v>
      </c>
      <c r="L441" s="663">
        <v>181.58986826186103</v>
      </c>
      <c r="M441" s="663">
        <v>127</v>
      </c>
      <c r="N441" s="664">
        <v>23061.913269256351</v>
      </c>
    </row>
    <row r="442" spans="1:14" ht="14.4" customHeight="1" x14ac:dyDescent="0.3">
      <c r="A442" s="659" t="s">
        <v>561</v>
      </c>
      <c r="B442" s="660" t="s">
        <v>562</v>
      </c>
      <c r="C442" s="661" t="s">
        <v>578</v>
      </c>
      <c r="D442" s="662" t="s">
        <v>2600</v>
      </c>
      <c r="E442" s="661" t="s">
        <v>584</v>
      </c>
      <c r="F442" s="662" t="s">
        <v>2602</v>
      </c>
      <c r="G442" s="661" t="s">
        <v>585</v>
      </c>
      <c r="H442" s="661" t="s">
        <v>592</v>
      </c>
      <c r="I442" s="661" t="s">
        <v>592</v>
      </c>
      <c r="J442" s="661" t="s">
        <v>593</v>
      </c>
      <c r="K442" s="661" t="s">
        <v>591</v>
      </c>
      <c r="L442" s="663">
        <v>149.49986953132887</v>
      </c>
      <c r="M442" s="663">
        <v>42</v>
      </c>
      <c r="N442" s="664">
        <v>6278.9945203158122</v>
      </c>
    </row>
    <row r="443" spans="1:14" ht="14.4" customHeight="1" x14ac:dyDescent="0.3">
      <c r="A443" s="659" t="s">
        <v>561</v>
      </c>
      <c r="B443" s="660" t="s">
        <v>562</v>
      </c>
      <c r="C443" s="661" t="s">
        <v>578</v>
      </c>
      <c r="D443" s="662" t="s">
        <v>2600</v>
      </c>
      <c r="E443" s="661" t="s">
        <v>584</v>
      </c>
      <c r="F443" s="662" t="s">
        <v>2602</v>
      </c>
      <c r="G443" s="661" t="s">
        <v>585</v>
      </c>
      <c r="H443" s="661" t="s">
        <v>594</v>
      </c>
      <c r="I443" s="661" t="s">
        <v>594</v>
      </c>
      <c r="J443" s="661" t="s">
        <v>587</v>
      </c>
      <c r="K443" s="661" t="s">
        <v>595</v>
      </c>
      <c r="L443" s="663">
        <v>97.179913847805906</v>
      </c>
      <c r="M443" s="663">
        <v>73</v>
      </c>
      <c r="N443" s="664">
        <v>7094.1337108898315</v>
      </c>
    </row>
    <row r="444" spans="1:14" ht="14.4" customHeight="1" x14ac:dyDescent="0.3">
      <c r="A444" s="659" t="s">
        <v>561</v>
      </c>
      <c r="B444" s="660" t="s">
        <v>562</v>
      </c>
      <c r="C444" s="661" t="s">
        <v>578</v>
      </c>
      <c r="D444" s="662" t="s">
        <v>2600</v>
      </c>
      <c r="E444" s="661" t="s">
        <v>584</v>
      </c>
      <c r="F444" s="662" t="s">
        <v>2602</v>
      </c>
      <c r="G444" s="661" t="s">
        <v>585</v>
      </c>
      <c r="H444" s="661" t="s">
        <v>596</v>
      </c>
      <c r="I444" s="661" t="s">
        <v>596</v>
      </c>
      <c r="J444" s="661" t="s">
        <v>587</v>
      </c>
      <c r="K444" s="661" t="s">
        <v>597</v>
      </c>
      <c r="L444" s="663">
        <v>97.750113835985744</v>
      </c>
      <c r="M444" s="663">
        <v>115</v>
      </c>
      <c r="N444" s="664">
        <v>11241.26309113836</v>
      </c>
    </row>
    <row r="445" spans="1:14" ht="14.4" customHeight="1" x14ac:dyDescent="0.3">
      <c r="A445" s="659" t="s">
        <v>561</v>
      </c>
      <c r="B445" s="660" t="s">
        <v>562</v>
      </c>
      <c r="C445" s="661" t="s">
        <v>578</v>
      </c>
      <c r="D445" s="662" t="s">
        <v>2600</v>
      </c>
      <c r="E445" s="661" t="s">
        <v>584</v>
      </c>
      <c r="F445" s="662" t="s">
        <v>2602</v>
      </c>
      <c r="G445" s="661" t="s">
        <v>585</v>
      </c>
      <c r="H445" s="661" t="s">
        <v>1760</v>
      </c>
      <c r="I445" s="661" t="s">
        <v>1761</v>
      </c>
      <c r="J445" s="661" t="s">
        <v>1762</v>
      </c>
      <c r="K445" s="661" t="s">
        <v>639</v>
      </c>
      <c r="L445" s="663">
        <v>40.140485919646459</v>
      </c>
      <c r="M445" s="663">
        <v>1</v>
      </c>
      <c r="N445" s="664">
        <v>40.140485919646459</v>
      </c>
    </row>
    <row r="446" spans="1:14" ht="14.4" customHeight="1" x14ac:dyDescent="0.3">
      <c r="A446" s="659" t="s">
        <v>561</v>
      </c>
      <c r="B446" s="660" t="s">
        <v>562</v>
      </c>
      <c r="C446" s="661" t="s">
        <v>578</v>
      </c>
      <c r="D446" s="662" t="s">
        <v>2600</v>
      </c>
      <c r="E446" s="661" t="s">
        <v>584</v>
      </c>
      <c r="F446" s="662" t="s">
        <v>2602</v>
      </c>
      <c r="G446" s="661" t="s">
        <v>585</v>
      </c>
      <c r="H446" s="661" t="s">
        <v>1763</v>
      </c>
      <c r="I446" s="661" t="s">
        <v>1764</v>
      </c>
      <c r="J446" s="661" t="s">
        <v>1765</v>
      </c>
      <c r="K446" s="661" t="s">
        <v>624</v>
      </c>
      <c r="L446" s="663">
        <v>53.649999426194142</v>
      </c>
      <c r="M446" s="663">
        <v>3</v>
      </c>
      <c r="N446" s="664">
        <v>160.94999827858243</v>
      </c>
    </row>
    <row r="447" spans="1:14" ht="14.4" customHeight="1" x14ac:dyDescent="0.3">
      <c r="A447" s="659" t="s">
        <v>561</v>
      </c>
      <c r="B447" s="660" t="s">
        <v>562</v>
      </c>
      <c r="C447" s="661" t="s">
        <v>578</v>
      </c>
      <c r="D447" s="662" t="s">
        <v>2600</v>
      </c>
      <c r="E447" s="661" t="s">
        <v>584</v>
      </c>
      <c r="F447" s="662" t="s">
        <v>2602</v>
      </c>
      <c r="G447" s="661" t="s">
        <v>585</v>
      </c>
      <c r="H447" s="661" t="s">
        <v>1152</v>
      </c>
      <c r="I447" s="661" t="s">
        <v>1153</v>
      </c>
      <c r="J447" s="661" t="s">
        <v>1154</v>
      </c>
      <c r="K447" s="661" t="s">
        <v>1155</v>
      </c>
      <c r="L447" s="663">
        <v>87.039093039219694</v>
      </c>
      <c r="M447" s="663">
        <v>13</v>
      </c>
      <c r="N447" s="664">
        <v>1131.508209509856</v>
      </c>
    </row>
    <row r="448" spans="1:14" ht="14.4" customHeight="1" x14ac:dyDescent="0.3">
      <c r="A448" s="659" t="s">
        <v>561</v>
      </c>
      <c r="B448" s="660" t="s">
        <v>562</v>
      </c>
      <c r="C448" s="661" t="s">
        <v>578</v>
      </c>
      <c r="D448" s="662" t="s">
        <v>2600</v>
      </c>
      <c r="E448" s="661" t="s">
        <v>584</v>
      </c>
      <c r="F448" s="662" t="s">
        <v>2602</v>
      </c>
      <c r="G448" s="661" t="s">
        <v>585</v>
      </c>
      <c r="H448" s="661" t="s">
        <v>598</v>
      </c>
      <c r="I448" s="661" t="s">
        <v>599</v>
      </c>
      <c r="J448" s="661" t="s">
        <v>600</v>
      </c>
      <c r="K448" s="661" t="s">
        <v>601</v>
      </c>
      <c r="L448" s="663">
        <v>99.647232769944878</v>
      </c>
      <c r="M448" s="663">
        <v>230</v>
      </c>
      <c r="N448" s="664">
        <v>22918.863537087323</v>
      </c>
    </row>
    <row r="449" spans="1:14" ht="14.4" customHeight="1" x14ac:dyDescent="0.3">
      <c r="A449" s="659" t="s">
        <v>561</v>
      </c>
      <c r="B449" s="660" t="s">
        <v>562</v>
      </c>
      <c r="C449" s="661" t="s">
        <v>578</v>
      </c>
      <c r="D449" s="662" t="s">
        <v>2600</v>
      </c>
      <c r="E449" s="661" t="s">
        <v>584</v>
      </c>
      <c r="F449" s="662" t="s">
        <v>2602</v>
      </c>
      <c r="G449" s="661" t="s">
        <v>585</v>
      </c>
      <c r="H449" s="661" t="s">
        <v>602</v>
      </c>
      <c r="I449" s="661" t="s">
        <v>603</v>
      </c>
      <c r="J449" s="661" t="s">
        <v>604</v>
      </c>
      <c r="K449" s="661" t="s">
        <v>605</v>
      </c>
      <c r="L449" s="663">
        <v>170.25217813090677</v>
      </c>
      <c r="M449" s="663">
        <v>5</v>
      </c>
      <c r="N449" s="664">
        <v>851.2608906545338</v>
      </c>
    </row>
    <row r="450" spans="1:14" ht="14.4" customHeight="1" x14ac:dyDescent="0.3">
      <c r="A450" s="659" t="s">
        <v>561</v>
      </c>
      <c r="B450" s="660" t="s">
        <v>562</v>
      </c>
      <c r="C450" s="661" t="s">
        <v>578</v>
      </c>
      <c r="D450" s="662" t="s">
        <v>2600</v>
      </c>
      <c r="E450" s="661" t="s">
        <v>584</v>
      </c>
      <c r="F450" s="662" t="s">
        <v>2602</v>
      </c>
      <c r="G450" s="661" t="s">
        <v>585</v>
      </c>
      <c r="H450" s="661" t="s">
        <v>1156</v>
      </c>
      <c r="I450" s="661" t="s">
        <v>1157</v>
      </c>
      <c r="J450" s="661" t="s">
        <v>1158</v>
      </c>
      <c r="K450" s="661" t="s">
        <v>1159</v>
      </c>
      <c r="L450" s="663">
        <v>119.37999999999997</v>
      </c>
      <c r="M450" s="663">
        <v>1</v>
      </c>
      <c r="N450" s="664">
        <v>119.37999999999997</v>
      </c>
    </row>
    <row r="451" spans="1:14" ht="14.4" customHeight="1" x14ac:dyDescent="0.3">
      <c r="A451" s="659" t="s">
        <v>561</v>
      </c>
      <c r="B451" s="660" t="s">
        <v>562</v>
      </c>
      <c r="C451" s="661" t="s">
        <v>578</v>
      </c>
      <c r="D451" s="662" t="s">
        <v>2600</v>
      </c>
      <c r="E451" s="661" t="s">
        <v>584</v>
      </c>
      <c r="F451" s="662" t="s">
        <v>2602</v>
      </c>
      <c r="G451" s="661" t="s">
        <v>585</v>
      </c>
      <c r="H451" s="661" t="s">
        <v>606</v>
      </c>
      <c r="I451" s="661" t="s">
        <v>607</v>
      </c>
      <c r="J451" s="661" t="s">
        <v>608</v>
      </c>
      <c r="K451" s="661" t="s">
        <v>609</v>
      </c>
      <c r="L451" s="663">
        <v>66.670385253366533</v>
      </c>
      <c r="M451" s="663">
        <v>29</v>
      </c>
      <c r="N451" s="664">
        <v>1933.4411723476294</v>
      </c>
    </row>
    <row r="452" spans="1:14" ht="14.4" customHeight="1" x14ac:dyDescent="0.3">
      <c r="A452" s="659" t="s">
        <v>561</v>
      </c>
      <c r="B452" s="660" t="s">
        <v>562</v>
      </c>
      <c r="C452" s="661" t="s">
        <v>578</v>
      </c>
      <c r="D452" s="662" t="s">
        <v>2600</v>
      </c>
      <c r="E452" s="661" t="s">
        <v>584</v>
      </c>
      <c r="F452" s="662" t="s">
        <v>2602</v>
      </c>
      <c r="G452" s="661" t="s">
        <v>585</v>
      </c>
      <c r="H452" s="661" t="s">
        <v>610</v>
      </c>
      <c r="I452" s="661" t="s">
        <v>611</v>
      </c>
      <c r="J452" s="661" t="s">
        <v>612</v>
      </c>
      <c r="K452" s="661" t="s">
        <v>613</v>
      </c>
      <c r="L452" s="663">
        <v>42.421927739902095</v>
      </c>
      <c r="M452" s="663">
        <v>11</v>
      </c>
      <c r="N452" s="664">
        <v>466.64120513892306</v>
      </c>
    </row>
    <row r="453" spans="1:14" ht="14.4" customHeight="1" x14ac:dyDescent="0.3">
      <c r="A453" s="659" t="s">
        <v>561</v>
      </c>
      <c r="B453" s="660" t="s">
        <v>562</v>
      </c>
      <c r="C453" s="661" t="s">
        <v>578</v>
      </c>
      <c r="D453" s="662" t="s">
        <v>2600</v>
      </c>
      <c r="E453" s="661" t="s">
        <v>584</v>
      </c>
      <c r="F453" s="662" t="s">
        <v>2602</v>
      </c>
      <c r="G453" s="661" t="s">
        <v>585</v>
      </c>
      <c r="H453" s="661" t="s">
        <v>614</v>
      </c>
      <c r="I453" s="661" t="s">
        <v>615</v>
      </c>
      <c r="J453" s="661" t="s">
        <v>616</v>
      </c>
      <c r="K453" s="661" t="s">
        <v>617</v>
      </c>
      <c r="L453" s="663">
        <v>59.762399999999985</v>
      </c>
      <c r="M453" s="663">
        <v>50</v>
      </c>
      <c r="N453" s="664">
        <v>2988.1199999999994</v>
      </c>
    </row>
    <row r="454" spans="1:14" ht="14.4" customHeight="1" x14ac:dyDescent="0.3">
      <c r="A454" s="659" t="s">
        <v>561</v>
      </c>
      <c r="B454" s="660" t="s">
        <v>562</v>
      </c>
      <c r="C454" s="661" t="s">
        <v>578</v>
      </c>
      <c r="D454" s="662" t="s">
        <v>2600</v>
      </c>
      <c r="E454" s="661" t="s">
        <v>584</v>
      </c>
      <c r="F454" s="662" t="s">
        <v>2602</v>
      </c>
      <c r="G454" s="661" t="s">
        <v>585</v>
      </c>
      <c r="H454" s="661" t="s">
        <v>1766</v>
      </c>
      <c r="I454" s="661" t="s">
        <v>1767</v>
      </c>
      <c r="J454" s="661" t="s">
        <v>1768</v>
      </c>
      <c r="K454" s="661" t="s">
        <v>643</v>
      </c>
      <c r="L454" s="663">
        <v>55.955821167256047</v>
      </c>
      <c r="M454" s="663">
        <v>5</v>
      </c>
      <c r="N454" s="664">
        <v>279.77910583628022</v>
      </c>
    </row>
    <row r="455" spans="1:14" ht="14.4" customHeight="1" x14ac:dyDescent="0.3">
      <c r="A455" s="659" t="s">
        <v>561</v>
      </c>
      <c r="B455" s="660" t="s">
        <v>562</v>
      </c>
      <c r="C455" s="661" t="s">
        <v>578</v>
      </c>
      <c r="D455" s="662" t="s">
        <v>2600</v>
      </c>
      <c r="E455" s="661" t="s">
        <v>584</v>
      </c>
      <c r="F455" s="662" t="s">
        <v>2602</v>
      </c>
      <c r="G455" s="661" t="s">
        <v>585</v>
      </c>
      <c r="H455" s="661" t="s">
        <v>1769</v>
      </c>
      <c r="I455" s="661" t="s">
        <v>1770</v>
      </c>
      <c r="J455" s="661" t="s">
        <v>1771</v>
      </c>
      <c r="K455" s="661" t="s">
        <v>643</v>
      </c>
      <c r="L455" s="663">
        <v>90.060280290321231</v>
      </c>
      <c r="M455" s="663">
        <v>2</v>
      </c>
      <c r="N455" s="664">
        <v>180.12056058064246</v>
      </c>
    </row>
    <row r="456" spans="1:14" ht="14.4" customHeight="1" x14ac:dyDescent="0.3">
      <c r="A456" s="659" t="s">
        <v>561</v>
      </c>
      <c r="B456" s="660" t="s">
        <v>562</v>
      </c>
      <c r="C456" s="661" t="s">
        <v>578</v>
      </c>
      <c r="D456" s="662" t="s">
        <v>2600</v>
      </c>
      <c r="E456" s="661" t="s">
        <v>584</v>
      </c>
      <c r="F456" s="662" t="s">
        <v>2602</v>
      </c>
      <c r="G456" s="661" t="s">
        <v>585</v>
      </c>
      <c r="H456" s="661" t="s">
        <v>1772</v>
      </c>
      <c r="I456" s="661" t="s">
        <v>1773</v>
      </c>
      <c r="J456" s="661" t="s">
        <v>1774</v>
      </c>
      <c r="K456" s="661" t="s">
        <v>1775</v>
      </c>
      <c r="L456" s="663">
        <v>29.030890139092485</v>
      </c>
      <c r="M456" s="663">
        <v>71</v>
      </c>
      <c r="N456" s="664">
        <v>2061.1931998755663</v>
      </c>
    </row>
    <row r="457" spans="1:14" ht="14.4" customHeight="1" x14ac:dyDescent="0.3">
      <c r="A457" s="659" t="s">
        <v>561</v>
      </c>
      <c r="B457" s="660" t="s">
        <v>562</v>
      </c>
      <c r="C457" s="661" t="s">
        <v>578</v>
      </c>
      <c r="D457" s="662" t="s">
        <v>2600</v>
      </c>
      <c r="E457" s="661" t="s">
        <v>584</v>
      </c>
      <c r="F457" s="662" t="s">
        <v>2602</v>
      </c>
      <c r="G457" s="661" t="s">
        <v>585</v>
      </c>
      <c r="H457" s="661" t="s">
        <v>1164</v>
      </c>
      <c r="I457" s="661" t="s">
        <v>1165</v>
      </c>
      <c r="J457" s="661" t="s">
        <v>1166</v>
      </c>
      <c r="K457" s="661" t="s">
        <v>1167</v>
      </c>
      <c r="L457" s="663">
        <v>74.41</v>
      </c>
      <c r="M457" s="663">
        <v>1</v>
      </c>
      <c r="N457" s="664">
        <v>74.41</v>
      </c>
    </row>
    <row r="458" spans="1:14" ht="14.4" customHeight="1" x14ac:dyDescent="0.3">
      <c r="A458" s="659" t="s">
        <v>561</v>
      </c>
      <c r="B458" s="660" t="s">
        <v>562</v>
      </c>
      <c r="C458" s="661" t="s">
        <v>578</v>
      </c>
      <c r="D458" s="662" t="s">
        <v>2600</v>
      </c>
      <c r="E458" s="661" t="s">
        <v>584</v>
      </c>
      <c r="F458" s="662" t="s">
        <v>2602</v>
      </c>
      <c r="G458" s="661" t="s">
        <v>585</v>
      </c>
      <c r="H458" s="661" t="s">
        <v>621</v>
      </c>
      <c r="I458" s="661" t="s">
        <v>622</v>
      </c>
      <c r="J458" s="661" t="s">
        <v>623</v>
      </c>
      <c r="K458" s="661" t="s">
        <v>624</v>
      </c>
      <c r="L458" s="663">
        <v>42.049919207625152</v>
      </c>
      <c r="M458" s="663">
        <v>8</v>
      </c>
      <c r="N458" s="664">
        <v>336.39935366100121</v>
      </c>
    </row>
    <row r="459" spans="1:14" ht="14.4" customHeight="1" x14ac:dyDescent="0.3">
      <c r="A459" s="659" t="s">
        <v>561</v>
      </c>
      <c r="B459" s="660" t="s">
        <v>562</v>
      </c>
      <c r="C459" s="661" t="s">
        <v>578</v>
      </c>
      <c r="D459" s="662" t="s">
        <v>2600</v>
      </c>
      <c r="E459" s="661" t="s">
        <v>584</v>
      </c>
      <c r="F459" s="662" t="s">
        <v>2602</v>
      </c>
      <c r="G459" s="661" t="s">
        <v>585</v>
      </c>
      <c r="H459" s="661" t="s">
        <v>625</v>
      </c>
      <c r="I459" s="661" t="s">
        <v>626</v>
      </c>
      <c r="J459" s="661" t="s">
        <v>623</v>
      </c>
      <c r="K459" s="661" t="s">
        <v>627</v>
      </c>
      <c r="L459" s="663">
        <v>81.224283801358069</v>
      </c>
      <c r="M459" s="663">
        <v>17</v>
      </c>
      <c r="N459" s="664">
        <v>1380.8128246230872</v>
      </c>
    </row>
    <row r="460" spans="1:14" ht="14.4" customHeight="1" x14ac:dyDescent="0.3">
      <c r="A460" s="659" t="s">
        <v>561</v>
      </c>
      <c r="B460" s="660" t="s">
        <v>562</v>
      </c>
      <c r="C460" s="661" t="s">
        <v>578</v>
      </c>
      <c r="D460" s="662" t="s">
        <v>2600</v>
      </c>
      <c r="E460" s="661" t="s">
        <v>584</v>
      </c>
      <c r="F460" s="662" t="s">
        <v>2602</v>
      </c>
      <c r="G460" s="661" t="s">
        <v>585</v>
      </c>
      <c r="H460" s="661" t="s">
        <v>628</v>
      </c>
      <c r="I460" s="661" t="s">
        <v>629</v>
      </c>
      <c r="J460" s="661" t="s">
        <v>630</v>
      </c>
      <c r="K460" s="661" t="s">
        <v>631</v>
      </c>
      <c r="L460" s="663">
        <v>61.960081181888022</v>
      </c>
      <c r="M460" s="663">
        <v>2</v>
      </c>
      <c r="N460" s="664">
        <v>123.92016236377604</v>
      </c>
    </row>
    <row r="461" spans="1:14" ht="14.4" customHeight="1" x14ac:dyDescent="0.3">
      <c r="A461" s="659" t="s">
        <v>561</v>
      </c>
      <c r="B461" s="660" t="s">
        <v>562</v>
      </c>
      <c r="C461" s="661" t="s">
        <v>578</v>
      </c>
      <c r="D461" s="662" t="s">
        <v>2600</v>
      </c>
      <c r="E461" s="661" t="s">
        <v>584</v>
      </c>
      <c r="F461" s="662" t="s">
        <v>2602</v>
      </c>
      <c r="G461" s="661" t="s">
        <v>585</v>
      </c>
      <c r="H461" s="661" t="s">
        <v>1776</v>
      </c>
      <c r="I461" s="661" t="s">
        <v>1777</v>
      </c>
      <c r="J461" s="661" t="s">
        <v>1778</v>
      </c>
      <c r="K461" s="661" t="s">
        <v>1779</v>
      </c>
      <c r="L461" s="663">
        <v>55.379994274646414</v>
      </c>
      <c r="M461" s="663">
        <v>3</v>
      </c>
      <c r="N461" s="664">
        <v>166.13998282393925</v>
      </c>
    </row>
    <row r="462" spans="1:14" ht="14.4" customHeight="1" x14ac:dyDescent="0.3">
      <c r="A462" s="659" t="s">
        <v>561</v>
      </c>
      <c r="B462" s="660" t="s">
        <v>562</v>
      </c>
      <c r="C462" s="661" t="s">
        <v>578</v>
      </c>
      <c r="D462" s="662" t="s">
        <v>2600</v>
      </c>
      <c r="E462" s="661" t="s">
        <v>584</v>
      </c>
      <c r="F462" s="662" t="s">
        <v>2602</v>
      </c>
      <c r="G462" s="661" t="s">
        <v>585</v>
      </c>
      <c r="H462" s="661" t="s">
        <v>640</v>
      </c>
      <c r="I462" s="661" t="s">
        <v>641</v>
      </c>
      <c r="J462" s="661" t="s">
        <v>642</v>
      </c>
      <c r="K462" s="661" t="s">
        <v>643</v>
      </c>
      <c r="L462" s="663">
        <v>67.145148915876348</v>
      </c>
      <c r="M462" s="663">
        <v>23</v>
      </c>
      <c r="N462" s="664">
        <v>1544.3384250651561</v>
      </c>
    </row>
    <row r="463" spans="1:14" ht="14.4" customHeight="1" x14ac:dyDescent="0.3">
      <c r="A463" s="659" t="s">
        <v>561</v>
      </c>
      <c r="B463" s="660" t="s">
        <v>562</v>
      </c>
      <c r="C463" s="661" t="s">
        <v>578</v>
      </c>
      <c r="D463" s="662" t="s">
        <v>2600</v>
      </c>
      <c r="E463" s="661" t="s">
        <v>584</v>
      </c>
      <c r="F463" s="662" t="s">
        <v>2602</v>
      </c>
      <c r="G463" s="661" t="s">
        <v>585</v>
      </c>
      <c r="H463" s="661" t="s">
        <v>1780</v>
      </c>
      <c r="I463" s="661" t="s">
        <v>1781</v>
      </c>
      <c r="J463" s="661" t="s">
        <v>1782</v>
      </c>
      <c r="K463" s="661" t="s">
        <v>1783</v>
      </c>
      <c r="L463" s="663">
        <v>59.268530576439971</v>
      </c>
      <c r="M463" s="663">
        <v>7</v>
      </c>
      <c r="N463" s="664">
        <v>414.87971403507981</v>
      </c>
    </row>
    <row r="464" spans="1:14" ht="14.4" customHeight="1" x14ac:dyDescent="0.3">
      <c r="A464" s="659" t="s">
        <v>561</v>
      </c>
      <c r="B464" s="660" t="s">
        <v>562</v>
      </c>
      <c r="C464" s="661" t="s">
        <v>578</v>
      </c>
      <c r="D464" s="662" t="s">
        <v>2600</v>
      </c>
      <c r="E464" s="661" t="s">
        <v>584</v>
      </c>
      <c r="F464" s="662" t="s">
        <v>2602</v>
      </c>
      <c r="G464" s="661" t="s">
        <v>585</v>
      </c>
      <c r="H464" s="661" t="s">
        <v>1784</v>
      </c>
      <c r="I464" s="661" t="s">
        <v>1785</v>
      </c>
      <c r="J464" s="661" t="s">
        <v>1786</v>
      </c>
      <c r="K464" s="661" t="s">
        <v>1787</v>
      </c>
      <c r="L464" s="663">
        <v>369.98814342676354</v>
      </c>
      <c r="M464" s="663">
        <v>210</v>
      </c>
      <c r="N464" s="664">
        <v>77697.510119620347</v>
      </c>
    </row>
    <row r="465" spans="1:14" ht="14.4" customHeight="1" x14ac:dyDescent="0.3">
      <c r="A465" s="659" t="s">
        <v>561</v>
      </c>
      <c r="B465" s="660" t="s">
        <v>562</v>
      </c>
      <c r="C465" s="661" t="s">
        <v>578</v>
      </c>
      <c r="D465" s="662" t="s">
        <v>2600</v>
      </c>
      <c r="E465" s="661" t="s">
        <v>584</v>
      </c>
      <c r="F465" s="662" t="s">
        <v>2602</v>
      </c>
      <c r="G465" s="661" t="s">
        <v>585</v>
      </c>
      <c r="H465" s="661" t="s">
        <v>1788</v>
      </c>
      <c r="I465" s="661" t="s">
        <v>1789</v>
      </c>
      <c r="J465" s="661" t="s">
        <v>1790</v>
      </c>
      <c r="K465" s="661" t="s">
        <v>1791</v>
      </c>
      <c r="L465" s="663">
        <v>29.803303864638703</v>
      </c>
      <c r="M465" s="663">
        <v>9</v>
      </c>
      <c r="N465" s="664">
        <v>268.22973478174833</v>
      </c>
    </row>
    <row r="466" spans="1:14" ht="14.4" customHeight="1" x14ac:dyDescent="0.3">
      <c r="A466" s="659" t="s">
        <v>561</v>
      </c>
      <c r="B466" s="660" t="s">
        <v>562</v>
      </c>
      <c r="C466" s="661" t="s">
        <v>578</v>
      </c>
      <c r="D466" s="662" t="s">
        <v>2600</v>
      </c>
      <c r="E466" s="661" t="s">
        <v>584</v>
      </c>
      <c r="F466" s="662" t="s">
        <v>2602</v>
      </c>
      <c r="G466" s="661" t="s">
        <v>585</v>
      </c>
      <c r="H466" s="661" t="s">
        <v>644</v>
      </c>
      <c r="I466" s="661" t="s">
        <v>645</v>
      </c>
      <c r="J466" s="661" t="s">
        <v>646</v>
      </c>
      <c r="K466" s="661" t="s">
        <v>647</v>
      </c>
      <c r="L466" s="663">
        <v>60.350084187035527</v>
      </c>
      <c r="M466" s="663">
        <v>35</v>
      </c>
      <c r="N466" s="664">
        <v>2112.2529465462435</v>
      </c>
    </row>
    <row r="467" spans="1:14" ht="14.4" customHeight="1" x14ac:dyDescent="0.3">
      <c r="A467" s="659" t="s">
        <v>561</v>
      </c>
      <c r="B467" s="660" t="s">
        <v>562</v>
      </c>
      <c r="C467" s="661" t="s">
        <v>578</v>
      </c>
      <c r="D467" s="662" t="s">
        <v>2600</v>
      </c>
      <c r="E467" s="661" t="s">
        <v>584</v>
      </c>
      <c r="F467" s="662" t="s">
        <v>2602</v>
      </c>
      <c r="G467" s="661" t="s">
        <v>585</v>
      </c>
      <c r="H467" s="661" t="s">
        <v>1792</v>
      </c>
      <c r="I467" s="661" t="s">
        <v>1793</v>
      </c>
      <c r="J467" s="661" t="s">
        <v>1794</v>
      </c>
      <c r="K467" s="661" t="s">
        <v>1795</v>
      </c>
      <c r="L467" s="663">
        <v>119.36713716788402</v>
      </c>
      <c r="M467" s="663">
        <v>3</v>
      </c>
      <c r="N467" s="664">
        <v>358.10141150365206</v>
      </c>
    </row>
    <row r="468" spans="1:14" ht="14.4" customHeight="1" x14ac:dyDescent="0.3">
      <c r="A468" s="659" t="s">
        <v>561</v>
      </c>
      <c r="B468" s="660" t="s">
        <v>562</v>
      </c>
      <c r="C468" s="661" t="s">
        <v>578</v>
      </c>
      <c r="D468" s="662" t="s">
        <v>2600</v>
      </c>
      <c r="E468" s="661" t="s">
        <v>584</v>
      </c>
      <c r="F468" s="662" t="s">
        <v>2602</v>
      </c>
      <c r="G468" s="661" t="s">
        <v>585</v>
      </c>
      <c r="H468" s="661" t="s">
        <v>648</v>
      </c>
      <c r="I468" s="661" t="s">
        <v>649</v>
      </c>
      <c r="J468" s="661" t="s">
        <v>650</v>
      </c>
      <c r="K468" s="661" t="s">
        <v>651</v>
      </c>
      <c r="L468" s="663">
        <v>260</v>
      </c>
      <c r="M468" s="663">
        <v>1</v>
      </c>
      <c r="N468" s="664">
        <v>260</v>
      </c>
    </row>
    <row r="469" spans="1:14" ht="14.4" customHeight="1" x14ac:dyDescent="0.3">
      <c r="A469" s="659" t="s">
        <v>561</v>
      </c>
      <c r="B469" s="660" t="s">
        <v>562</v>
      </c>
      <c r="C469" s="661" t="s">
        <v>578</v>
      </c>
      <c r="D469" s="662" t="s">
        <v>2600</v>
      </c>
      <c r="E469" s="661" t="s">
        <v>584</v>
      </c>
      <c r="F469" s="662" t="s">
        <v>2602</v>
      </c>
      <c r="G469" s="661" t="s">
        <v>585</v>
      </c>
      <c r="H469" s="661" t="s">
        <v>652</v>
      </c>
      <c r="I469" s="661" t="s">
        <v>653</v>
      </c>
      <c r="J469" s="661" t="s">
        <v>654</v>
      </c>
      <c r="K469" s="661" t="s">
        <v>655</v>
      </c>
      <c r="L469" s="663">
        <v>151.17409081808404</v>
      </c>
      <c r="M469" s="663">
        <v>17</v>
      </c>
      <c r="N469" s="664">
        <v>2569.9595439074287</v>
      </c>
    </row>
    <row r="470" spans="1:14" ht="14.4" customHeight="1" x14ac:dyDescent="0.3">
      <c r="A470" s="659" t="s">
        <v>561</v>
      </c>
      <c r="B470" s="660" t="s">
        <v>562</v>
      </c>
      <c r="C470" s="661" t="s">
        <v>578</v>
      </c>
      <c r="D470" s="662" t="s">
        <v>2600</v>
      </c>
      <c r="E470" s="661" t="s">
        <v>584</v>
      </c>
      <c r="F470" s="662" t="s">
        <v>2602</v>
      </c>
      <c r="G470" s="661" t="s">
        <v>585</v>
      </c>
      <c r="H470" s="661" t="s">
        <v>1796</v>
      </c>
      <c r="I470" s="661" t="s">
        <v>1797</v>
      </c>
      <c r="J470" s="661" t="s">
        <v>1798</v>
      </c>
      <c r="K470" s="661" t="s">
        <v>1799</v>
      </c>
      <c r="L470" s="663">
        <v>460</v>
      </c>
      <c r="M470" s="663">
        <v>2</v>
      </c>
      <c r="N470" s="664">
        <v>920</v>
      </c>
    </row>
    <row r="471" spans="1:14" ht="14.4" customHeight="1" x14ac:dyDescent="0.3">
      <c r="A471" s="659" t="s">
        <v>561</v>
      </c>
      <c r="B471" s="660" t="s">
        <v>562</v>
      </c>
      <c r="C471" s="661" t="s">
        <v>578</v>
      </c>
      <c r="D471" s="662" t="s">
        <v>2600</v>
      </c>
      <c r="E471" s="661" t="s">
        <v>584</v>
      </c>
      <c r="F471" s="662" t="s">
        <v>2602</v>
      </c>
      <c r="G471" s="661" t="s">
        <v>585</v>
      </c>
      <c r="H471" s="661" t="s">
        <v>660</v>
      </c>
      <c r="I471" s="661" t="s">
        <v>661</v>
      </c>
      <c r="J471" s="661" t="s">
        <v>662</v>
      </c>
      <c r="K471" s="661" t="s">
        <v>663</v>
      </c>
      <c r="L471" s="663">
        <v>42.18</v>
      </c>
      <c r="M471" s="663">
        <v>1</v>
      </c>
      <c r="N471" s="664">
        <v>42.18</v>
      </c>
    </row>
    <row r="472" spans="1:14" ht="14.4" customHeight="1" x14ac:dyDescent="0.3">
      <c r="A472" s="659" t="s">
        <v>561</v>
      </c>
      <c r="B472" s="660" t="s">
        <v>562</v>
      </c>
      <c r="C472" s="661" t="s">
        <v>578</v>
      </c>
      <c r="D472" s="662" t="s">
        <v>2600</v>
      </c>
      <c r="E472" s="661" t="s">
        <v>584</v>
      </c>
      <c r="F472" s="662" t="s">
        <v>2602</v>
      </c>
      <c r="G472" s="661" t="s">
        <v>585</v>
      </c>
      <c r="H472" s="661" t="s">
        <v>1800</v>
      </c>
      <c r="I472" s="661" t="s">
        <v>1801</v>
      </c>
      <c r="J472" s="661" t="s">
        <v>1802</v>
      </c>
      <c r="K472" s="661" t="s">
        <v>1803</v>
      </c>
      <c r="L472" s="663">
        <v>132.53000000000003</v>
      </c>
      <c r="M472" s="663">
        <v>1</v>
      </c>
      <c r="N472" s="664">
        <v>132.53000000000003</v>
      </c>
    </row>
    <row r="473" spans="1:14" ht="14.4" customHeight="1" x14ac:dyDescent="0.3">
      <c r="A473" s="659" t="s">
        <v>561</v>
      </c>
      <c r="B473" s="660" t="s">
        <v>562</v>
      </c>
      <c r="C473" s="661" t="s">
        <v>578</v>
      </c>
      <c r="D473" s="662" t="s">
        <v>2600</v>
      </c>
      <c r="E473" s="661" t="s">
        <v>584</v>
      </c>
      <c r="F473" s="662" t="s">
        <v>2602</v>
      </c>
      <c r="G473" s="661" t="s">
        <v>585</v>
      </c>
      <c r="H473" s="661" t="s">
        <v>664</v>
      </c>
      <c r="I473" s="661" t="s">
        <v>665</v>
      </c>
      <c r="J473" s="661" t="s">
        <v>666</v>
      </c>
      <c r="K473" s="661" t="s">
        <v>667</v>
      </c>
      <c r="L473" s="663">
        <v>41.950000000000017</v>
      </c>
      <c r="M473" s="663">
        <v>1</v>
      </c>
      <c r="N473" s="664">
        <v>41.950000000000017</v>
      </c>
    </row>
    <row r="474" spans="1:14" ht="14.4" customHeight="1" x14ac:dyDescent="0.3">
      <c r="A474" s="659" t="s">
        <v>561</v>
      </c>
      <c r="B474" s="660" t="s">
        <v>562</v>
      </c>
      <c r="C474" s="661" t="s">
        <v>578</v>
      </c>
      <c r="D474" s="662" t="s">
        <v>2600</v>
      </c>
      <c r="E474" s="661" t="s">
        <v>584</v>
      </c>
      <c r="F474" s="662" t="s">
        <v>2602</v>
      </c>
      <c r="G474" s="661" t="s">
        <v>585</v>
      </c>
      <c r="H474" s="661" t="s">
        <v>1804</v>
      </c>
      <c r="I474" s="661" t="s">
        <v>1805</v>
      </c>
      <c r="J474" s="661" t="s">
        <v>1806</v>
      </c>
      <c r="K474" s="661" t="s">
        <v>1807</v>
      </c>
      <c r="L474" s="663">
        <v>94.670000000000016</v>
      </c>
      <c r="M474" s="663">
        <v>1</v>
      </c>
      <c r="N474" s="664">
        <v>94.670000000000016</v>
      </c>
    </row>
    <row r="475" spans="1:14" ht="14.4" customHeight="1" x14ac:dyDescent="0.3">
      <c r="A475" s="659" t="s">
        <v>561</v>
      </c>
      <c r="B475" s="660" t="s">
        <v>562</v>
      </c>
      <c r="C475" s="661" t="s">
        <v>578</v>
      </c>
      <c r="D475" s="662" t="s">
        <v>2600</v>
      </c>
      <c r="E475" s="661" t="s">
        <v>584</v>
      </c>
      <c r="F475" s="662" t="s">
        <v>2602</v>
      </c>
      <c r="G475" s="661" t="s">
        <v>585</v>
      </c>
      <c r="H475" s="661" t="s">
        <v>1174</v>
      </c>
      <c r="I475" s="661" t="s">
        <v>1175</v>
      </c>
      <c r="J475" s="661" t="s">
        <v>832</v>
      </c>
      <c r="K475" s="661" t="s">
        <v>1176</v>
      </c>
      <c r="L475" s="663">
        <v>194.05</v>
      </c>
      <c r="M475" s="663">
        <v>31</v>
      </c>
      <c r="N475" s="664">
        <v>6015.55</v>
      </c>
    </row>
    <row r="476" spans="1:14" ht="14.4" customHeight="1" x14ac:dyDescent="0.3">
      <c r="A476" s="659" t="s">
        <v>561</v>
      </c>
      <c r="B476" s="660" t="s">
        <v>562</v>
      </c>
      <c r="C476" s="661" t="s">
        <v>578</v>
      </c>
      <c r="D476" s="662" t="s">
        <v>2600</v>
      </c>
      <c r="E476" s="661" t="s">
        <v>584</v>
      </c>
      <c r="F476" s="662" t="s">
        <v>2602</v>
      </c>
      <c r="G476" s="661" t="s">
        <v>585</v>
      </c>
      <c r="H476" s="661" t="s">
        <v>668</v>
      </c>
      <c r="I476" s="661" t="s">
        <v>668</v>
      </c>
      <c r="J476" s="661" t="s">
        <v>669</v>
      </c>
      <c r="K476" s="661" t="s">
        <v>670</v>
      </c>
      <c r="L476" s="663">
        <v>38.202750769135697</v>
      </c>
      <c r="M476" s="663">
        <v>158</v>
      </c>
      <c r="N476" s="664">
        <v>6036.0346215234404</v>
      </c>
    </row>
    <row r="477" spans="1:14" ht="14.4" customHeight="1" x14ac:dyDescent="0.3">
      <c r="A477" s="659" t="s">
        <v>561</v>
      </c>
      <c r="B477" s="660" t="s">
        <v>562</v>
      </c>
      <c r="C477" s="661" t="s">
        <v>578</v>
      </c>
      <c r="D477" s="662" t="s">
        <v>2600</v>
      </c>
      <c r="E477" s="661" t="s">
        <v>584</v>
      </c>
      <c r="F477" s="662" t="s">
        <v>2602</v>
      </c>
      <c r="G477" s="661" t="s">
        <v>585</v>
      </c>
      <c r="H477" s="661" t="s">
        <v>1808</v>
      </c>
      <c r="I477" s="661" t="s">
        <v>1809</v>
      </c>
      <c r="J477" s="661" t="s">
        <v>673</v>
      </c>
      <c r="K477" s="661" t="s">
        <v>1810</v>
      </c>
      <c r="L477" s="663">
        <v>73.533254217777966</v>
      </c>
      <c r="M477" s="663">
        <v>6</v>
      </c>
      <c r="N477" s="664">
        <v>441.19952530666779</v>
      </c>
    </row>
    <row r="478" spans="1:14" ht="14.4" customHeight="1" x14ac:dyDescent="0.3">
      <c r="A478" s="659" t="s">
        <v>561</v>
      </c>
      <c r="B478" s="660" t="s">
        <v>562</v>
      </c>
      <c r="C478" s="661" t="s">
        <v>578</v>
      </c>
      <c r="D478" s="662" t="s">
        <v>2600</v>
      </c>
      <c r="E478" s="661" t="s">
        <v>584</v>
      </c>
      <c r="F478" s="662" t="s">
        <v>2602</v>
      </c>
      <c r="G478" s="661" t="s">
        <v>585</v>
      </c>
      <c r="H478" s="661" t="s">
        <v>671</v>
      </c>
      <c r="I478" s="661" t="s">
        <v>672</v>
      </c>
      <c r="J478" s="661" t="s">
        <v>673</v>
      </c>
      <c r="K478" s="661" t="s">
        <v>674</v>
      </c>
      <c r="L478" s="663">
        <v>237.51028377926588</v>
      </c>
      <c r="M478" s="663">
        <v>8</v>
      </c>
      <c r="N478" s="664">
        <v>1900.082270234127</v>
      </c>
    </row>
    <row r="479" spans="1:14" ht="14.4" customHeight="1" x14ac:dyDescent="0.3">
      <c r="A479" s="659" t="s">
        <v>561</v>
      </c>
      <c r="B479" s="660" t="s">
        <v>562</v>
      </c>
      <c r="C479" s="661" t="s">
        <v>578</v>
      </c>
      <c r="D479" s="662" t="s">
        <v>2600</v>
      </c>
      <c r="E479" s="661" t="s">
        <v>584</v>
      </c>
      <c r="F479" s="662" t="s">
        <v>2602</v>
      </c>
      <c r="G479" s="661" t="s">
        <v>585</v>
      </c>
      <c r="H479" s="661" t="s">
        <v>1811</v>
      </c>
      <c r="I479" s="661" t="s">
        <v>1812</v>
      </c>
      <c r="J479" s="661" t="s">
        <v>1813</v>
      </c>
      <c r="K479" s="661" t="s">
        <v>1317</v>
      </c>
      <c r="L479" s="663">
        <v>184.74</v>
      </c>
      <c r="M479" s="663">
        <v>1</v>
      </c>
      <c r="N479" s="664">
        <v>184.74</v>
      </c>
    </row>
    <row r="480" spans="1:14" ht="14.4" customHeight="1" x14ac:dyDescent="0.3">
      <c r="A480" s="659" t="s">
        <v>561</v>
      </c>
      <c r="B480" s="660" t="s">
        <v>562</v>
      </c>
      <c r="C480" s="661" t="s">
        <v>578</v>
      </c>
      <c r="D480" s="662" t="s">
        <v>2600</v>
      </c>
      <c r="E480" s="661" t="s">
        <v>584</v>
      </c>
      <c r="F480" s="662" t="s">
        <v>2602</v>
      </c>
      <c r="G480" s="661" t="s">
        <v>585</v>
      </c>
      <c r="H480" s="661" t="s">
        <v>1814</v>
      </c>
      <c r="I480" s="661" t="s">
        <v>1815</v>
      </c>
      <c r="J480" s="661" t="s">
        <v>638</v>
      </c>
      <c r="K480" s="661" t="s">
        <v>1816</v>
      </c>
      <c r="L480" s="663">
        <v>164.88000000000002</v>
      </c>
      <c r="M480" s="663">
        <v>1</v>
      </c>
      <c r="N480" s="664">
        <v>164.88000000000002</v>
      </c>
    </row>
    <row r="481" spans="1:14" ht="14.4" customHeight="1" x14ac:dyDescent="0.3">
      <c r="A481" s="659" t="s">
        <v>561</v>
      </c>
      <c r="B481" s="660" t="s">
        <v>562</v>
      </c>
      <c r="C481" s="661" t="s">
        <v>578</v>
      </c>
      <c r="D481" s="662" t="s">
        <v>2600</v>
      </c>
      <c r="E481" s="661" t="s">
        <v>584</v>
      </c>
      <c r="F481" s="662" t="s">
        <v>2602</v>
      </c>
      <c r="G481" s="661" t="s">
        <v>585</v>
      </c>
      <c r="H481" s="661" t="s">
        <v>1817</v>
      </c>
      <c r="I481" s="661" t="s">
        <v>1818</v>
      </c>
      <c r="J481" s="661" t="s">
        <v>1819</v>
      </c>
      <c r="K481" s="661" t="s">
        <v>1820</v>
      </c>
      <c r="L481" s="663">
        <v>108.50000000000003</v>
      </c>
      <c r="M481" s="663">
        <v>1</v>
      </c>
      <c r="N481" s="664">
        <v>108.50000000000003</v>
      </c>
    </row>
    <row r="482" spans="1:14" ht="14.4" customHeight="1" x14ac:dyDescent="0.3">
      <c r="A482" s="659" t="s">
        <v>561</v>
      </c>
      <c r="B482" s="660" t="s">
        <v>562</v>
      </c>
      <c r="C482" s="661" t="s">
        <v>578</v>
      </c>
      <c r="D482" s="662" t="s">
        <v>2600</v>
      </c>
      <c r="E482" s="661" t="s">
        <v>584</v>
      </c>
      <c r="F482" s="662" t="s">
        <v>2602</v>
      </c>
      <c r="G482" s="661" t="s">
        <v>585</v>
      </c>
      <c r="H482" s="661" t="s">
        <v>1821</v>
      </c>
      <c r="I482" s="661" t="s">
        <v>1821</v>
      </c>
      <c r="J482" s="661" t="s">
        <v>1822</v>
      </c>
      <c r="K482" s="661" t="s">
        <v>1823</v>
      </c>
      <c r="L482" s="663">
        <v>67.09</v>
      </c>
      <c r="M482" s="663">
        <v>2</v>
      </c>
      <c r="N482" s="664">
        <v>134.18</v>
      </c>
    </row>
    <row r="483" spans="1:14" ht="14.4" customHeight="1" x14ac:dyDescent="0.3">
      <c r="A483" s="659" t="s">
        <v>561</v>
      </c>
      <c r="B483" s="660" t="s">
        <v>562</v>
      </c>
      <c r="C483" s="661" t="s">
        <v>578</v>
      </c>
      <c r="D483" s="662" t="s">
        <v>2600</v>
      </c>
      <c r="E483" s="661" t="s">
        <v>584</v>
      </c>
      <c r="F483" s="662" t="s">
        <v>2602</v>
      </c>
      <c r="G483" s="661" t="s">
        <v>585</v>
      </c>
      <c r="H483" s="661" t="s">
        <v>683</v>
      </c>
      <c r="I483" s="661" t="s">
        <v>684</v>
      </c>
      <c r="J483" s="661" t="s">
        <v>685</v>
      </c>
      <c r="K483" s="661" t="s">
        <v>686</v>
      </c>
      <c r="L483" s="663">
        <v>339.74716479290657</v>
      </c>
      <c r="M483" s="663">
        <v>37</v>
      </c>
      <c r="N483" s="664">
        <v>12570.645097337543</v>
      </c>
    </row>
    <row r="484" spans="1:14" ht="14.4" customHeight="1" x14ac:dyDescent="0.3">
      <c r="A484" s="659" t="s">
        <v>561</v>
      </c>
      <c r="B484" s="660" t="s">
        <v>562</v>
      </c>
      <c r="C484" s="661" t="s">
        <v>578</v>
      </c>
      <c r="D484" s="662" t="s">
        <v>2600</v>
      </c>
      <c r="E484" s="661" t="s">
        <v>584</v>
      </c>
      <c r="F484" s="662" t="s">
        <v>2602</v>
      </c>
      <c r="G484" s="661" t="s">
        <v>585</v>
      </c>
      <c r="H484" s="661" t="s">
        <v>1185</v>
      </c>
      <c r="I484" s="661" t="s">
        <v>1186</v>
      </c>
      <c r="J484" s="661" t="s">
        <v>1187</v>
      </c>
      <c r="K484" s="661" t="s">
        <v>686</v>
      </c>
      <c r="L484" s="663">
        <v>340.06666666666666</v>
      </c>
      <c r="M484" s="663">
        <v>3</v>
      </c>
      <c r="N484" s="664">
        <v>1020.1999999999999</v>
      </c>
    </row>
    <row r="485" spans="1:14" ht="14.4" customHeight="1" x14ac:dyDescent="0.3">
      <c r="A485" s="659" t="s">
        <v>561</v>
      </c>
      <c r="B485" s="660" t="s">
        <v>562</v>
      </c>
      <c r="C485" s="661" t="s">
        <v>578</v>
      </c>
      <c r="D485" s="662" t="s">
        <v>2600</v>
      </c>
      <c r="E485" s="661" t="s">
        <v>584</v>
      </c>
      <c r="F485" s="662" t="s">
        <v>2602</v>
      </c>
      <c r="G485" s="661" t="s">
        <v>585</v>
      </c>
      <c r="H485" s="661" t="s">
        <v>1824</v>
      </c>
      <c r="I485" s="661" t="s">
        <v>1825</v>
      </c>
      <c r="J485" s="661" t="s">
        <v>1826</v>
      </c>
      <c r="K485" s="661" t="s">
        <v>1827</v>
      </c>
      <c r="L485" s="663">
        <v>53.48</v>
      </c>
      <c r="M485" s="663">
        <v>1</v>
      </c>
      <c r="N485" s="664">
        <v>53.48</v>
      </c>
    </row>
    <row r="486" spans="1:14" ht="14.4" customHeight="1" x14ac:dyDescent="0.3">
      <c r="A486" s="659" t="s">
        <v>561</v>
      </c>
      <c r="B486" s="660" t="s">
        <v>562</v>
      </c>
      <c r="C486" s="661" t="s">
        <v>578</v>
      </c>
      <c r="D486" s="662" t="s">
        <v>2600</v>
      </c>
      <c r="E486" s="661" t="s">
        <v>584</v>
      </c>
      <c r="F486" s="662" t="s">
        <v>2602</v>
      </c>
      <c r="G486" s="661" t="s">
        <v>585</v>
      </c>
      <c r="H486" s="661" t="s">
        <v>1188</v>
      </c>
      <c r="I486" s="661" t="s">
        <v>1189</v>
      </c>
      <c r="J486" s="661" t="s">
        <v>1190</v>
      </c>
      <c r="K486" s="661" t="s">
        <v>1191</v>
      </c>
      <c r="L486" s="663">
        <v>76.920009037160611</v>
      </c>
      <c r="M486" s="663">
        <v>8</v>
      </c>
      <c r="N486" s="664">
        <v>615.36007229728489</v>
      </c>
    </row>
    <row r="487" spans="1:14" ht="14.4" customHeight="1" x14ac:dyDescent="0.3">
      <c r="A487" s="659" t="s">
        <v>561</v>
      </c>
      <c r="B487" s="660" t="s">
        <v>562</v>
      </c>
      <c r="C487" s="661" t="s">
        <v>578</v>
      </c>
      <c r="D487" s="662" t="s">
        <v>2600</v>
      </c>
      <c r="E487" s="661" t="s">
        <v>584</v>
      </c>
      <c r="F487" s="662" t="s">
        <v>2602</v>
      </c>
      <c r="G487" s="661" t="s">
        <v>585</v>
      </c>
      <c r="H487" s="661" t="s">
        <v>1828</v>
      </c>
      <c r="I487" s="661" t="s">
        <v>1829</v>
      </c>
      <c r="J487" s="661" t="s">
        <v>1830</v>
      </c>
      <c r="K487" s="661" t="s">
        <v>1831</v>
      </c>
      <c r="L487" s="663">
        <v>336.45587419049116</v>
      </c>
      <c r="M487" s="663">
        <v>1.95</v>
      </c>
      <c r="N487" s="664">
        <v>656.08895467145771</v>
      </c>
    </row>
    <row r="488" spans="1:14" ht="14.4" customHeight="1" x14ac:dyDescent="0.3">
      <c r="A488" s="659" t="s">
        <v>561</v>
      </c>
      <c r="B488" s="660" t="s">
        <v>562</v>
      </c>
      <c r="C488" s="661" t="s">
        <v>578</v>
      </c>
      <c r="D488" s="662" t="s">
        <v>2600</v>
      </c>
      <c r="E488" s="661" t="s">
        <v>584</v>
      </c>
      <c r="F488" s="662" t="s">
        <v>2602</v>
      </c>
      <c r="G488" s="661" t="s">
        <v>585</v>
      </c>
      <c r="H488" s="661" t="s">
        <v>1832</v>
      </c>
      <c r="I488" s="661" t="s">
        <v>1833</v>
      </c>
      <c r="J488" s="661" t="s">
        <v>1834</v>
      </c>
      <c r="K488" s="661" t="s">
        <v>1835</v>
      </c>
      <c r="L488" s="663">
        <v>192.71313502921123</v>
      </c>
      <c r="M488" s="663">
        <v>3</v>
      </c>
      <c r="N488" s="664">
        <v>578.13940508763369</v>
      </c>
    </row>
    <row r="489" spans="1:14" ht="14.4" customHeight="1" x14ac:dyDescent="0.3">
      <c r="A489" s="659" t="s">
        <v>561</v>
      </c>
      <c r="B489" s="660" t="s">
        <v>562</v>
      </c>
      <c r="C489" s="661" t="s">
        <v>578</v>
      </c>
      <c r="D489" s="662" t="s">
        <v>2600</v>
      </c>
      <c r="E489" s="661" t="s">
        <v>584</v>
      </c>
      <c r="F489" s="662" t="s">
        <v>2602</v>
      </c>
      <c r="G489" s="661" t="s">
        <v>585</v>
      </c>
      <c r="H489" s="661" t="s">
        <v>691</v>
      </c>
      <c r="I489" s="661" t="s">
        <v>692</v>
      </c>
      <c r="J489" s="661" t="s">
        <v>646</v>
      </c>
      <c r="K489" s="661" t="s">
        <v>693</v>
      </c>
      <c r="L489" s="663">
        <v>22.531175607187848</v>
      </c>
      <c r="M489" s="663">
        <v>68</v>
      </c>
      <c r="N489" s="664">
        <v>1532.1199412887736</v>
      </c>
    </row>
    <row r="490" spans="1:14" ht="14.4" customHeight="1" x14ac:dyDescent="0.3">
      <c r="A490" s="659" t="s">
        <v>561</v>
      </c>
      <c r="B490" s="660" t="s">
        <v>562</v>
      </c>
      <c r="C490" s="661" t="s">
        <v>578</v>
      </c>
      <c r="D490" s="662" t="s">
        <v>2600</v>
      </c>
      <c r="E490" s="661" t="s">
        <v>584</v>
      </c>
      <c r="F490" s="662" t="s">
        <v>2602</v>
      </c>
      <c r="G490" s="661" t="s">
        <v>585</v>
      </c>
      <c r="H490" s="661" t="s">
        <v>1836</v>
      </c>
      <c r="I490" s="661" t="s">
        <v>1837</v>
      </c>
      <c r="J490" s="661" t="s">
        <v>1838</v>
      </c>
      <c r="K490" s="661" t="s">
        <v>1148</v>
      </c>
      <c r="L490" s="663">
        <v>103.46980274220181</v>
      </c>
      <c r="M490" s="663">
        <v>4</v>
      </c>
      <c r="N490" s="664">
        <v>413.87921096880723</v>
      </c>
    </row>
    <row r="491" spans="1:14" ht="14.4" customHeight="1" x14ac:dyDescent="0.3">
      <c r="A491" s="659" t="s">
        <v>561</v>
      </c>
      <c r="B491" s="660" t="s">
        <v>562</v>
      </c>
      <c r="C491" s="661" t="s">
        <v>578</v>
      </c>
      <c r="D491" s="662" t="s">
        <v>2600</v>
      </c>
      <c r="E491" s="661" t="s">
        <v>584</v>
      </c>
      <c r="F491" s="662" t="s">
        <v>2602</v>
      </c>
      <c r="G491" s="661" t="s">
        <v>585</v>
      </c>
      <c r="H491" s="661" t="s">
        <v>1206</v>
      </c>
      <c r="I491" s="661" t="s">
        <v>1207</v>
      </c>
      <c r="J491" s="661" t="s">
        <v>1208</v>
      </c>
      <c r="K491" s="661" t="s">
        <v>1209</v>
      </c>
      <c r="L491" s="663">
        <v>134.23008276217769</v>
      </c>
      <c r="M491" s="663">
        <v>2</v>
      </c>
      <c r="N491" s="664">
        <v>268.46016552435538</v>
      </c>
    </row>
    <row r="492" spans="1:14" ht="14.4" customHeight="1" x14ac:dyDescent="0.3">
      <c r="A492" s="659" t="s">
        <v>561</v>
      </c>
      <c r="B492" s="660" t="s">
        <v>562</v>
      </c>
      <c r="C492" s="661" t="s">
        <v>578</v>
      </c>
      <c r="D492" s="662" t="s">
        <v>2600</v>
      </c>
      <c r="E492" s="661" t="s">
        <v>584</v>
      </c>
      <c r="F492" s="662" t="s">
        <v>2602</v>
      </c>
      <c r="G492" s="661" t="s">
        <v>585</v>
      </c>
      <c r="H492" s="661" t="s">
        <v>1210</v>
      </c>
      <c r="I492" s="661" t="s">
        <v>1211</v>
      </c>
      <c r="J492" s="661" t="s">
        <v>1212</v>
      </c>
      <c r="K492" s="661"/>
      <c r="L492" s="663">
        <v>198.99999999999994</v>
      </c>
      <c r="M492" s="663">
        <v>2</v>
      </c>
      <c r="N492" s="664">
        <v>397.99999999999989</v>
      </c>
    </row>
    <row r="493" spans="1:14" ht="14.4" customHeight="1" x14ac:dyDescent="0.3">
      <c r="A493" s="659" t="s">
        <v>561</v>
      </c>
      <c r="B493" s="660" t="s">
        <v>562</v>
      </c>
      <c r="C493" s="661" t="s">
        <v>578</v>
      </c>
      <c r="D493" s="662" t="s">
        <v>2600</v>
      </c>
      <c r="E493" s="661" t="s">
        <v>584</v>
      </c>
      <c r="F493" s="662" t="s">
        <v>2602</v>
      </c>
      <c r="G493" s="661" t="s">
        <v>585</v>
      </c>
      <c r="H493" s="661" t="s">
        <v>1839</v>
      </c>
      <c r="I493" s="661" t="s">
        <v>1840</v>
      </c>
      <c r="J493" s="661" t="s">
        <v>1841</v>
      </c>
      <c r="K493" s="661" t="s">
        <v>1842</v>
      </c>
      <c r="L493" s="663">
        <v>83.969999999999985</v>
      </c>
      <c r="M493" s="663">
        <v>3</v>
      </c>
      <c r="N493" s="664">
        <v>251.90999999999997</v>
      </c>
    </row>
    <row r="494" spans="1:14" ht="14.4" customHeight="1" x14ac:dyDescent="0.3">
      <c r="A494" s="659" t="s">
        <v>561</v>
      </c>
      <c r="B494" s="660" t="s">
        <v>562</v>
      </c>
      <c r="C494" s="661" t="s">
        <v>578</v>
      </c>
      <c r="D494" s="662" t="s">
        <v>2600</v>
      </c>
      <c r="E494" s="661" t="s">
        <v>584</v>
      </c>
      <c r="F494" s="662" t="s">
        <v>2602</v>
      </c>
      <c r="G494" s="661" t="s">
        <v>585</v>
      </c>
      <c r="H494" s="661" t="s">
        <v>1843</v>
      </c>
      <c r="I494" s="661" t="s">
        <v>1844</v>
      </c>
      <c r="J494" s="661" t="s">
        <v>1845</v>
      </c>
      <c r="K494" s="661" t="s">
        <v>1846</v>
      </c>
      <c r="L494" s="663">
        <v>163.01999999999998</v>
      </c>
      <c r="M494" s="663">
        <v>3</v>
      </c>
      <c r="N494" s="664">
        <v>489.05999999999995</v>
      </c>
    </row>
    <row r="495" spans="1:14" ht="14.4" customHeight="1" x14ac:dyDescent="0.3">
      <c r="A495" s="659" t="s">
        <v>561</v>
      </c>
      <c r="B495" s="660" t="s">
        <v>562</v>
      </c>
      <c r="C495" s="661" t="s">
        <v>578</v>
      </c>
      <c r="D495" s="662" t="s">
        <v>2600</v>
      </c>
      <c r="E495" s="661" t="s">
        <v>584</v>
      </c>
      <c r="F495" s="662" t="s">
        <v>2602</v>
      </c>
      <c r="G495" s="661" t="s">
        <v>585</v>
      </c>
      <c r="H495" s="661" t="s">
        <v>1847</v>
      </c>
      <c r="I495" s="661" t="s">
        <v>1848</v>
      </c>
      <c r="J495" s="661" t="s">
        <v>1730</v>
      </c>
      <c r="K495" s="661" t="s">
        <v>705</v>
      </c>
      <c r="L495" s="663">
        <v>151.25</v>
      </c>
      <c r="M495" s="663">
        <v>1</v>
      </c>
      <c r="N495" s="664">
        <v>151.25</v>
      </c>
    </row>
    <row r="496" spans="1:14" ht="14.4" customHeight="1" x14ac:dyDescent="0.3">
      <c r="A496" s="659" t="s">
        <v>561</v>
      </c>
      <c r="B496" s="660" t="s">
        <v>562</v>
      </c>
      <c r="C496" s="661" t="s">
        <v>578</v>
      </c>
      <c r="D496" s="662" t="s">
        <v>2600</v>
      </c>
      <c r="E496" s="661" t="s">
        <v>584</v>
      </c>
      <c r="F496" s="662" t="s">
        <v>2602</v>
      </c>
      <c r="G496" s="661" t="s">
        <v>585</v>
      </c>
      <c r="H496" s="661" t="s">
        <v>702</v>
      </c>
      <c r="I496" s="661" t="s">
        <v>703</v>
      </c>
      <c r="J496" s="661" t="s">
        <v>704</v>
      </c>
      <c r="K496" s="661" t="s">
        <v>705</v>
      </c>
      <c r="L496" s="663">
        <v>88.73</v>
      </c>
      <c r="M496" s="663">
        <v>2</v>
      </c>
      <c r="N496" s="664">
        <v>177.46</v>
      </c>
    </row>
    <row r="497" spans="1:14" ht="14.4" customHeight="1" x14ac:dyDescent="0.3">
      <c r="A497" s="659" t="s">
        <v>561</v>
      </c>
      <c r="B497" s="660" t="s">
        <v>562</v>
      </c>
      <c r="C497" s="661" t="s">
        <v>578</v>
      </c>
      <c r="D497" s="662" t="s">
        <v>2600</v>
      </c>
      <c r="E497" s="661" t="s">
        <v>584</v>
      </c>
      <c r="F497" s="662" t="s">
        <v>2602</v>
      </c>
      <c r="G497" s="661" t="s">
        <v>585</v>
      </c>
      <c r="H497" s="661" t="s">
        <v>706</v>
      </c>
      <c r="I497" s="661" t="s">
        <v>707</v>
      </c>
      <c r="J497" s="661" t="s">
        <v>708</v>
      </c>
      <c r="K497" s="661" t="s">
        <v>709</v>
      </c>
      <c r="L497" s="663">
        <v>75.010000000000005</v>
      </c>
      <c r="M497" s="663">
        <v>2</v>
      </c>
      <c r="N497" s="664">
        <v>150.02000000000001</v>
      </c>
    </row>
    <row r="498" spans="1:14" ht="14.4" customHeight="1" x14ac:dyDescent="0.3">
      <c r="A498" s="659" t="s">
        <v>561</v>
      </c>
      <c r="B498" s="660" t="s">
        <v>562</v>
      </c>
      <c r="C498" s="661" t="s">
        <v>578</v>
      </c>
      <c r="D498" s="662" t="s">
        <v>2600</v>
      </c>
      <c r="E498" s="661" t="s">
        <v>584</v>
      </c>
      <c r="F498" s="662" t="s">
        <v>2602</v>
      </c>
      <c r="G498" s="661" t="s">
        <v>585</v>
      </c>
      <c r="H498" s="661" t="s">
        <v>1849</v>
      </c>
      <c r="I498" s="661" t="s">
        <v>1850</v>
      </c>
      <c r="J498" s="661" t="s">
        <v>1851</v>
      </c>
      <c r="K498" s="661" t="s">
        <v>1852</v>
      </c>
      <c r="L498" s="663">
        <v>69.56</v>
      </c>
      <c r="M498" s="663">
        <v>1</v>
      </c>
      <c r="N498" s="664">
        <v>69.56</v>
      </c>
    </row>
    <row r="499" spans="1:14" ht="14.4" customHeight="1" x14ac:dyDescent="0.3">
      <c r="A499" s="659" t="s">
        <v>561</v>
      </c>
      <c r="B499" s="660" t="s">
        <v>562</v>
      </c>
      <c r="C499" s="661" t="s">
        <v>578</v>
      </c>
      <c r="D499" s="662" t="s">
        <v>2600</v>
      </c>
      <c r="E499" s="661" t="s">
        <v>584</v>
      </c>
      <c r="F499" s="662" t="s">
        <v>2602</v>
      </c>
      <c r="G499" s="661" t="s">
        <v>585</v>
      </c>
      <c r="H499" s="661" t="s">
        <v>1853</v>
      </c>
      <c r="I499" s="661" t="s">
        <v>1854</v>
      </c>
      <c r="J499" s="661" t="s">
        <v>1855</v>
      </c>
      <c r="K499" s="661" t="s">
        <v>1856</v>
      </c>
      <c r="L499" s="663">
        <v>167.80667672061378</v>
      </c>
      <c r="M499" s="663">
        <v>35</v>
      </c>
      <c r="N499" s="664">
        <v>5873.2336852214821</v>
      </c>
    </row>
    <row r="500" spans="1:14" ht="14.4" customHeight="1" x14ac:dyDescent="0.3">
      <c r="A500" s="659" t="s">
        <v>561</v>
      </c>
      <c r="B500" s="660" t="s">
        <v>562</v>
      </c>
      <c r="C500" s="661" t="s">
        <v>578</v>
      </c>
      <c r="D500" s="662" t="s">
        <v>2600</v>
      </c>
      <c r="E500" s="661" t="s">
        <v>584</v>
      </c>
      <c r="F500" s="662" t="s">
        <v>2602</v>
      </c>
      <c r="G500" s="661" t="s">
        <v>585</v>
      </c>
      <c r="H500" s="661" t="s">
        <v>718</v>
      </c>
      <c r="I500" s="661" t="s">
        <v>719</v>
      </c>
      <c r="J500" s="661" t="s">
        <v>720</v>
      </c>
      <c r="K500" s="661" t="s">
        <v>721</v>
      </c>
      <c r="L500" s="663">
        <v>129.65493284863669</v>
      </c>
      <c r="M500" s="663">
        <v>4</v>
      </c>
      <c r="N500" s="664">
        <v>518.61973139454676</v>
      </c>
    </row>
    <row r="501" spans="1:14" ht="14.4" customHeight="1" x14ac:dyDescent="0.3">
      <c r="A501" s="659" t="s">
        <v>561</v>
      </c>
      <c r="B501" s="660" t="s">
        <v>562</v>
      </c>
      <c r="C501" s="661" t="s">
        <v>578</v>
      </c>
      <c r="D501" s="662" t="s">
        <v>2600</v>
      </c>
      <c r="E501" s="661" t="s">
        <v>584</v>
      </c>
      <c r="F501" s="662" t="s">
        <v>2602</v>
      </c>
      <c r="G501" s="661" t="s">
        <v>585</v>
      </c>
      <c r="H501" s="661" t="s">
        <v>1857</v>
      </c>
      <c r="I501" s="661" t="s">
        <v>1858</v>
      </c>
      <c r="J501" s="661" t="s">
        <v>1859</v>
      </c>
      <c r="K501" s="661" t="s">
        <v>1860</v>
      </c>
      <c r="L501" s="663">
        <v>376.07289905369595</v>
      </c>
      <c r="M501" s="663">
        <v>34</v>
      </c>
      <c r="N501" s="664">
        <v>12786.478567825663</v>
      </c>
    </row>
    <row r="502" spans="1:14" ht="14.4" customHeight="1" x14ac:dyDescent="0.3">
      <c r="A502" s="659" t="s">
        <v>561</v>
      </c>
      <c r="B502" s="660" t="s">
        <v>562</v>
      </c>
      <c r="C502" s="661" t="s">
        <v>578</v>
      </c>
      <c r="D502" s="662" t="s">
        <v>2600</v>
      </c>
      <c r="E502" s="661" t="s">
        <v>584</v>
      </c>
      <c r="F502" s="662" t="s">
        <v>2602</v>
      </c>
      <c r="G502" s="661" t="s">
        <v>585</v>
      </c>
      <c r="H502" s="661" t="s">
        <v>722</v>
      </c>
      <c r="I502" s="661" t="s">
        <v>723</v>
      </c>
      <c r="J502" s="661" t="s">
        <v>724</v>
      </c>
      <c r="K502" s="661" t="s">
        <v>725</v>
      </c>
      <c r="L502" s="663">
        <v>67.870121207366267</v>
      </c>
      <c r="M502" s="663">
        <v>76</v>
      </c>
      <c r="N502" s="664">
        <v>5158.1292117598368</v>
      </c>
    </row>
    <row r="503" spans="1:14" ht="14.4" customHeight="1" x14ac:dyDescent="0.3">
      <c r="A503" s="659" t="s">
        <v>561</v>
      </c>
      <c r="B503" s="660" t="s">
        <v>562</v>
      </c>
      <c r="C503" s="661" t="s">
        <v>578</v>
      </c>
      <c r="D503" s="662" t="s">
        <v>2600</v>
      </c>
      <c r="E503" s="661" t="s">
        <v>584</v>
      </c>
      <c r="F503" s="662" t="s">
        <v>2602</v>
      </c>
      <c r="G503" s="661" t="s">
        <v>585</v>
      </c>
      <c r="H503" s="661" t="s">
        <v>1234</v>
      </c>
      <c r="I503" s="661" t="s">
        <v>1235</v>
      </c>
      <c r="J503" s="661" t="s">
        <v>1236</v>
      </c>
      <c r="K503" s="661" t="s">
        <v>1237</v>
      </c>
      <c r="L503" s="663">
        <v>134.37069556517028</v>
      </c>
      <c r="M503" s="663">
        <v>1</v>
      </c>
      <c r="N503" s="664">
        <v>134.37069556517028</v>
      </c>
    </row>
    <row r="504" spans="1:14" ht="14.4" customHeight="1" x14ac:dyDescent="0.3">
      <c r="A504" s="659" t="s">
        <v>561</v>
      </c>
      <c r="B504" s="660" t="s">
        <v>562</v>
      </c>
      <c r="C504" s="661" t="s">
        <v>578</v>
      </c>
      <c r="D504" s="662" t="s">
        <v>2600</v>
      </c>
      <c r="E504" s="661" t="s">
        <v>584</v>
      </c>
      <c r="F504" s="662" t="s">
        <v>2602</v>
      </c>
      <c r="G504" s="661" t="s">
        <v>585</v>
      </c>
      <c r="H504" s="661" t="s">
        <v>1238</v>
      </c>
      <c r="I504" s="661" t="s">
        <v>1239</v>
      </c>
      <c r="J504" s="661" t="s">
        <v>1240</v>
      </c>
      <c r="K504" s="661" t="s">
        <v>1241</v>
      </c>
      <c r="L504" s="663">
        <v>121.80999999999996</v>
      </c>
      <c r="M504" s="663">
        <v>1</v>
      </c>
      <c r="N504" s="664">
        <v>121.80999999999996</v>
      </c>
    </row>
    <row r="505" spans="1:14" ht="14.4" customHeight="1" x14ac:dyDescent="0.3">
      <c r="A505" s="659" t="s">
        <v>561</v>
      </c>
      <c r="B505" s="660" t="s">
        <v>562</v>
      </c>
      <c r="C505" s="661" t="s">
        <v>578</v>
      </c>
      <c r="D505" s="662" t="s">
        <v>2600</v>
      </c>
      <c r="E505" s="661" t="s">
        <v>584</v>
      </c>
      <c r="F505" s="662" t="s">
        <v>2602</v>
      </c>
      <c r="G505" s="661" t="s">
        <v>585</v>
      </c>
      <c r="H505" s="661" t="s">
        <v>726</v>
      </c>
      <c r="I505" s="661" t="s">
        <v>727</v>
      </c>
      <c r="J505" s="661" t="s">
        <v>728</v>
      </c>
      <c r="K505" s="661" t="s">
        <v>729</v>
      </c>
      <c r="L505" s="663">
        <v>119.91333333333336</v>
      </c>
      <c r="M505" s="663">
        <v>3</v>
      </c>
      <c r="N505" s="664">
        <v>359.74000000000007</v>
      </c>
    </row>
    <row r="506" spans="1:14" ht="14.4" customHeight="1" x14ac:dyDescent="0.3">
      <c r="A506" s="659" t="s">
        <v>561</v>
      </c>
      <c r="B506" s="660" t="s">
        <v>562</v>
      </c>
      <c r="C506" s="661" t="s">
        <v>578</v>
      </c>
      <c r="D506" s="662" t="s">
        <v>2600</v>
      </c>
      <c r="E506" s="661" t="s">
        <v>584</v>
      </c>
      <c r="F506" s="662" t="s">
        <v>2602</v>
      </c>
      <c r="G506" s="661" t="s">
        <v>585</v>
      </c>
      <c r="H506" s="661" t="s">
        <v>1242</v>
      </c>
      <c r="I506" s="661" t="s">
        <v>1243</v>
      </c>
      <c r="J506" s="661" t="s">
        <v>728</v>
      </c>
      <c r="K506" s="661" t="s">
        <v>1244</v>
      </c>
      <c r="L506" s="663">
        <v>132.43000000000006</v>
      </c>
      <c r="M506" s="663">
        <v>1</v>
      </c>
      <c r="N506" s="664">
        <v>132.43000000000006</v>
      </c>
    </row>
    <row r="507" spans="1:14" ht="14.4" customHeight="1" x14ac:dyDescent="0.3">
      <c r="A507" s="659" t="s">
        <v>561</v>
      </c>
      <c r="B507" s="660" t="s">
        <v>562</v>
      </c>
      <c r="C507" s="661" t="s">
        <v>578</v>
      </c>
      <c r="D507" s="662" t="s">
        <v>2600</v>
      </c>
      <c r="E507" s="661" t="s">
        <v>584</v>
      </c>
      <c r="F507" s="662" t="s">
        <v>2602</v>
      </c>
      <c r="G507" s="661" t="s">
        <v>585</v>
      </c>
      <c r="H507" s="661" t="s">
        <v>730</v>
      </c>
      <c r="I507" s="661" t="s">
        <v>731</v>
      </c>
      <c r="J507" s="661" t="s">
        <v>732</v>
      </c>
      <c r="K507" s="661" t="s">
        <v>733</v>
      </c>
      <c r="L507" s="663">
        <v>76.680181174016155</v>
      </c>
      <c r="M507" s="663">
        <v>1</v>
      </c>
      <c r="N507" s="664">
        <v>76.680181174016155</v>
      </c>
    </row>
    <row r="508" spans="1:14" ht="14.4" customHeight="1" x14ac:dyDescent="0.3">
      <c r="A508" s="659" t="s">
        <v>561</v>
      </c>
      <c r="B508" s="660" t="s">
        <v>562</v>
      </c>
      <c r="C508" s="661" t="s">
        <v>578</v>
      </c>
      <c r="D508" s="662" t="s">
        <v>2600</v>
      </c>
      <c r="E508" s="661" t="s">
        <v>584</v>
      </c>
      <c r="F508" s="662" t="s">
        <v>2602</v>
      </c>
      <c r="G508" s="661" t="s">
        <v>585</v>
      </c>
      <c r="H508" s="661" t="s">
        <v>1861</v>
      </c>
      <c r="I508" s="661" t="s">
        <v>1862</v>
      </c>
      <c r="J508" s="661" t="s">
        <v>1863</v>
      </c>
      <c r="K508" s="661" t="s">
        <v>1864</v>
      </c>
      <c r="L508" s="663">
        <v>65.56</v>
      </c>
      <c r="M508" s="663">
        <v>2</v>
      </c>
      <c r="N508" s="664">
        <v>131.12</v>
      </c>
    </row>
    <row r="509" spans="1:14" ht="14.4" customHeight="1" x14ac:dyDescent="0.3">
      <c r="A509" s="659" t="s">
        <v>561</v>
      </c>
      <c r="B509" s="660" t="s">
        <v>562</v>
      </c>
      <c r="C509" s="661" t="s">
        <v>578</v>
      </c>
      <c r="D509" s="662" t="s">
        <v>2600</v>
      </c>
      <c r="E509" s="661" t="s">
        <v>584</v>
      </c>
      <c r="F509" s="662" t="s">
        <v>2602</v>
      </c>
      <c r="G509" s="661" t="s">
        <v>585</v>
      </c>
      <c r="H509" s="661" t="s">
        <v>738</v>
      </c>
      <c r="I509" s="661" t="s">
        <v>739</v>
      </c>
      <c r="J509" s="661" t="s">
        <v>740</v>
      </c>
      <c r="K509" s="661" t="s">
        <v>741</v>
      </c>
      <c r="L509" s="663">
        <v>46.596512026110808</v>
      </c>
      <c r="M509" s="663">
        <v>46</v>
      </c>
      <c r="N509" s="664">
        <v>2143.4395532010972</v>
      </c>
    </row>
    <row r="510" spans="1:14" ht="14.4" customHeight="1" x14ac:dyDescent="0.3">
      <c r="A510" s="659" t="s">
        <v>561</v>
      </c>
      <c r="B510" s="660" t="s">
        <v>562</v>
      </c>
      <c r="C510" s="661" t="s">
        <v>578</v>
      </c>
      <c r="D510" s="662" t="s">
        <v>2600</v>
      </c>
      <c r="E510" s="661" t="s">
        <v>584</v>
      </c>
      <c r="F510" s="662" t="s">
        <v>2602</v>
      </c>
      <c r="G510" s="661" t="s">
        <v>585</v>
      </c>
      <c r="H510" s="661" t="s">
        <v>1324</v>
      </c>
      <c r="I510" s="661" t="s">
        <v>1865</v>
      </c>
      <c r="J510" s="661" t="s">
        <v>1866</v>
      </c>
      <c r="K510" s="661" t="s">
        <v>1867</v>
      </c>
      <c r="L510" s="663">
        <v>50.890099450043657</v>
      </c>
      <c r="M510" s="663">
        <v>6</v>
      </c>
      <c r="N510" s="664">
        <v>305.34059670026193</v>
      </c>
    </row>
    <row r="511" spans="1:14" ht="14.4" customHeight="1" x14ac:dyDescent="0.3">
      <c r="A511" s="659" t="s">
        <v>561</v>
      </c>
      <c r="B511" s="660" t="s">
        <v>562</v>
      </c>
      <c r="C511" s="661" t="s">
        <v>578</v>
      </c>
      <c r="D511" s="662" t="s">
        <v>2600</v>
      </c>
      <c r="E511" s="661" t="s">
        <v>584</v>
      </c>
      <c r="F511" s="662" t="s">
        <v>2602</v>
      </c>
      <c r="G511" s="661" t="s">
        <v>585</v>
      </c>
      <c r="H511" s="661" t="s">
        <v>1252</v>
      </c>
      <c r="I511" s="661" t="s">
        <v>1253</v>
      </c>
      <c r="J511" s="661" t="s">
        <v>744</v>
      </c>
      <c r="K511" s="661" t="s">
        <v>1254</v>
      </c>
      <c r="L511" s="663">
        <v>292.48879438190784</v>
      </c>
      <c r="M511" s="663">
        <v>60</v>
      </c>
      <c r="N511" s="664">
        <v>17549.327662914471</v>
      </c>
    </row>
    <row r="512" spans="1:14" ht="14.4" customHeight="1" x14ac:dyDescent="0.3">
      <c r="A512" s="659" t="s">
        <v>561</v>
      </c>
      <c r="B512" s="660" t="s">
        <v>562</v>
      </c>
      <c r="C512" s="661" t="s">
        <v>578</v>
      </c>
      <c r="D512" s="662" t="s">
        <v>2600</v>
      </c>
      <c r="E512" s="661" t="s">
        <v>584</v>
      </c>
      <c r="F512" s="662" t="s">
        <v>2602</v>
      </c>
      <c r="G512" s="661" t="s">
        <v>585</v>
      </c>
      <c r="H512" s="661" t="s">
        <v>1868</v>
      </c>
      <c r="I512" s="661" t="s">
        <v>1869</v>
      </c>
      <c r="J512" s="661" t="s">
        <v>1870</v>
      </c>
      <c r="K512" s="661" t="s">
        <v>1871</v>
      </c>
      <c r="L512" s="663">
        <v>392.89003760038833</v>
      </c>
      <c r="M512" s="663">
        <v>25</v>
      </c>
      <c r="N512" s="664">
        <v>9822.2509400097078</v>
      </c>
    </row>
    <row r="513" spans="1:14" ht="14.4" customHeight="1" x14ac:dyDescent="0.3">
      <c r="A513" s="659" t="s">
        <v>561</v>
      </c>
      <c r="B513" s="660" t="s">
        <v>562</v>
      </c>
      <c r="C513" s="661" t="s">
        <v>578</v>
      </c>
      <c r="D513" s="662" t="s">
        <v>2600</v>
      </c>
      <c r="E513" s="661" t="s">
        <v>584</v>
      </c>
      <c r="F513" s="662" t="s">
        <v>2602</v>
      </c>
      <c r="G513" s="661" t="s">
        <v>585</v>
      </c>
      <c r="H513" s="661" t="s">
        <v>1872</v>
      </c>
      <c r="I513" s="661" t="s">
        <v>1873</v>
      </c>
      <c r="J513" s="661" t="s">
        <v>1257</v>
      </c>
      <c r="K513" s="661" t="s">
        <v>1874</v>
      </c>
      <c r="L513" s="663">
        <v>49.700000000000017</v>
      </c>
      <c r="M513" s="663">
        <v>1</v>
      </c>
      <c r="N513" s="664">
        <v>49.700000000000017</v>
      </c>
    </row>
    <row r="514" spans="1:14" ht="14.4" customHeight="1" x14ac:dyDescent="0.3">
      <c r="A514" s="659" t="s">
        <v>561</v>
      </c>
      <c r="B514" s="660" t="s">
        <v>562</v>
      </c>
      <c r="C514" s="661" t="s">
        <v>578</v>
      </c>
      <c r="D514" s="662" t="s">
        <v>2600</v>
      </c>
      <c r="E514" s="661" t="s">
        <v>584</v>
      </c>
      <c r="F514" s="662" t="s">
        <v>2602</v>
      </c>
      <c r="G514" s="661" t="s">
        <v>585</v>
      </c>
      <c r="H514" s="661" t="s">
        <v>1255</v>
      </c>
      <c r="I514" s="661" t="s">
        <v>1256</v>
      </c>
      <c r="J514" s="661" t="s">
        <v>1257</v>
      </c>
      <c r="K514" s="661" t="s">
        <v>972</v>
      </c>
      <c r="L514" s="663">
        <v>91.570000000000007</v>
      </c>
      <c r="M514" s="663">
        <v>4</v>
      </c>
      <c r="N514" s="664">
        <v>366.28000000000003</v>
      </c>
    </row>
    <row r="515" spans="1:14" ht="14.4" customHeight="1" x14ac:dyDescent="0.3">
      <c r="A515" s="659" t="s">
        <v>561</v>
      </c>
      <c r="B515" s="660" t="s">
        <v>562</v>
      </c>
      <c r="C515" s="661" t="s">
        <v>578</v>
      </c>
      <c r="D515" s="662" t="s">
        <v>2600</v>
      </c>
      <c r="E515" s="661" t="s">
        <v>584</v>
      </c>
      <c r="F515" s="662" t="s">
        <v>2602</v>
      </c>
      <c r="G515" s="661" t="s">
        <v>585</v>
      </c>
      <c r="H515" s="661" t="s">
        <v>1266</v>
      </c>
      <c r="I515" s="661" t="s">
        <v>1267</v>
      </c>
      <c r="J515" s="661" t="s">
        <v>1268</v>
      </c>
      <c r="K515" s="661" t="s">
        <v>1269</v>
      </c>
      <c r="L515" s="663">
        <v>47.180053981121524</v>
      </c>
      <c r="M515" s="663">
        <v>3</v>
      </c>
      <c r="N515" s="664">
        <v>141.54016194336458</v>
      </c>
    </row>
    <row r="516" spans="1:14" ht="14.4" customHeight="1" x14ac:dyDescent="0.3">
      <c r="A516" s="659" t="s">
        <v>561</v>
      </c>
      <c r="B516" s="660" t="s">
        <v>562</v>
      </c>
      <c r="C516" s="661" t="s">
        <v>578</v>
      </c>
      <c r="D516" s="662" t="s">
        <v>2600</v>
      </c>
      <c r="E516" s="661" t="s">
        <v>584</v>
      </c>
      <c r="F516" s="662" t="s">
        <v>2602</v>
      </c>
      <c r="G516" s="661" t="s">
        <v>585</v>
      </c>
      <c r="H516" s="661" t="s">
        <v>1875</v>
      </c>
      <c r="I516" s="661" t="s">
        <v>1876</v>
      </c>
      <c r="J516" s="661" t="s">
        <v>1877</v>
      </c>
      <c r="K516" s="661" t="s">
        <v>1878</v>
      </c>
      <c r="L516" s="663">
        <v>226.77978992497066</v>
      </c>
      <c r="M516" s="663">
        <v>26</v>
      </c>
      <c r="N516" s="664">
        <v>5896.274538049237</v>
      </c>
    </row>
    <row r="517" spans="1:14" ht="14.4" customHeight="1" x14ac:dyDescent="0.3">
      <c r="A517" s="659" t="s">
        <v>561</v>
      </c>
      <c r="B517" s="660" t="s">
        <v>562</v>
      </c>
      <c r="C517" s="661" t="s">
        <v>578</v>
      </c>
      <c r="D517" s="662" t="s">
        <v>2600</v>
      </c>
      <c r="E517" s="661" t="s">
        <v>584</v>
      </c>
      <c r="F517" s="662" t="s">
        <v>2602</v>
      </c>
      <c r="G517" s="661" t="s">
        <v>585</v>
      </c>
      <c r="H517" s="661" t="s">
        <v>1282</v>
      </c>
      <c r="I517" s="661" t="s">
        <v>237</v>
      </c>
      <c r="J517" s="661" t="s">
        <v>1283</v>
      </c>
      <c r="K517" s="661"/>
      <c r="L517" s="663">
        <v>644.58076923076931</v>
      </c>
      <c r="M517" s="663">
        <v>13</v>
      </c>
      <c r="N517" s="664">
        <v>8379.5500000000011</v>
      </c>
    </row>
    <row r="518" spans="1:14" ht="14.4" customHeight="1" x14ac:dyDescent="0.3">
      <c r="A518" s="659" t="s">
        <v>561</v>
      </c>
      <c r="B518" s="660" t="s">
        <v>562</v>
      </c>
      <c r="C518" s="661" t="s">
        <v>578</v>
      </c>
      <c r="D518" s="662" t="s">
        <v>2600</v>
      </c>
      <c r="E518" s="661" t="s">
        <v>584</v>
      </c>
      <c r="F518" s="662" t="s">
        <v>2602</v>
      </c>
      <c r="G518" s="661" t="s">
        <v>585</v>
      </c>
      <c r="H518" s="661" t="s">
        <v>1879</v>
      </c>
      <c r="I518" s="661" t="s">
        <v>1880</v>
      </c>
      <c r="J518" s="661" t="s">
        <v>1881</v>
      </c>
      <c r="K518" s="661" t="s">
        <v>1882</v>
      </c>
      <c r="L518" s="663">
        <v>154.5028522227193</v>
      </c>
      <c r="M518" s="663">
        <v>58</v>
      </c>
      <c r="N518" s="664">
        <v>8961.1654289177186</v>
      </c>
    </row>
    <row r="519" spans="1:14" ht="14.4" customHeight="1" x14ac:dyDescent="0.3">
      <c r="A519" s="659" t="s">
        <v>561</v>
      </c>
      <c r="B519" s="660" t="s">
        <v>562</v>
      </c>
      <c r="C519" s="661" t="s">
        <v>578</v>
      </c>
      <c r="D519" s="662" t="s">
        <v>2600</v>
      </c>
      <c r="E519" s="661" t="s">
        <v>584</v>
      </c>
      <c r="F519" s="662" t="s">
        <v>2602</v>
      </c>
      <c r="G519" s="661" t="s">
        <v>585</v>
      </c>
      <c r="H519" s="661" t="s">
        <v>1883</v>
      </c>
      <c r="I519" s="661" t="s">
        <v>237</v>
      </c>
      <c r="J519" s="661" t="s">
        <v>1884</v>
      </c>
      <c r="K519" s="661"/>
      <c r="L519" s="663">
        <v>44.201319562865898</v>
      </c>
      <c r="M519" s="663">
        <v>32</v>
      </c>
      <c r="N519" s="664">
        <v>1414.4422260117087</v>
      </c>
    </row>
    <row r="520" spans="1:14" ht="14.4" customHeight="1" x14ac:dyDescent="0.3">
      <c r="A520" s="659" t="s">
        <v>561</v>
      </c>
      <c r="B520" s="660" t="s">
        <v>562</v>
      </c>
      <c r="C520" s="661" t="s">
        <v>578</v>
      </c>
      <c r="D520" s="662" t="s">
        <v>2600</v>
      </c>
      <c r="E520" s="661" t="s">
        <v>584</v>
      </c>
      <c r="F520" s="662" t="s">
        <v>2602</v>
      </c>
      <c r="G520" s="661" t="s">
        <v>585</v>
      </c>
      <c r="H520" s="661" t="s">
        <v>1885</v>
      </c>
      <c r="I520" s="661" t="s">
        <v>237</v>
      </c>
      <c r="J520" s="661" t="s">
        <v>1886</v>
      </c>
      <c r="K520" s="661"/>
      <c r="L520" s="663">
        <v>68.465272350320134</v>
      </c>
      <c r="M520" s="663">
        <v>2</v>
      </c>
      <c r="N520" s="664">
        <v>136.93054470064027</v>
      </c>
    </row>
    <row r="521" spans="1:14" ht="14.4" customHeight="1" x14ac:dyDescent="0.3">
      <c r="A521" s="659" t="s">
        <v>561</v>
      </c>
      <c r="B521" s="660" t="s">
        <v>562</v>
      </c>
      <c r="C521" s="661" t="s">
        <v>578</v>
      </c>
      <c r="D521" s="662" t="s">
        <v>2600</v>
      </c>
      <c r="E521" s="661" t="s">
        <v>584</v>
      </c>
      <c r="F521" s="662" t="s">
        <v>2602</v>
      </c>
      <c r="G521" s="661" t="s">
        <v>585</v>
      </c>
      <c r="H521" s="661" t="s">
        <v>1887</v>
      </c>
      <c r="I521" s="661" t="s">
        <v>237</v>
      </c>
      <c r="J521" s="661" t="s">
        <v>1888</v>
      </c>
      <c r="K521" s="661"/>
      <c r="L521" s="663">
        <v>41.039999999999992</v>
      </c>
      <c r="M521" s="663">
        <v>6</v>
      </c>
      <c r="N521" s="664">
        <v>246.23999999999995</v>
      </c>
    </row>
    <row r="522" spans="1:14" ht="14.4" customHeight="1" x14ac:dyDescent="0.3">
      <c r="A522" s="659" t="s">
        <v>561</v>
      </c>
      <c r="B522" s="660" t="s">
        <v>562</v>
      </c>
      <c r="C522" s="661" t="s">
        <v>578</v>
      </c>
      <c r="D522" s="662" t="s">
        <v>2600</v>
      </c>
      <c r="E522" s="661" t="s">
        <v>584</v>
      </c>
      <c r="F522" s="662" t="s">
        <v>2602</v>
      </c>
      <c r="G522" s="661" t="s">
        <v>585</v>
      </c>
      <c r="H522" s="661" t="s">
        <v>754</v>
      </c>
      <c r="I522" s="661" t="s">
        <v>237</v>
      </c>
      <c r="J522" s="661" t="s">
        <v>755</v>
      </c>
      <c r="K522" s="661"/>
      <c r="L522" s="663">
        <v>182.98306434471047</v>
      </c>
      <c r="M522" s="663">
        <v>3</v>
      </c>
      <c r="N522" s="664">
        <v>548.94919303413144</v>
      </c>
    </row>
    <row r="523" spans="1:14" ht="14.4" customHeight="1" x14ac:dyDescent="0.3">
      <c r="A523" s="659" t="s">
        <v>561</v>
      </c>
      <c r="B523" s="660" t="s">
        <v>562</v>
      </c>
      <c r="C523" s="661" t="s">
        <v>578</v>
      </c>
      <c r="D523" s="662" t="s">
        <v>2600</v>
      </c>
      <c r="E523" s="661" t="s">
        <v>584</v>
      </c>
      <c r="F523" s="662" t="s">
        <v>2602</v>
      </c>
      <c r="G523" s="661" t="s">
        <v>585</v>
      </c>
      <c r="H523" s="661" t="s">
        <v>1286</v>
      </c>
      <c r="I523" s="661" t="s">
        <v>237</v>
      </c>
      <c r="J523" s="661" t="s">
        <v>1287</v>
      </c>
      <c r="K523" s="661"/>
      <c r="L523" s="663">
        <v>40.032421163118585</v>
      </c>
      <c r="M523" s="663">
        <v>41</v>
      </c>
      <c r="N523" s="664">
        <v>1641.3292676878618</v>
      </c>
    </row>
    <row r="524" spans="1:14" ht="14.4" customHeight="1" x14ac:dyDescent="0.3">
      <c r="A524" s="659" t="s">
        <v>561</v>
      </c>
      <c r="B524" s="660" t="s">
        <v>562</v>
      </c>
      <c r="C524" s="661" t="s">
        <v>578</v>
      </c>
      <c r="D524" s="662" t="s">
        <v>2600</v>
      </c>
      <c r="E524" s="661" t="s">
        <v>584</v>
      </c>
      <c r="F524" s="662" t="s">
        <v>2602</v>
      </c>
      <c r="G524" s="661" t="s">
        <v>585</v>
      </c>
      <c r="H524" s="661" t="s">
        <v>756</v>
      </c>
      <c r="I524" s="661" t="s">
        <v>237</v>
      </c>
      <c r="J524" s="661" t="s">
        <v>757</v>
      </c>
      <c r="K524" s="661"/>
      <c r="L524" s="663">
        <v>146.09800000000001</v>
      </c>
      <c r="M524" s="663">
        <v>5</v>
      </c>
      <c r="N524" s="664">
        <v>730.49</v>
      </c>
    </row>
    <row r="525" spans="1:14" ht="14.4" customHeight="1" x14ac:dyDescent="0.3">
      <c r="A525" s="659" t="s">
        <v>561</v>
      </c>
      <c r="B525" s="660" t="s">
        <v>562</v>
      </c>
      <c r="C525" s="661" t="s">
        <v>578</v>
      </c>
      <c r="D525" s="662" t="s">
        <v>2600</v>
      </c>
      <c r="E525" s="661" t="s">
        <v>584</v>
      </c>
      <c r="F525" s="662" t="s">
        <v>2602</v>
      </c>
      <c r="G525" s="661" t="s">
        <v>585</v>
      </c>
      <c r="H525" s="661" t="s">
        <v>758</v>
      </c>
      <c r="I525" s="661" t="s">
        <v>237</v>
      </c>
      <c r="J525" s="661" t="s">
        <v>759</v>
      </c>
      <c r="K525" s="661"/>
      <c r="L525" s="663">
        <v>99.481200972070951</v>
      </c>
      <c r="M525" s="663">
        <v>87</v>
      </c>
      <c r="N525" s="664">
        <v>8654.8644845701729</v>
      </c>
    </row>
    <row r="526" spans="1:14" ht="14.4" customHeight="1" x14ac:dyDescent="0.3">
      <c r="A526" s="659" t="s">
        <v>561</v>
      </c>
      <c r="B526" s="660" t="s">
        <v>562</v>
      </c>
      <c r="C526" s="661" t="s">
        <v>578</v>
      </c>
      <c r="D526" s="662" t="s">
        <v>2600</v>
      </c>
      <c r="E526" s="661" t="s">
        <v>584</v>
      </c>
      <c r="F526" s="662" t="s">
        <v>2602</v>
      </c>
      <c r="G526" s="661" t="s">
        <v>585</v>
      </c>
      <c r="H526" s="661" t="s">
        <v>764</v>
      </c>
      <c r="I526" s="661" t="s">
        <v>765</v>
      </c>
      <c r="J526" s="661" t="s">
        <v>766</v>
      </c>
      <c r="K526" s="661" t="s">
        <v>767</v>
      </c>
      <c r="L526" s="663">
        <v>95.69983476275641</v>
      </c>
      <c r="M526" s="663">
        <v>1</v>
      </c>
      <c r="N526" s="664">
        <v>95.69983476275641</v>
      </c>
    </row>
    <row r="527" spans="1:14" ht="14.4" customHeight="1" x14ac:dyDescent="0.3">
      <c r="A527" s="659" t="s">
        <v>561</v>
      </c>
      <c r="B527" s="660" t="s">
        <v>562</v>
      </c>
      <c r="C527" s="661" t="s">
        <v>578</v>
      </c>
      <c r="D527" s="662" t="s">
        <v>2600</v>
      </c>
      <c r="E527" s="661" t="s">
        <v>584</v>
      </c>
      <c r="F527" s="662" t="s">
        <v>2602</v>
      </c>
      <c r="G527" s="661" t="s">
        <v>585</v>
      </c>
      <c r="H527" s="661" t="s">
        <v>1889</v>
      </c>
      <c r="I527" s="661" t="s">
        <v>1890</v>
      </c>
      <c r="J527" s="661" t="s">
        <v>1280</v>
      </c>
      <c r="K527" s="661" t="s">
        <v>1891</v>
      </c>
      <c r="L527" s="663">
        <v>59.460719800253571</v>
      </c>
      <c r="M527" s="663">
        <v>1</v>
      </c>
      <c r="N527" s="664">
        <v>59.460719800253571</v>
      </c>
    </row>
    <row r="528" spans="1:14" ht="14.4" customHeight="1" x14ac:dyDescent="0.3">
      <c r="A528" s="659" t="s">
        <v>561</v>
      </c>
      <c r="B528" s="660" t="s">
        <v>562</v>
      </c>
      <c r="C528" s="661" t="s">
        <v>578</v>
      </c>
      <c r="D528" s="662" t="s">
        <v>2600</v>
      </c>
      <c r="E528" s="661" t="s">
        <v>584</v>
      </c>
      <c r="F528" s="662" t="s">
        <v>2602</v>
      </c>
      <c r="G528" s="661" t="s">
        <v>585</v>
      </c>
      <c r="H528" s="661" t="s">
        <v>768</v>
      </c>
      <c r="I528" s="661" t="s">
        <v>769</v>
      </c>
      <c r="J528" s="661" t="s">
        <v>770</v>
      </c>
      <c r="K528" s="661" t="s">
        <v>771</v>
      </c>
      <c r="L528" s="663">
        <v>63.936769023981235</v>
      </c>
      <c r="M528" s="663">
        <v>3</v>
      </c>
      <c r="N528" s="664">
        <v>191.8103070719437</v>
      </c>
    </row>
    <row r="529" spans="1:14" ht="14.4" customHeight="1" x14ac:dyDescent="0.3">
      <c r="A529" s="659" t="s">
        <v>561</v>
      </c>
      <c r="B529" s="660" t="s">
        <v>562</v>
      </c>
      <c r="C529" s="661" t="s">
        <v>578</v>
      </c>
      <c r="D529" s="662" t="s">
        <v>2600</v>
      </c>
      <c r="E529" s="661" t="s">
        <v>584</v>
      </c>
      <c r="F529" s="662" t="s">
        <v>2602</v>
      </c>
      <c r="G529" s="661" t="s">
        <v>585</v>
      </c>
      <c r="H529" s="661" t="s">
        <v>1892</v>
      </c>
      <c r="I529" s="661" t="s">
        <v>1893</v>
      </c>
      <c r="J529" s="661" t="s">
        <v>1894</v>
      </c>
      <c r="K529" s="661" t="s">
        <v>1895</v>
      </c>
      <c r="L529" s="663">
        <v>97.899989878798905</v>
      </c>
      <c r="M529" s="663">
        <v>1</v>
      </c>
      <c r="N529" s="664">
        <v>97.899989878798905</v>
      </c>
    </row>
    <row r="530" spans="1:14" ht="14.4" customHeight="1" x14ac:dyDescent="0.3">
      <c r="A530" s="659" t="s">
        <v>561</v>
      </c>
      <c r="B530" s="660" t="s">
        <v>562</v>
      </c>
      <c r="C530" s="661" t="s">
        <v>578</v>
      </c>
      <c r="D530" s="662" t="s">
        <v>2600</v>
      </c>
      <c r="E530" s="661" t="s">
        <v>584</v>
      </c>
      <c r="F530" s="662" t="s">
        <v>2602</v>
      </c>
      <c r="G530" s="661" t="s">
        <v>585</v>
      </c>
      <c r="H530" s="661" t="s">
        <v>1896</v>
      </c>
      <c r="I530" s="661" t="s">
        <v>1897</v>
      </c>
      <c r="J530" s="661" t="s">
        <v>1898</v>
      </c>
      <c r="K530" s="661" t="s">
        <v>1899</v>
      </c>
      <c r="L530" s="663">
        <v>25.160240975012957</v>
      </c>
      <c r="M530" s="663">
        <v>2</v>
      </c>
      <c r="N530" s="664">
        <v>50.320481950025915</v>
      </c>
    </row>
    <row r="531" spans="1:14" ht="14.4" customHeight="1" x14ac:dyDescent="0.3">
      <c r="A531" s="659" t="s">
        <v>561</v>
      </c>
      <c r="B531" s="660" t="s">
        <v>562</v>
      </c>
      <c r="C531" s="661" t="s">
        <v>578</v>
      </c>
      <c r="D531" s="662" t="s">
        <v>2600</v>
      </c>
      <c r="E531" s="661" t="s">
        <v>584</v>
      </c>
      <c r="F531" s="662" t="s">
        <v>2602</v>
      </c>
      <c r="G531" s="661" t="s">
        <v>585</v>
      </c>
      <c r="H531" s="661" t="s">
        <v>1290</v>
      </c>
      <c r="I531" s="661" t="s">
        <v>237</v>
      </c>
      <c r="J531" s="661" t="s">
        <v>1291</v>
      </c>
      <c r="K531" s="661" t="s">
        <v>1292</v>
      </c>
      <c r="L531" s="663">
        <v>43.130855435317457</v>
      </c>
      <c r="M531" s="663">
        <v>11</v>
      </c>
      <c r="N531" s="664">
        <v>474.43940978849201</v>
      </c>
    </row>
    <row r="532" spans="1:14" ht="14.4" customHeight="1" x14ac:dyDescent="0.3">
      <c r="A532" s="659" t="s">
        <v>561</v>
      </c>
      <c r="B532" s="660" t="s">
        <v>562</v>
      </c>
      <c r="C532" s="661" t="s">
        <v>578</v>
      </c>
      <c r="D532" s="662" t="s">
        <v>2600</v>
      </c>
      <c r="E532" s="661" t="s">
        <v>584</v>
      </c>
      <c r="F532" s="662" t="s">
        <v>2602</v>
      </c>
      <c r="G532" s="661" t="s">
        <v>585</v>
      </c>
      <c r="H532" s="661" t="s">
        <v>780</v>
      </c>
      <c r="I532" s="661" t="s">
        <v>781</v>
      </c>
      <c r="J532" s="661" t="s">
        <v>782</v>
      </c>
      <c r="K532" s="661" t="s">
        <v>783</v>
      </c>
      <c r="L532" s="663">
        <v>37.630000000000003</v>
      </c>
      <c r="M532" s="663">
        <v>2</v>
      </c>
      <c r="N532" s="664">
        <v>75.260000000000005</v>
      </c>
    </row>
    <row r="533" spans="1:14" ht="14.4" customHeight="1" x14ac:dyDescent="0.3">
      <c r="A533" s="659" t="s">
        <v>561</v>
      </c>
      <c r="B533" s="660" t="s">
        <v>562</v>
      </c>
      <c r="C533" s="661" t="s">
        <v>578</v>
      </c>
      <c r="D533" s="662" t="s">
        <v>2600</v>
      </c>
      <c r="E533" s="661" t="s">
        <v>584</v>
      </c>
      <c r="F533" s="662" t="s">
        <v>2602</v>
      </c>
      <c r="G533" s="661" t="s">
        <v>585</v>
      </c>
      <c r="H533" s="661" t="s">
        <v>1900</v>
      </c>
      <c r="I533" s="661" t="s">
        <v>1901</v>
      </c>
      <c r="J533" s="661" t="s">
        <v>1902</v>
      </c>
      <c r="K533" s="661" t="s">
        <v>1903</v>
      </c>
      <c r="L533" s="663">
        <v>42.42</v>
      </c>
      <c r="M533" s="663">
        <v>3</v>
      </c>
      <c r="N533" s="664">
        <v>127.26</v>
      </c>
    </row>
    <row r="534" spans="1:14" ht="14.4" customHeight="1" x14ac:dyDescent="0.3">
      <c r="A534" s="659" t="s">
        <v>561</v>
      </c>
      <c r="B534" s="660" t="s">
        <v>562</v>
      </c>
      <c r="C534" s="661" t="s">
        <v>578</v>
      </c>
      <c r="D534" s="662" t="s">
        <v>2600</v>
      </c>
      <c r="E534" s="661" t="s">
        <v>584</v>
      </c>
      <c r="F534" s="662" t="s">
        <v>2602</v>
      </c>
      <c r="G534" s="661" t="s">
        <v>585</v>
      </c>
      <c r="H534" s="661" t="s">
        <v>784</v>
      </c>
      <c r="I534" s="661" t="s">
        <v>785</v>
      </c>
      <c r="J534" s="661" t="s">
        <v>786</v>
      </c>
      <c r="K534" s="661" t="s">
        <v>787</v>
      </c>
      <c r="L534" s="663">
        <v>77.236454276264368</v>
      </c>
      <c r="M534" s="663">
        <v>14</v>
      </c>
      <c r="N534" s="664">
        <v>1081.3103598677012</v>
      </c>
    </row>
    <row r="535" spans="1:14" ht="14.4" customHeight="1" x14ac:dyDescent="0.3">
      <c r="A535" s="659" t="s">
        <v>561</v>
      </c>
      <c r="B535" s="660" t="s">
        <v>562</v>
      </c>
      <c r="C535" s="661" t="s">
        <v>578</v>
      </c>
      <c r="D535" s="662" t="s">
        <v>2600</v>
      </c>
      <c r="E535" s="661" t="s">
        <v>584</v>
      </c>
      <c r="F535" s="662" t="s">
        <v>2602</v>
      </c>
      <c r="G535" s="661" t="s">
        <v>585</v>
      </c>
      <c r="H535" s="661" t="s">
        <v>1904</v>
      </c>
      <c r="I535" s="661" t="s">
        <v>1905</v>
      </c>
      <c r="J535" s="661" t="s">
        <v>786</v>
      </c>
      <c r="K535" s="661" t="s">
        <v>1906</v>
      </c>
      <c r="L535" s="663">
        <v>29.52</v>
      </c>
      <c r="M535" s="663">
        <v>2</v>
      </c>
      <c r="N535" s="664">
        <v>59.04</v>
      </c>
    </row>
    <row r="536" spans="1:14" ht="14.4" customHeight="1" x14ac:dyDescent="0.3">
      <c r="A536" s="659" t="s">
        <v>561</v>
      </c>
      <c r="B536" s="660" t="s">
        <v>562</v>
      </c>
      <c r="C536" s="661" t="s">
        <v>578</v>
      </c>
      <c r="D536" s="662" t="s">
        <v>2600</v>
      </c>
      <c r="E536" s="661" t="s">
        <v>584</v>
      </c>
      <c r="F536" s="662" t="s">
        <v>2602</v>
      </c>
      <c r="G536" s="661" t="s">
        <v>585</v>
      </c>
      <c r="H536" s="661" t="s">
        <v>1907</v>
      </c>
      <c r="I536" s="661" t="s">
        <v>1908</v>
      </c>
      <c r="J536" s="661" t="s">
        <v>1909</v>
      </c>
      <c r="K536" s="661" t="s">
        <v>1910</v>
      </c>
      <c r="L536" s="663">
        <v>72.050690073516833</v>
      </c>
      <c r="M536" s="663">
        <v>2</v>
      </c>
      <c r="N536" s="664">
        <v>144.10138014703367</v>
      </c>
    </row>
    <row r="537" spans="1:14" ht="14.4" customHeight="1" x14ac:dyDescent="0.3">
      <c r="A537" s="659" t="s">
        <v>561</v>
      </c>
      <c r="B537" s="660" t="s">
        <v>562</v>
      </c>
      <c r="C537" s="661" t="s">
        <v>578</v>
      </c>
      <c r="D537" s="662" t="s">
        <v>2600</v>
      </c>
      <c r="E537" s="661" t="s">
        <v>584</v>
      </c>
      <c r="F537" s="662" t="s">
        <v>2602</v>
      </c>
      <c r="G537" s="661" t="s">
        <v>585</v>
      </c>
      <c r="H537" s="661" t="s">
        <v>1911</v>
      </c>
      <c r="I537" s="661" t="s">
        <v>1912</v>
      </c>
      <c r="J537" s="661" t="s">
        <v>1190</v>
      </c>
      <c r="K537" s="661" t="s">
        <v>1913</v>
      </c>
      <c r="L537" s="663">
        <v>61.379987018675095</v>
      </c>
      <c r="M537" s="663">
        <v>8</v>
      </c>
      <c r="N537" s="664">
        <v>491.03989614940076</v>
      </c>
    </row>
    <row r="538" spans="1:14" ht="14.4" customHeight="1" x14ac:dyDescent="0.3">
      <c r="A538" s="659" t="s">
        <v>561</v>
      </c>
      <c r="B538" s="660" t="s">
        <v>562</v>
      </c>
      <c r="C538" s="661" t="s">
        <v>578</v>
      </c>
      <c r="D538" s="662" t="s">
        <v>2600</v>
      </c>
      <c r="E538" s="661" t="s">
        <v>584</v>
      </c>
      <c r="F538" s="662" t="s">
        <v>2602</v>
      </c>
      <c r="G538" s="661" t="s">
        <v>585</v>
      </c>
      <c r="H538" s="661" t="s">
        <v>788</v>
      </c>
      <c r="I538" s="661" t="s">
        <v>237</v>
      </c>
      <c r="J538" s="661" t="s">
        <v>789</v>
      </c>
      <c r="K538" s="661"/>
      <c r="L538" s="663">
        <v>58.271024302338731</v>
      </c>
      <c r="M538" s="663">
        <v>40</v>
      </c>
      <c r="N538" s="664">
        <v>2330.8409720935492</v>
      </c>
    </row>
    <row r="539" spans="1:14" ht="14.4" customHeight="1" x14ac:dyDescent="0.3">
      <c r="A539" s="659" t="s">
        <v>561</v>
      </c>
      <c r="B539" s="660" t="s">
        <v>562</v>
      </c>
      <c r="C539" s="661" t="s">
        <v>578</v>
      </c>
      <c r="D539" s="662" t="s">
        <v>2600</v>
      </c>
      <c r="E539" s="661" t="s">
        <v>584</v>
      </c>
      <c r="F539" s="662" t="s">
        <v>2602</v>
      </c>
      <c r="G539" s="661" t="s">
        <v>585</v>
      </c>
      <c r="H539" s="661" t="s">
        <v>1301</v>
      </c>
      <c r="I539" s="661" t="s">
        <v>1302</v>
      </c>
      <c r="J539" s="661" t="s">
        <v>748</v>
      </c>
      <c r="K539" s="661" t="s">
        <v>1303</v>
      </c>
      <c r="L539" s="663">
        <v>179.91662812026095</v>
      </c>
      <c r="M539" s="663">
        <v>3</v>
      </c>
      <c r="N539" s="664">
        <v>539.74988436078286</v>
      </c>
    </row>
    <row r="540" spans="1:14" ht="14.4" customHeight="1" x14ac:dyDescent="0.3">
      <c r="A540" s="659" t="s">
        <v>561</v>
      </c>
      <c r="B540" s="660" t="s">
        <v>562</v>
      </c>
      <c r="C540" s="661" t="s">
        <v>578</v>
      </c>
      <c r="D540" s="662" t="s">
        <v>2600</v>
      </c>
      <c r="E540" s="661" t="s">
        <v>584</v>
      </c>
      <c r="F540" s="662" t="s">
        <v>2602</v>
      </c>
      <c r="G540" s="661" t="s">
        <v>585</v>
      </c>
      <c r="H540" s="661" t="s">
        <v>790</v>
      </c>
      <c r="I540" s="661" t="s">
        <v>791</v>
      </c>
      <c r="J540" s="661" t="s">
        <v>792</v>
      </c>
      <c r="K540" s="661" t="s">
        <v>793</v>
      </c>
      <c r="L540" s="663">
        <v>19.139900018838706</v>
      </c>
      <c r="M540" s="663">
        <v>4</v>
      </c>
      <c r="N540" s="664">
        <v>76.559600075354822</v>
      </c>
    </row>
    <row r="541" spans="1:14" ht="14.4" customHeight="1" x14ac:dyDescent="0.3">
      <c r="A541" s="659" t="s">
        <v>561</v>
      </c>
      <c r="B541" s="660" t="s">
        <v>562</v>
      </c>
      <c r="C541" s="661" t="s">
        <v>578</v>
      </c>
      <c r="D541" s="662" t="s">
        <v>2600</v>
      </c>
      <c r="E541" s="661" t="s">
        <v>584</v>
      </c>
      <c r="F541" s="662" t="s">
        <v>2602</v>
      </c>
      <c r="G541" s="661" t="s">
        <v>585</v>
      </c>
      <c r="H541" s="661" t="s">
        <v>1307</v>
      </c>
      <c r="I541" s="661" t="s">
        <v>1308</v>
      </c>
      <c r="J541" s="661" t="s">
        <v>792</v>
      </c>
      <c r="K541" s="661" t="s">
        <v>1309</v>
      </c>
      <c r="L541" s="663">
        <v>28.122942817717025</v>
      </c>
      <c r="M541" s="663">
        <v>34</v>
      </c>
      <c r="N541" s="664">
        <v>956.18005580237889</v>
      </c>
    </row>
    <row r="542" spans="1:14" ht="14.4" customHeight="1" x14ac:dyDescent="0.3">
      <c r="A542" s="659" t="s">
        <v>561</v>
      </c>
      <c r="B542" s="660" t="s">
        <v>562</v>
      </c>
      <c r="C542" s="661" t="s">
        <v>578</v>
      </c>
      <c r="D542" s="662" t="s">
        <v>2600</v>
      </c>
      <c r="E542" s="661" t="s">
        <v>584</v>
      </c>
      <c r="F542" s="662" t="s">
        <v>2602</v>
      </c>
      <c r="G542" s="661" t="s">
        <v>585</v>
      </c>
      <c r="H542" s="661" t="s">
        <v>1914</v>
      </c>
      <c r="I542" s="661" t="s">
        <v>237</v>
      </c>
      <c r="J542" s="661" t="s">
        <v>1915</v>
      </c>
      <c r="K542" s="661" t="s">
        <v>1916</v>
      </c>
      <c r="L542" s="663">
        <v>177.07124999999999</v>
      </c>
      <c r="M542" s="663">
        <v>1</v>
      </c>
      <c r="N542" s="664">
        <v>177.07124999999999</v>
      </c>
    </row>
    <row r="543" spans="1:14" ht="14.4" customHeight="1" x14ac:dyDescent="0.3">
      <c r="A543" s="659" t="s">
        <v>561</v>
      </c>
      <c r="B543" s="660" t="s">
        <v>562</v>
      </c>
      <c r="C543" s="661" t="s">
        <v>578</v>
      </c>
      <c r="D543" s="662" t="s">
        <v>2600</v>
      </c>
      <c r="E543" s="661" t="s">
        <v>584</v>
      </c>
      <c r="F543" s="662" t="s">
        <v>2602</v>
      </c>
      <c r="G543" s="661" t="s">
        <v>585</v>
      </c>
      <c r="H543" s="661" t="s">
        <v>801</v>
      </c>
      <c r="I543" s="661" t="s">
        <v>802</v>
      </c>
      <c r="J543" s="661" t="s">
        <v>803</v>
      </c>
      <c r="K543" s="661" t="s">
        <v>804</v>
      </c>
      <c r="L543" s="663">
        <v>217.36918017272322</v>
      </c>
      <c r="M543" s="663">
        <v>9</v>
      </c>
      <c r="N543" s="664">
        <v>1956.3226215545089</v>
      </c>
    </row>
    <row r="544" spans="1:14" ht="14.4" customHeight="1" x14ac:dyDescent="0.3">
      <c r="A544" s="659" t="s">
        <v>561</v>
      </c>
      <c r="B544" s="660" t="s">
        <v>562</v>
      </c>
      <c r="C544" s="661" t="s">
        <v>578</v>
      </c>
      <c r="D544" s="662" t="s">
        <v>2600</v>
      </c>
      <c r="E544" s="661" t="s">
        <v>584</v>
      </c>
      <c r="F544" s="662" t="s">
        <v>2602</v>
      </c>
      <c r="G544" s="661" t="s">
        <v>585</v>
      </c>
      <c r="H544" s="661" t="s">
        <v>1917</v>
      </c>
      <c r="I544" s="661" t="s">
        <v>237</v>
      </c>
      <c r="J544" s="661" t="s">
        <v>1918</v>
      </c>
      <c r="K544" s="661"/>
      <c r="L544" s="663">
        <v>194.84068383332158</v>
      </c>
      <c r="M544" s="663">
        <v>3</v>
      </c>
      <c r="N544" s="664">
        <v>584.52205149996473</v>
      </c>
    </row>
    <row r="545" spans="1:14" ht="14.4" customHeight="1" x14ac:dyDescent="0.3">
      <c r="A545" s="659" t="s">
        <v>561</v>
      </c>
      <c r="B545" s="660" t="s">
        <v>562</v>
      </c>
      <c r="C545" s="661" t="s">
        <v>578</v>
      </c>
      <c r="D545" s="662" t="s">
        <v>2600</v>
      </c>
      <c r="E545" s="661" t="s">
        <v>584</v>
      </c>
      <c r="F545" s="662" t="s">
        <v>2602</v>
      </c>
      <c r="G545" s="661" t="s">
        <v>585</v>
      </c>
      <c r="H545" s="661" t="s">
        <v>1919</v>
      </c>
      <c r="I545" s="661" t="s">
        <v>237</v>
      </c>
      <c r="J545" s="661" t="s">
        <v>1920</v>
      </c>
      <c r="K545" s="661"/>
      <c r="L545" s="663">
        <v>35.651918389573659</v>
      </c>
      <c r="M545" s="663">
        <v>6</v>
      </c>
      <c r="N545" s="664">
        <v>213.91151033744197</v>
      </c>
    </row>
    <row r="546" spans="1:14" ht="14.4" customHeight="1" x14ac:dyDescent="0.3">
      <c r="A546" s="659" t="s">
        <v>561</v>
      </c>
      <c r="B546" s="660" t="s">
        <v>562</v>
      </c>
      <c r="C546" s="661" t="s">
        <v>578</v>
      </c>
      <c r="D546" s="662" t="s">
        <v>2600</v>
      </c>
      <c r="E546" s="661" t="s">
        <v>584</v>
      </c>
      <c r="F546" s="662" t="s">
        <v>2602</v>
      </c>
      <c r="G546" s="661" t="s">
        <v>585</v>
      </c>
      <c r="H546" s="661" t="s">
        <v>805</v>
      </c>
      <c r="I546" s="661" t="s">
        <v>237</v>
      </c>
      <c r="J546" s="661" t="s">
        <v>806</v>
      </c>
      <c r="K546" s="661"/>
      <c r="L546" s="663">
        <v>160.14484638809301</v>
      </c>
      <c r="M546" s="663">
        <v>4</v>
      </c>
      <c r="N546" s="664">
        <v>640.57938555237206</v>
      </c>
    </row>
    <row r="547" spans="1:14" ht="14.4" customHeight="1" x14ac:dyDescent="0.3">
      <c r="A547" s="659" t="s">
        <v>561</v>
      </c>
      <c r="B547" s="660" t="s">
        <v>562</v>
      </c>
      <c r="C547" s="661" t="s">
        <v>578</v>
      </c>
      <c r="D547" s="662" t="s">
        <v>2600</v>
      </c>
      <c r="E547" s="661" t="s">
        <v>584</v>
      </c>
      <c r="F547" s="662" t="s">
        <v>2602</v>
      </c>
      <c r="G547" s="661" t="s">
        <v>585</v>
      </c>
      <c r="H547" s="661" t="s">
        <v>1321</v>
      </c>
      <c r="I547" s="661" t="s">
        <v>237</v>
      </c>
      <c r="J547" s="661" t="s">
        <v>1322</v>
      </c>
      <c r="K547" s="661"/>
      <c r="L547" s="663">
        <v>99.171065886249693</v>
      </c>
      <c r="M547" s="663">
        <v>29</v>
      </c>
      <c r="N547" s="664">
        <v>2875.9609107012411</v>
      </c>
    </row>
    <row r="548" spans="1:14" ht="14.4" customHeight="1" x14ac:dyDescent="0.3">
      <c r="A548" s="659" t="s">
        <v>561</v>
      </c>
      <c r="B548" s="660" t="s">
        <v>562</v>
      </c>
      <c r="C548" s="661" t="s">
        <v>578</v>
      </c>
      <c r="D548" s="662" t="s">
        <v>2600</v>
      </c>
      <c r="E548" s="661" t="s">
        <v>584</v>
      </c>
      <c r="F548" s="662" t="s">
        <v>2602</v>
      </c>
      <c r="G548" s="661" t="s">
        <v>585</v>
      </c>
      <c r="H548" s="661" t="s">
        <v>1921</v>
      </c>
      <c r="I548" s="661" t="s">
        <v>1921</v>
      </c>
      <c r="J548" s="661" t="s">
        <v>587</v>
      </c>
      <c r="K548" s="661" t="s">
        <v>1922</v>
      </c>
      <c r="L548" s="663">
        <v>201.25</v>
      </c>
      <c r="M548" s="663">
        <v>26</v>
      </c>
      <c r="N548" s="664">
        <v>5232.5</v>
      </c>
    </row>
    <row r="549" spans="1:14" ht="14.4" customHeight="1" x14ac:dyDescent="0.3">
      <c r="A549" s="659" t="s">
        <v>561</v>
      </c>
      <c r="B549" s="660" t="s">
        <v>562</v>
      </c>
      <c r="C549" s="661" t="s">
        <v>578</v>
      </c>
      <c r="D549" s="662" t="s">
        <v>2600</v>
      </c>
      <c r="E549" s="661" t="s">
        <v>584</v>
      </c>
      <c r="F549" s="662" t="s">
        <v>2602</v>
      </c>
      <c r="G549" s="661" t="s">
        <v>585</v>
      </c>
      <c r="H549" s="661" t="s">
        <v>807</v>
      </c>
      <c r="I549" s="661" t="s">
        <v>808</v>
      </c>
      <c r="J549" s="661" t="s">
        <v>809</v>
      </c>
      <c r="K549" s="661" t="s">
        <v>810</v>
      </c>
      <c r="L549" s="663">
        <v>42.908205204476637</v>
      </c>
      <c r="M549" s="663">
        <v>17</v>
      </c>
      <c r="N549" s="664">
        <v>729.43948847610284</v>
      </c>
    </row>
    <row r="550" spans="1:14" ht="14.4" customHeight="1" x14ac:dyDescent="0.3">
      <c r="A550" s="659" t="s">
        <v>561</v>
      </c>
      <c r="B550" s="660" t="s">
        <v>562</v>
      </c>
      <c r="C550" s="661" t="s">
        <v>578</v>
      </c>
      <c r="D550" s="662" t="s">
        <v>2600</v>
      </c>
      <c r="E550" s="661" t="s">
        <v>584</v>
      </c>
      <c r="F550" s="662" t="s">
        <v>2602</v>
      </c>
      <c r="G550" s="661" t="s">
        <v>585</v>
      </c>
      <c r="H550" s="661" t="s">
        <v>811</v>
      </c>
      <c r="I550" s="661" t="s">
        <v>812</v>
      </c>
      <c r="J550" s="661" t="s">
        <v>813</v>
      </c>
      <c r="K550" s="661" t="s">
        <v>601</v>
      </c>
      <c r="L550" s="663">
        <v>57.947909693013521</v>
      </c>
      <c r="M550" s="663">
        <v>46</v>
      </c>
      <c r="N550" s="664">
        <v>2665.603845878622</v>
      </c>
    </row>
    <row r="551" spans="1:14" ht="14.4" customHeight="1" x14ac:dyDescent="0.3">
      <c r="A551" s="659" t="s">
        <v>561</v>
      </c>
      <c r="B551" s="660" t="s">
        <v>562</v>
      </c>
      <c r="C551" s="661" t="s">
        <v>578</v>
      </c>
      <c r="D551" s="662" t="s">
        <v>2600</v>
      </c>
      <c r="E551" s="661" t="s">
        <v>584</v>
      </c>
      <c r="F551" s="662" t="s">
        <v>2602</v>
      </c>
      <c r="G551" s="661" t="s">
        <v>585</v>
      </c>
      <c r="H551" s="661" t="s">
        <v>1923</v>
      </c>
      <c r="I551" s="661" t="s">
        <v>1924</v>
      </c>
      <c r="J551" s="661" t="s">
        <v>1925</v>
      </c>
      <c r="K551" s="661" t="s">
        <v>1155</v>
      </c>
      <c r="L551" s="663">
        <v>123.62034375757095</v>
      </c>
      <c r="M551" s="663">
        <v>975</v>
      </c>
      <c r="N551" s="664">
        <v>120529.83516363168</v>
      </c>
    </row>
    <row r="552" spans="1:14" ht="14.4" customHeight="1" x14ac:dyDescent="0.3">
      <c r="A552" s="659" t="s">
        <v>561</v>
      </c>
      <c r="B552" s="660" t="s">
        <v>562</v>
      </c>
      <c r="C552" s="661" t="s">
        <v>578</v>
      </c>
      <c r="D552" s="662" t="s">
        <v>2600</v>
      </c>
      <c r="E552" s="661" t="s">
        <v>584</v>
      </c>
      <c r="F552" s="662" t="s">
        <v>2602</v>
      </c>
      <c r="G552" s="661" t="s">
        <v>585</v>
      </c>
      <c r="H552" s="661" t="s">
        <v>1327</v>
      </c>
      <c r="I552" s="661" t="s">
        <v>1328</v>
      </c>
      <c r="J552" s="661" t="s">
        <v>1329</v>
      </c>
      <c r="K552" s="661" t="s">
        <v>875</v>
      </c>
      <c r="L552" s="663">
        <v>63.126153846153855</v>
      </c>
      <c r="M552" s="663">
        <v>13</v>
      </c>
      <c r="N552" s="664">
        <v>820.6400000000001</v>
      </c>
    </row>
    <row r="553" spans="1:14" ht="14.4" customHeight="1" x14ac:dyDescent="0.3">
      <c r="A553" s="659" t="s">
        <v>561</v>
      </c>
      <c r="B553" s="660" t="s">
        <v>562</v>
      </c>
      <c r="C553" s="661" t="s">
        <v>578</v>
      </c>
      <c r="D553" s="662" t="s">
        <v>2600</v>
      </c>
      <c r="E553" s="661" t="s">
        <v>584</v>
      </c>
      <c r="F553" s="662" t="s">
        <v>2602</v>
      </c>
      <c r="G553" s="661" t="s">
        <v>585</v>
      </c>
      <c r="H553" s="661" t="s">
        <v>1926</v>
      </c>
      <c r="I553" s="661" t="s">
        <v>1927</v>
      </c>
      <c r="J553" s="661" t="s">
        <v>1928</v>
      </c>
      <c r="K553" s="661" t="s">
        <v>1929</v>
      </c>
      <c r="L553" s="663">
        <v>57.76017173409619</v>
      </c>
      <c r="M553" s="663">
        <v>74</v>
      </c>
      <c r="N553" s="664">
        <v>4274.252708323118</v>
      </c>
    </row>
    <row r="554" spans="1:14" ht="14.4" customHeight="1" x14ac:dyDescent="0.3">
      <c r="A554" s="659" t="s">
        <v>561</v>
      </c>
      <c r="B554" s="660" t="s">
        <v>562</v>
      </c>
      <c r="C554" s="661" t="s">
        <v>578</v>
      </c>
      <c r="D554" s="662" t="s">
        <v>2600</v>
      </c>
      <c r="E554" s="661" t="s">
        <v>584</v>
      </c>
      <c r="F554" s="662" t="s">
        <v>2602</v>
      </c>
      <c r="G554" s="661" t="s">
        <v>585</v>
      </c>
      <c r="H554" s="661" t="s">
        <v>1338</v>
      </c>
      <c r="I554" s="661" t="s">
        <v>1339</v>
      </c>
      <c r="J554" s="661" t="s">
        <v>1340</v>
      </c>
      <c r="K554" s="661" t="s">
        <v>1341</v>
      </c>
      <c r="L554" s="663">
        <v>705.66000000000008</v>
      </c>
      <c r="M554" s="663">
        <v>5</v>
      </c>
      <c r="N554" s="664">
        <v>3528.3</v>
      </c>
    </row>
    <row r="555" spans="1:14" ht="14.4" customHeight="1" x14ac:dyDescent="0.3">
      <c r="A555" s="659" t="s">
        <v>561</v>
      </c>
      <c r="B555" s="660" t="s">
        <v>562</v>
      </c>
      <c r="C555" s="661" t="s">
        <v>578</v>
      </c>
      <c r="D555" s="662" t="s">
        <v>2600</v>
      </c>
      <c r="E555" s="661" t="s">
        <v>584</v>
      </c>
      <c r="F555" s="662" t="s">
        <v>2602</v>
      </c>
      <c r="G555" s="661" t="s">
        <v>585</v>
      </c>
      <c r="H555" s="661" t="s">
        <v>1930</v>
      </c>
      <c r="I555" s="661" t="s">
        <v>1931</v>
      </c>
      <c r="J555" s="661" t="s">
        <v>740</v>
      </c>
      <c r="K555" s="661" t="s">
        <v>1932</v>
      </c>
      <c r="L555" s="663">
        <v>74.930230574214519</v>
      </c>
      <c r="M555" s="663">
        <v>1</v>
      </c>
      <c r="N555" s="664">
        <v>74.930230574214519</v>
      </c>
    </row>
    <row r="556" spans="1:14" ht="14.4" customHeight="1" x14ac:dyDescent="0.3">
      <c r="A556" s="659" t="s">
        <v>561</v>
      </c>
      <c r="B556" s="660" t="s">
        <v>562</v>
      </c>
      <c r="C556" s="661" t="s">
        <v>578</v>
      </c>
      <c r="D556" s="662" t="s">
        <v>2600</v>
      </c>
      <c r="E556" s="661" t="s">
        <v>584</v>
      </c>
      <c r="F556" s="662" t="s">
        <v>2602</v>
      </c>
      <c r="G556" s="661" t="s">
        <v>585</v>
      </c>
      <c r="H556" s="661" t="s">
        <v>822</v>
      </c>
      <c r="I556" s="661" t="s">
        <v>823</v>
      </c>
      <c r="J556" s="661" t="s">
        <v>824</v>
      </c>
      <c r="K556" s="661" t="s">
        <v>825</v>
      </c>
      <c r="L556" s="663">
        <v>1665.2</v>
      </c>
      <c r="M556" s="663">
        <v>1</v>
      </c>
      <c r="N556" s="664">
        <v>1665.2</v>
      </c>
    </row>
    <row r="557" spans="1:14" ht="14.4" customHeight="1" x14ac:dyDescent="0.3">
      <c r="A557" s="659" t="s">
        <v>561</v>
      </c>
      <c r="B557" s="660" t="s">
        <v>562</v>
      </c>
      <c r="C557" s="661" t="s">
        <v>578</v>
      </c>
      <c r="D557" s="662" t="s">
        <v>2600</v>
      </c>
      <c r="E557" s="661" t="s">
        <v>584</v>
      </c>
      <c r="F557" s="662" t="s">
        <v>2602</v>
      </c>
      <c r="G557" s="661" t="s">
        <v>585</v>
      </c>
      <c r="H557" s="661" t="s">
        <v>1342</v>
      </c>
      <c r="I557" s="661" t="s">
        <v>1343</v>
      </c>
      <c r="J557" s="661" t="s">
        <v>1344</v>
      </c>
      <c r="K557" s="661" t="s">
        <v>1345</v>
      </c>
      <c r="L557" s="663">
        <v>119.15057059166918</v>
      </c>
      <c r="M557" s="663">
        <v>2</v>
      </c>
      <c r="N557" s="664">
        <v>238.30114118333836</v>
      </c>
    </row>
    <row r="558" spans="1:14" ht="14.4" customHeight="1" x14ac:dyDescent="0.3">
      <c r="A558" s="659" t="s">
        <v>561</v>
      </c>
      <c r="B558" s="660" t="s">
        <v>562</v>
      </c>
      <c r="C558" s="661" t="s">
        <v>578</v>
      </c>
      <c r="D558" s="662" t="s">
        <v>2600</v>
      </c>
      <c r="E558" s="661" t="s">
        <v>584</v>
      </c>
      <c r="F558" s="662" t="s">
        <v>2602</v>
      </c>
      <c r="G558" s="661" t="s">
        <v>585</v>
      </c>
      <c r="H558" s="661" t="s">
        <v>1933</v>
      </c>
      <c r="I558" s="661" t="s">
        <v>1934</v>
      </c>
      <c r="J558" s="661" t="s">
        <v>1935</v>
      </c>
      <c r="K558" s="661" t="s">
        <v>1936</v>
      </c>
      <c r="L558" s="663">
        <v>78.28</v>
      </c>
      <c r="M558" s="663">
        <v>20</v>
      </c>
      <c r="N558" s="664">
        <v>1565.6000000000001</v>
      </c>
    </row>
    <row r="559" spans="1:14" ht="14.4" customHeight="1" x14ac:dyDescent="0.3">
      <c r="A559" s="659" t="s">
        <v>561</v>
      </c>
      <c r="B559" s="660" t="s">
        <v>562</v>
      </c>
      <c r="C559" s="661" t="s">
        <v>578</v>
      </c>
      <c r="D559" s="662" t="s">
        <v>2600</v>
      </c>
      <c r="E559" s="661" t="s">
        <v>584</v>
      </c>
      <c r="F559" s="662" t="s">
        <v>2602</v>
      </c>
      <c r="G559" s="661" t="s">
        <v>585</v>
      </c>
      <c r="H559" s="661" t="s">
        <v>1937</v>
      </c>
      <c r="I559" s="661" t="s">
        <v>1938</v>
      </c>
      <c r="J559" s="661" t="s">
        <v>1939</v>
      </c>
      <c r="K559" s="661" t="s">
        <v>1940</v>
      </c>
      <c r="L559" s="663">
        <v>67.239999999999995</v>
      </c>
      <c r="M559" s="663">
        <v>4</v>
      </c>
      <c r="N559" s="664">
        <v>268.95999999999998</v>
      </c>
    </row>
    <row r="560" spans="1:14" ht="14.4" customHeight="1" x14ac:dyDescent="0.3">
      <c r="A560" s="659" t="s">
        <v>561</v>
      </c>
      <c r="B560" s="660" t="s">
        <v>562</v>
      </c>
      <c r="C560" s="661" t="s">
        <v>578</v>
      </c>
      <c r="D560" s="662" t="s">
        <v>2600</v>
      </c>
      <c r="E560" s="661" t="s">
        <v>584</v>
      </c>
      <c r="F560" s="662" t="s">
        <v>2602</v>
      </c>
      <c r="G560" s="661" t="s">
        <v>585</v>
      </c>
      <c r="H560" s="661" t="s">
        <v>830</v>
      </c>
      <c r="I560" s="661" t="s">
        <v>831</v>
      </c>
      <c r="J560" s="661" t="s">
        <v>832</v>
      </c>
      <c r="K560" s="661" t="s">
        <v>833</v>
      </c>
      <c r="L560" s="663">
        <v>260.00062458150973</v>
      </c>
      <c r="M560" s="663">
        <v>223</v>
      </c>
      <c r="N560" s="664">
        <v>57980.139281676667</v>
      </c>
    </row>
    <row r="561" spans="1:14" ht="14.4" customHeight="1" x14ac:dyDescent="0.3">
      <c r="A561" s="659" t="s">
        <v>561</v>
      </c>
      <c r="B561" s="660" t="s">
        <v>562</v>
      </c>
      <c r="C561" s="661" t="s">
        <v>578</v>
      </c>
      <c r="D561" s="662" t="s">
        <v>2600</v>
      </c>
      <c r="E561" s="661" t="s">
        <v>584</v>
      </c>
      <c r="F561" s="662" t="s">
        <v>2602</v>
      </c>
      <c r="G561" s="661" t="s">
        <v>585</v>
      </c>
      <c r="H561" s="661" t="s">
        <v>1941</v>
      </c>
      <c r="I561" s="661" t="s">
        <v>1942</v>
      </c>
      <c r="J561" s="661" t="s">
        <v>1943</v>
      </c>
      <c r="K561" s="661" t="s">
        <v>1944</v>
      </c>
      <c r="L561" s="663">
        <v>104.22</v>
      </c>
      <c r="M561" s="663">
        <v>2</v>
      </c>
      <c r="N561" s="664">
        <v>208.44</v>
      </c>
    </row>
    <row r="562" spans="1:14" ht="14.4" customHeight="1" x14ac:dyDescent="0.3">
      <c r="A562" s="659" t="s">
        <v>561</v>
      </c>
      <c r="B562" s="660" t="s">
        <v>562</v>
      </c>
      <c r="C562" s="661" t="s">
        <v>578</v>
      </c>
      <c r="D562" s="662" t="s">
        <v>2600</v>
      </c>
      <c r="E562" s="661" t="s">
        <v>584</v>
      </c>
      <c r="F562" s="662" t="s">
        <v>2602</v>
      </c>
      <c r="G562" s="661" t="s">
        <v>585</v>
      </c>
      <c r="H562" s="661" t="s">
        <v>1945</v>
      </c>
      <c r="I562" s="661" t="s">
        <v>1946</v>
      </c>
      <c r="J562" s="661" t="s">
        <v>1947</v>
      </c>
      <c r="K562" s="661" t="s">
        <v>1948</v>
      </c>
      <c r="L562" s="663">
        <v>106.84</v>
      </c>
      <c r="M562" s="663">
        <v>1</v>
      </c>
      <c r="N562" s="664">
        <v>106.84</v>
      </c>
    </row>
    <row r="563" spans="1:14" ht="14.4" customHeight="1" x14ac:dyDescent="0.3">
      <c r="A563" s="659" t="s">
        <v>561</v>
      </c>
      <c r="B563" s="660" t="s">
        <v>562</v>
      </c>
      <c r="C563" s="661" t="s">
        <v>578</v>
      </c>
      <c r="D563" s="662" t="s">
        <v>2600</v>
      </c>
      <c r="E563" s="661" t="s">
        <v>584</v>
      </c>
      <c r="F563" s="662" t="s">
        <v>2602</v>
      </c>
      <c r="G563" s="661" t="s">
        <v>585</v>
      </c>
      <c r="H563" s="661" t="s">
        <v>834</v>
      </c>
      <c r="I563" s="661" t="s">
        <v>835</v>
      </c>
      <c r="J563" s="661" t="s">
        <v>836</v>
      </c>
      <c r="K563" s="661" t="s">
        <v>837</v>
      </c>
      <c r="L563" s="663">
        <v>138.24000000000004</v>
      </c>
      <c r="M563" s="663">
        <v>2</v>
      </c>
      <c r="N563" s="664">
        <v>276.48000000000008</v>
      </c>
    </row>
    <row r="564" spans="1:14" ht="14.4" customHeight="1" x14ac:dyDescent="0.3">
      <c r="A564" s="659" t="s">
        <v>561</v>
      </c>
      <c r="B564" s="660" t="s">
        <v>562</v>
      </c>
      <c r="C564" s="661" t="s">
        <v>578</v>
      </c>
      <c r="D564" s="662" t="s">
        <v>2600</v>
      </c>
      <c r="E564" s="661" t="s">
        <v>584</v>
      </c>
      <c r="F564" s="662" t="s">
        <v>2602</v>
      </c>
      <c r="G564" s="661" t="s">
        <v>585</v>
      </c>
      <c r="H564" s="661" t="s">
        <v>838</v>
      </c>
      <c r="I564" s="661" t="s">
        <v>839</v>
      </c>
      <c r="J564" s="661" t="s">
        <v>646</v>
      </c>
      <c r="K564" s="661" t="s">
        <v>840</v>
      </c>
      <c r="L564" s="663">
        <v>60.350049900285512</v>
      </c>
      <c r="M564" s="663">
        <v>20</v>
      </c>
      <c r="N564" s="664">
        <v>1207.0009980057102</v>
      </c>
    </row>
    <row r="565" spans="1:14" ht="14.4" customHeight="1" x14ac:dyDescent="0.3">
      <c r="A565" s="659" t="s">
        <v>561</v>
      </c>
      <c r="B565" s="660" t="s">
        <v>562</v>
      </c>
      <c r="C565" s="661" t="s">
        <v>578</v>
      </c>
      <c r="D565" s="662" t="s">
        <v>2600</v>
      </c>
      <c r="E565" s="661" t="s">
        <v>584</v>
      </c>
      <c r="F565" s="662" t="s">
        <v>2602</v>
      </c>
      <c r="G565" s="661" t="s">
        <v>585</v>
      </c>
      <c r="H565" s="661" t="s">
        <v>1949</v>
      </c>
      <c r="I565" s="661" t="s">
        <v>1950</v>
      </c>
      <c r="J565" s="661" t="s">
        <v>1951</v>
      </c>
      <c r="K565" s="661" t="s">
        <v>1952</v>
      </c>
      <c r="L565" s="663">
        <v>95.44009631054027</v>
      </c>
      <c r="M565" s="663">
        <v>5</v>
      </c>
      <c r="N565" s="664">
        <v>477.20048155270132</v>
      </c>
    </row>
    <row r="566" spans="1:14" ht="14.4" customHeight="1" x14ac:dyDescent="0.3">
      <c r="A566" s="659" t="s">
        <v>561</v>
      </c>
      <c r="B566" s="660" t="s">
        <v>562</v>
      </c>
      <c r="C566" s="661" t="s">
        <v>578</v>
      </c>
      <c r="D566" s="662" t="s">
        <v>2600</v>
      </c>
      <c r="E566" s="661" t="s">
        <v>584</v>
      </c>
      <c r="F566" s="662" t="s">
        <v>2602</v>
      </c>
      <c r="G566" s="661" t="s">
        <v>585</v>
      </c>
      <c r="H566" s="661" t="s">
        <v>1953</v>
      </c>
      <c r="I566" s="661" t="s">
        <v>1954</v>
      </c>
      <c r="J566" s="661" t="s">
        <v>1955</v>
      </c>
      <c r="K566" s="661" t="s">
        <v>1956</v>
      </c>
      <c r="L566" s="663">
        <v>830.05111104032142</v>
      </c>
      <c r="M566" s="663">
        <v>104</v>
      </c>
      <c r="N566" s="664">
        <v>86325.315548193423</v>
      </c>
    </row>
    <row r="567" spans="1:14" ht="14.4" customHeight="1" x14ac:dyDescent="0.3">
      <c r="A567" s="659" t="s">
        <v>561</v>
      </c>
      <c r="B567" s="660" t="s">
        <v>562</v>
      </c>
      <c r="C567" s="661" t="s">
        <v>578</v>
      </c>
      <c r="D567" s="662" t="s">
        <v>2600</v>
      </c>
      <c r="E567" s="661" t="s">
        <v>584</v>
      </c>
      <c r="F567" s="662" t="s">
        <v>2602</v>
      </c>
      <c r="G567" s="661" t="s">
        <v>585</v>
      </c>
      <c r="H567" s="661" t="s">
        <v>1350</v>
      </c>
      <c r="I567" s="661" t="s">
        <v>1351</v>
      </c>
      <c r="J567" s="661" t="s">
        <v>1352</v>
      </c>
      <c r="K567" s="661" t="s">
        <v>1353</v>
      </c>
      <c r="L567" s="663">
        <v>67.550244736327258</v>
      </c>
      <c r="M567" s="663">
        <v>2</v>
      </c>
      <c r="N567" s="664">
        <v>135.10048947265452</v>
      </c>
    </row>
    <row r="568" spans="1:14" ht="14.4" customHeight="1" x14ac:dyDescent="0.3">
      <c r="A568" s="659" t="s">
        <v>561</v>
      </c>
      <c r="B568" s="660" t="s">
        <v>562</v>
      </c>
      <c r="C568" s="661" t="s">
        <v>578</v>
      </c>
      <c r="D568" s="662" t="s">
        <v>2600</v>
      </c>
      <c r="E568" s="661" t="s">
        <v>584</v>
      </c>
      <c r="F568" s="662" t="s">
        <v>2602</v>
      </c>
      <c r="G568" s="661" t="s">
        <v>585</v>
      </c>
      <c r="H568" s="661" t="s">
        <v>1957</v>
      </c>
      <c r="I568" s="661" t="s">
        <v>1957</v>
      </c>
      <c r="J568" s="661" t="s">
        <v>1958</v>
      </c>
      <c r="K568" s="661" t="s">
        <v>1823</v>
      </c>
      <c r="L568" s="663">
        <v>108.91</v>
      </c>
      <c r="M568" s="663">
        <v>1</v>
      </c>
      <c r="N568" s="664">
        <v>108.91</v>
      </c>
    </row>
    <row r="569" spans="1:14" ht="14.4" customHeight="1" x14ac:dyDescent="0.3">
      <c r="A569" s="659" t="s">
        <v>561</v>
      </c>
      <c r="B569" s="660" t="s">
        <v>562</v>
      </c>
      <c r="C569" s="661" t="s">
        <v>578</v>
      </c>
      <c r="D569" s="662" t="s">
        <v>2600</v>
      </c>
      <c r="E569" s="661" t="s">
        <v>584</v>
      </c>
      <c r="F569" s="662" t="s">
        <v>2602</v>
      </c>
      <c r="G569" s="661" t="s">
        <v>585</v>
      </c>
      <c r="H569" s="661" t="s">
        <v>1959</v>
      </c>
      <c r="I569" s="661" t="s">
        <v>1960</v>
      </c>
      <c r="J569" s="661" t="s">
        <v>1961</v>
      </c>
      <c r="K569" s="661" t="s">
        <v>1962</v>
      </c>
      <c r="L569" s="663">
        <v>79.67</v>
      </c>
      <c r="M569" s="663">
        <v>2</v>
      </c>
      <c r="N569" s="664">
        <v>159.34</v>
      </c>
    </row>
    <row r="570" spans="1:14" ht="14.4" customHeight="1" x14ac:dyDescent="0.3">
      <c r="A570" s="659" t="s">
        <v>561</v>
      </c>
      <c r="B570" s="660" t="s">
        <v>562</v>
      </c>
      <c r="C570" s="661" t="s">
        <v>578</v>
      </c>
      <c r="D570" s="662" t="s">
        <v>2600</v>
      </c>
      <c r="E570" s="661" t="s">
        <v>584</v>
      </c>
      <c r="F570" s="662" t="s">
        <v>2602</v>
      </c>
      <c r="G570" s="661" t="s">
        <v>585</v>
      </c>
      <c r="H570" s="661" t="s">
        <v>1963</v>
      </c>
      <c r="I570" s="661" t="s">
        <v>1964</v>
      </c>
      <c r="J570" s="661" t="s">
        <v>1965</v>
      </c>
      <c r="K570" s="661" t="s">
        <v>1966</v>
      </c>
      <c r="L570" s="663">
        <v>21.897588605821593</v>
      </c>
      <c r="M570" s="663">
        <v>1575</v>
      </c>
      <c r="N570" s="664">
        <v>34488.702054169007</v>
      </c>
    </row>
    <row r="571" spans="1:14" ht="14.4" customHeight="1" x14ac:dyDescent="0.3">
      <c r="A571" s="659" t="s">
        <v>561</v>
      </c>
      <c r="B571" s="660" t="s">
        <v>562</v>
      </c>
      <c r="C571" s="661" t="s">
        <v>578</v>
      </c>
      <c r="D571" s="662" t="s">
        <v>2600</v>
      </c>
      <c r="E571" s="661" t="s">
        <v>584</v>
      </c>
      <c r="F571" s="662" t="s">
        <v>2602</v>
      </c>
      <c r="G571" s="661" t="s">
        <v>585</v>
      </c>
      <c r="H571" s="661" t="s">
        <v>845</v>
      </c>
      <c r="I571" s="661" t="s">
        <v>846</v>
      </c>
      <c r="J571" s="661" t="s">
        <v>847</v>
      </c>
      <c r="K571" s="661" t="s">
        <v>848</v>
      </c>
      <c r="L571" s="663">
        <v>47.563379832265809</v>
      </c>
      <c r="M571" s="663">
        <v>3</v>
      </c>
      <c r="N571" s="664">
        <v>142.69013949679743</v>
      </c>
    </row>
    <row r="572" spans="1:14" ht="14.4" customHeight="1" x14ac:dyDescent="0.3">
      <c r="A572" s="659" t="s">
        <v>561</v>
      </c>
      <c r="B572" s="660" t="s">
        <v>562</v>
      </c>
      <c r="C572" s="661" t="s">
        <v>578</v>
      </c>
      <c r="D572" s="662" t="s">
        <v>2600</v>
      </c>
      <c r="E572" s="661" t="s">
        <v>584</v>
      </c>
      <c r="F572" s="662" t="s">
        <v>2602</v>
      </c>
      <c r="G572" s="661" t="s">
        <v>585</v>
      </c>
      <c r="H572" s="661" t="s">
        <v>1967</v>
      </c>
      <c r="I572" s="661" t="s">
        <v>1968</v>
      </c>
      <c r="J572" s="661" t="s">
        <v>1969</v>
      </c>
      <c r="K572" s="661" t="s">
        <v>1970</v>
      </c>
      <c r="L572" s="663">
        <v>72.069999999999993</v>
      </c>
      <c r="M572" s="663">
        <v>4</v>
      </c>
      <c r="N572" s="664">
        <v>288.27999999999997</v>
      </c>
    </row>
    <row r="573" spans="1:14" ht="14.4" customHeight="1" x14ac:dyDescent="0.3">
      <c r="A573" s="659" t="s">
        <v>561</v>
      </c>
      <c r="B573" s="660" t="s">
        <v>562</v>
      </c>
      <c r="C573" s="661" t="s">
        <v>578</v>
      </c>
      <c r="D573" s="662" t="s">
        <v>2600</v>
      </c>
      <c r="E573" s="661" t="s">
        <v>584</v>
      </c>
      <c r="F573" s="662" t="s">
        <v>2602</v>
      </c>
      <c r="G573" s="661" t="s">
        <v>585</v>
      </c>
      <c r="H573" s="661" t="s">
        <v>1971</v>
      </c>
      <c r="I573" s="661" t="s">
        <v>1972</v>
      </c>
      <c r="J573" s="661" t="s">
        <v>1973</v>
      </c>
      <c r="K573" s="661" t="s">
        <v>1974</v>
      </c>
      <c r="L573" s="663">
        <v>54.650132231889792</v>
      </c>
      <c r="M573" s="663">
        <v>6</v>
      </c>
      <c r="N573" s="664">
        <v>327.90079339133877</v>
      </c>
    </row>
    <row r="574" spans="1:14" ht="14.4" customHeight="1" x14ac:dyDescent="0.3">
      <c r="A574" s="659" t="s">
        <v>561</v>
      </c>
      <c r="B574" s="660" t="s">
        <v>562</v>
      </c>
      <c r="C574" s="661" t="s">
        <v>578</v>
      </c>
      <c r="D574" s="662" t="s">
        <v>2600</v>
      </c>
      <c r="E574" s="661" t="s">
        <v>584</v>
      </c>
      <c r="F574" s="662" t="s">
        <v>2602</v>
      </c>
      <c r="G574" s="661" t="s">
        <v>585</v>
      </c>
      <c r="H574" s="661" t="s">
        <v>1975</v>
      </c>
      <c r="I574" s="661" t="s">
        <v>1976</v>
      </c>
      <c r="J574" s="661" t="s">
        <v>1977</v>
      </c>
      <c r="K574" s="661" t="s">
        <v>1978</v>
      </c>
      <c r="L574" s="663">
        <v>94.69</v>
      </c>
      <c r="M574" s="663">
        <v>1</v>
      </c>
      <c r="N574" s="664">
        <v>94.69</v>
      </c>
    </row>
    <row r="575" spans="1:14" ht="14.4" customHeight="1" x14ac:dyDescent="0.3">
      <c r="A575" s="659" t="s">
        <v>561</v>
      </c>
      <c r="B575" s="660" t="s">
        <v>562</v>
      </c>
      <c r="C575" s="661" t="s">
        <v>578</v>
      </c>
      <c r="D575" s="662" t="s">
        <v>2600</v>
      </c>
      <c r="E575" s="661" t="s">
        <v>584</v>
      </c>
      <c r="F575" s="662" t="s">
        <v>2602</v>
      </c>
      <c r="G575" s="661" t="s">
        <v>585</v>
      </c>
      <c r="H575" s="661" t="s">
        <v>849</v>
      </c>
      <c r="I575" s="661" t="s">
        <v>237</v>
      </c>
      <c r="J575" s="661" t="s">
        <v>850</v>
      </c>
      <c r="K575" s="661"/>
      <c r="L575" s="663">
        <v>64.650000000000006</v>
      </c>
      <c r="M575" s="663">
        <v>9</v>
      </c>
      <c r="N575" s="664">
        <v>581.85</v>
      </c>
    </row>
    <row r="576" spans="1:14" ht="14.4" customHeight="1" x14ac:dyDescent="0.3">
      <c r="A576" s="659" t="s">
        <v>561</v>
      </c>
      <c r="B576" s="660" t="s">
        <v>562</v>
      </c>
      <c r="C576" s="661" t="s">
        <v>578</v>
      </c>
      <c r="D576" s="662" t="s">
        <v>2600</v>
      </c>
      <c r="E576" s="661" t="s">
        <v>584</v>
      </c>
      <c r="F576" s="662" t="s">
        <v>2602</v>
      </c>
      <c r="G576" s="661" t="s">
        <v>585</v>
      </c>
      <c r="H576" s="661" t="s">
        <v>851</v>
      </c>
      <c r="I576" s="661" t="s">
        <v>237</v>
      </c>
      <c r="J576" s="661" t="s">
        <v>852</v>
      </c>
      <c r="K576" s="661"/>
      <c r="L576" s="663">
        <v>96.408041724546379</v>
      </c>
      <c r="M576" s="663">
        <v>28</v>
      </c>
      <c r="N576" s="664">
        <v>2699.4251682872987</v>
      </c>
    </row>
    <row r="577" spans="1:14" ht="14.4" customHeight="1" x14ac:dyDescent="0.3">
      <c r="A577" s="659" t="s">
        <v>561</v>
      </c>
      <c r="B577" s="660" t="s">
        <v>562</v>
      </c>
      <c r="C577" s="661" t="s">
        <v>578</v>
      </c>
      <c r="D577" s="662" t="s">
        <v>2600</v>
      </c>
      <c r="E577" s="661" t="s">
        <v>584</v>
      </c>
      <c r="F577" s="662" t="s">
        <v>2602</v>
      </c>
      <c r="G577" s="661" t="s">
        <v>585</v>
      </c>
      <c r="H577" s="661" t="s">
        <v>853</v>
      </c>
      <c r="I577" s="661" t="s">
        <v>854</v>
      </c>
      <c r="J577" s="661" t="s">
        <v>855</v>
      </c>
      <c r="K577" s="661" t="s">
        <v>856</v>
      </c>
      <c r="L577" s="663">
        <v>237.64999999999995</v>
      </c>
      <c r="M577" s="663">
        <v>3</v>
      </c>
      <c r="N577" s="664">
        <v>712.94999999999982</v>
      </c>
    </row>
    <row r="578" spans="1:14" ht="14.4" customHeight="1" x14ac:dyDescent="0.3">
      <c r="A578" s="659" t="s">
        <v>561</v>
      </c>
      <c r="B578" s="660" t="s">
        <v>562</v>
      </c>
      <c r="C578" s="661" t="s">
        <v>578</v>
      </c>
      <c r="D578" s="662" t="s">
        <v>2600</v>
      </c>
      <c r="E578" s="661" t="s">
        <v>584</v>
      </c>
      <c r="F578" s="662" t="s">
        <v>2602</v>
      </c>
      <c r="G578" s="661" t="s">
        <v>585</v>
      </c>
      <c r="H578" s="661" t="s">
        <v>1979</v>
      </c>
      <c r="I578" s="661" t="s">
        <v>237</v>
      </c>
      <c r="J578" s="661" t="s">
        <v>1980</v>
      </c>
      <c r="K578" s="661"/>
      <c r="L578" s="663">
        <v>228.41</v>
      </c>
      <c r="M578" s="663">
        <v>1</v>
      </c>
      <c r="N578" s="664">
        <v>228.41</v>
      </c>
    </row>
    <row r="579" spans="1:14" ht="14.4" customHeight="1" x14ac:dyDescent="0.3">
      <c r="A579" s="659" t="s">
        <v>561</v>
      </c>
      <c r="B579" s="660" t="s">
        <v>562</v>
      </c>
      <c r="C579" s="661" t="s">
        <v>578</v>
      </c>
      <c r="D579" s="662" t="s">
        <v>2600</v>
      </c>
      <c r="E579" s="661" t="s">
        <v>584</v>
      </c>
      <c r="F579" s="662" t="s">
        <v>2602</v>
      </c>
      <c r="G579" s="661" t="s">
        <v>585</v>
      </c>
      <c r="H579" s="661" t="s">
        <v>1981</v>
      </c>
      <c r="I579" s="661" t="s">
        <v>237</v>
      </c>
      <c r="J579" s="661" t="s">
        <v>1982</v>
      </c>
      <c r="K579" s="661"/>
      <c r="L579" s="663">
        <v>114.21</v>
      </c>
      <c r="M579" s="663">
        <v>2</v>
      </c>
      <c r="N579" s="664">
        <v>228.42</v>
      </c>
    </row>
    <row r="580" spans="1:14" ht="14.4" customHeight="1" x14ac:dyDescent="0.3">
      <c r="A580" s="659" t="s">
        <v>561</v>
      </c>
      <c r="B580" s="660" t="s">
        <v>562</v>
      </c>
      <c r="C580" s="661" t="s">
        <v>578</v>
      </c>
      <c r="D580" s="662" t="s">
        <v>2600</v>
      </c>
      <c r="E580" s="661" t="s">
        <v>584</v>
      </c>
      <c r="F580" s="662" t="s">
        <v>2602</v>
      </c>
      <c r="G580" s="661" t="s">
        <v>585</v>
      </c>
      <c r="H580" s="661" t="s">
        <v>1380</v>
      </c>
      <c r="I580" s="661" t="s">
        <v>237</v>
      </c>
      <c r="J580" s="661" t="s">
        <v>1381</v>
      </c>
      <c r="K580" s="661"/>
      <c r="L580" s="663">
        <v>59.330731320804027</v>
      </c>
      <c r="M580" s="663">
        <v>13</v>
      </c>
      <c r="N580" s="664">
        <v>771.29950717045233</v>
      </c>
    </row>
    <row r="581" spans="1:14" ht="14.4" customHeight="1" x14ac:dyDescent="0.3">
      <c r="A581" s="659" t="s">
        <v>561</v>
      </c>
      <c r="B581" s="660" t="s">
        <v>562</v>
      </c>
      <c r="C581" s="661" t="s">
        <v>578</v>
      </c>
      <c r="D581" s="662" t="s">
        <v>2600</v>
      </c>
      <c r="E581" s="661" t="s">
        <v>584</v>
      </c>
      <c r="F581" s="662" t="s">
        <v>2602</v>
      </c>
      <c r="G581" s="661" t="s">
        <v>585</v>
      </c>
      <c r="H581" s="661" t="s">
        <v>1983</v>
      </c>
      <c r="I581" s="661" t="s">
        <v>1984</v>
      </c>
      <c r="J581" s="661" t="s">
        <v>1985</v>
      </c>
      <c r="K581" s="661" t="s">
        <v>1986</v>
      </c>
      <c r="L581" s="663">
        <v>49.769999811071663</v>
      </c>
      <c r="M581" s="663">
        <v>19</v>
      </c>
      <c r="N581" s="664">
        <v>945.62999641036163</v>
      </c>
    </row>
    <row r="582" spans="1:14" ht="14.4" customHeight="1" x14ac:dyDescent="0.3">
      <c r="A582" s="659" t="s">
        <v>561</v>
      </c>
      <c r="B582" s="660" t="s">
        <v>562</v>
      </c>
      <c r="C582" s="661" t="s">
        <v>578</v>
      </c>
      <c r="D582" s="662" t="s">
        <v>2600</v>
      </c>
      <c r="E582" s="661" t="s">
        <v>584</v>
      </c>
      <c r="F582" s="662" t="s">
        <v>2602</v>
      </c>
      <c r="G582" s="661" t="s">
        <v>585</v>
      </c>
      <c r="H582" s="661" t="s">
        <v>1987</v>
      </c>
      <c r="I582" s="661" t="s">
        <v>237</v>
      </c>
      <c r="J582" s="661" t="s">
        <v>1988</v>
      </c>
      <c r="K582" s="661"/>
      <c r="L582" s="663">
        <v>71.583499999999987</v>
      </c>
      <c r="M582" s="663">
        <v>2</v>
      </c>
      <c r="N582" s="664">
        <v>143.16699999999997</v>
      </c>
    </row>
    <row r="583" spans="1:14" ht="14.4" customHeight="1" x14ac:dyDescent="0.3">
      <c r="A583" s="659" t="s">
        <v>561</v>
      </c>
      <c r="B583" s="660" t="s">
        <v>562</v>
      </c>
      <c r="C583" s="661" t="s">
        <v>578</v>
      </c>
      <c r="D583" s="662" t="s">
        <v>2600</v>
      </c>
      <c r="E583" s="661" t="s">
        <v>584</v>
      </c>
      <c r="F583" s="662" t="s">
        <v>2602</v>
      </c>
      <c r="G583" s="661" t="s">
        <v>585</v>
      </c>
      <c r="H583" s="661" t="s">
        <v>1989</v>
      </c>
      <c r="I583" s="661" t="s">
        <v>1990</v>
      </c>
      <c r="J583" s="661" t="s">
        <v>630</v>
      </c>
      <c r="K583" s="661" t="s">
        <v>1991</v>
      </c>
      <c r="L583" s="663">
        <v>147.92096708840197</v>
      </c>
      <c r="M583" s="663">
        <v>1</v>
      </c>
      <c r="N583" s="664">
        <v>147.92096708840197</v>
      </c>
    </row>
    <row r="584" spans="1:14" ht="14.4" customHeight="1" x14ac:dyDescent="0.3">
      <c r="A584" s="659" t="s">
        <v>561</v>
      </c>
      <c r="B584" s="660" t="s">
        <v>562</v>
      </c>
      <c r="C584" s="661" t="s">
        <v>578</v>
      </c>
      <c r="D584" s="662" t="s">
        <v>2600</v>
      </c>
      <c r="E584" s="661" t="s">
        <v>584</v>
      </c>
      <c r="F584" s="662" t="s">
        <v>2602</v>
      </c>
      <c r="G584" s="661" t="s">
        <v>585</v>
      </c>
      <c r="H584" s="661" t="s">
        <v>867</v>
      </c>
      <c r="I584" s="661" t="s">
        <v>868</v>
      </c>
      <c r="J584" s="661" t="s">
        <v>869</v>
      </c>
      <c r="K584" s="661" t="s">
        <v>620</v>
      </c>
      <c r="L584" s="663">
        <v>41.497737527629575</v>
      </c>
      <c r="M584" s="663">
        <v>312</v>
      </c>
      <c r="N584" s="664">
        <v>12947.294108620428</v>
      </c>
    </row>
    <row r="585" spans="1:14" ht="14.4" customHeight="1" x14ac:dyDescent="0.3">
      <c r="A585" s="659" t="s">
        <v>561</v>
      </c>
      <c r="B585" s="660" t="s">
        <v>562</v>
      </c>
      <c r="C585" s="661" t="s">
        <v>578</v>
      </c>
      <c r="D585" s="662" t="s">
        <v>2600</v>
      </c>
      <c r="E585" s="661" t="s">
        <v>584</v>
      </c>
      <c r="F585" s="662" t="s">
        <v>2602</v>
      </c>
      <c r="G585" s="661" t="s">
        <v>585</v>
      </c>
      <c r="H585" s="661" t="s">
        <v>1992</v>
      </c>
      <c r="I585" s="661" t="s">
        <v>1993</v>
      </c>
      <c r="J585" s="661" t="s">
        <v>1734</v>
      </c>
      <c r="K585" s="661" t="s">
        <v>1994</v>
      </c>
      <c r="L585" s="663">
        <v>266.57000000000005</v>
      </c>
      <c r="M585" s="663">
        <v>18</v>
      </c>
      <c r="N585" s="664">
        <v>4798.2600000000011</v>
      </c>
    </row>
    <row r="586" spans="1:14" ht="14.4" customHeight="1" x14ac:dyDescent="0.3">
      <c r="A586" s="659" t="s">
        <v>561</v>
      </c>
      <c r="B586" s="660" t="s">
        <v>562</v>
      </c>
      <c r="C586" s="661" t="s">
        <v>578</v>
      </c>
      <c r="D586" s="662" t="s">
        <v>2600</v>
      </c>
      <c r="E586" s="661" t="s">
        <v>584</v>
      </c>
      <c r="F586" s="662" t="s">
        <v>2602</v>
      </c>
      <c r="G586" s="661" t="s">
        <v>585</v>
      </c>
      <c r="H586" s="661" t="s">
        <v>1995</v>
      </c>
      <c r="I586" s="661" t="s">
        <v>1996</v>
      </c>
      <c r="J586" s="661" t="s">
        <v>1997</v>
      </c>
      <c r="K586" s="661" t="s">
        <v>1998</v>
      </c>
      <c r="L586" s="663">
        <v>389.34838048343619</v>
      </c>
      <c r="M586" s="663">
        <v>26</v>
      </c>
      <c r="N586" s="664">
        <v>10123.057892569341</v>
      </c>
    </row>
    <row r="587" spans="1:14" ht="14.4" customHeight="1" x14ac:dyDescent="0.3">
      <c r="A587" s="659" t="s">
        <v>561</v>
      </c>
      <c r="B587" s="660" t="s">
        <v>562</v>
      </c>
      <c r="C587" s="661" t="s">
        <v>578</v>
      </c>
      <c r="D587" s="662" t="s">
        <v>2600</v>
      </c>
      <c r="E587" s="661" t="s">
        <v>584</v>
      </c>
      <c r="F587" s="662" t="s">
        <v>2602</v>
      </c>
      <c r="G587" s="661" t="s">
        <v>585</v>
      </c>
      <c r="H587" s="661" t="s">
        <v>1999</v>
      </c>
      <c r="I587" s="661" t="s">
        <v>2000</v>
      </c>
      <c r="J587" s="661" t="s">
        <v>2001</v>
      </c>
      <c r="K587" s="661" t="s">
        <v>2002</v>
      </c>
      <c r="L587" s="663">
        <v>126.96</v>
      </c>
      <c r="M587" s="663">
        <v>1</v>
      </c>
      <c r="N587" s="664">
        <v>126.96</v>
      </c>
    </row>
    <row r="588" spans="1:14" ht="14.4" customHeight="1" x14ac:dyDescent="0.3">
      <c r="A588" s="659" t="s">
        <v>561</v>
      </c>
      <c r="B588" s="660" t="s">
        <v>562</v>
      </c>
      <c r="C588" s="661" t="s">
        <v>578</v>
      </c>
      <c r="D588" s="662" t="s">
        <v>2600</v>
      </c>
      <c r="E588" s="661" t="s">
        <v>584</v>
      </c>
      <c r="F588" s="662" t="s">
        <v>2602</v>
      </c>
      <c r="G588" s="661" t="s">
        <v>585</v>
      </c>
      <c r="H588" s="661" t="s">
        <v>2003</v>
      </c>
      <c r="I588" s="661" t="s">
        <v>2004</v>
      </c>
      <c r="J588" s="661" t="s">
        <v>2005</v>
      </c>
      <c r="K588" s="661" t="s">
        <v>2006</v>
      </c>
      <c r="L588" s="663">
        <v>1006.959989258028</v>
      </c>
      <c r="M588" s="663">
        <v>13</v>
      </c>
      <c r="N588" s="664">
        <v>13090.479860354364</v>
      </c>
    </row>
    <row r="589" spans="1:14" ht="14.4" customHeight="1" x14ac:dyDescent="0.3">
      <c r="A589" s="659" t="s">
        <v>561</v>
      </c>
      <c r="B589" s="660" t="s">
        <v>562</v>
      </c>
      <c r="C589" s="661" t="s">
        <v>578</v>
      </c>
      <c r="D589" s="662" t="s">
        <v>2600</v>
      </c>
      <c r="E589" s="661" t="s">
        <v>584</v>
      </c>
      <c r="F589" s="662" t="s">
        <v>2602</v>
      </c>
      <c r="G589" s="661" t="s">
        <v>585</v>
      </c>
      <c r="H589" s="661" t="s">
        <v>1390</v>
      </c>
      <c r="I589" s="661" t="s">
        <v>1391</v>
      </c>
      <c r="J589" s="661" t="s">
        <v>1392</v>
      </c>
      <c r="K589" s="661" t="s">
        <v>1393</v>
      </c>
      <c r="L589" s="663">
        <v>218.51018204056408</v>
      </c>
      <c r="M589" s="663">
        <v>2</v>
      </c>
      <c r="N589" s="664">
        <v>437.02036408112815</v>
      </c>
    </row>
    <row r="590" spans="1:14" ht="14.4" customHeight="1" x14ac:dyDescent="0.3">
      <c r="A590" s="659" t="s">
        <v>561</v>
      </c>
      <c r="B590" s="660" t="s">
        <v>562</v>
      </c>
      <c r="C590" s="661" t="s">
        <v>578</v>
      </c>
      <c r="D590" s="662" t="s">
        <v>2600</v>
      </c>
      <c r="E590" s="661" t="s">
        <v>584</v>
      </c>
      <c r="F590" s="662" t="s">
        <v>2602</v>
      </c>
      <c r="G590" s="661" t="s">
        <v>585</v>
      </c>
      <c r="H590" s="661" t="s">
        <v>2007</v>
      </c>
      <c r="I590" s="661" t="s">
        <v>2008</v>
      </c>
      <c r="J590" s="661" t="s">
        <v>2009</v>
      </c>
      <c r="K590" s="661" t="s">
        <v>2010</v>
      </c>
      <c r="L590" s="663">
        <v>272.36727380897526</v>
      </c>
      <c r="M590" s="663">
        <v>45</v>
      </c>
      <c r="N590" s="664">
        <v>12256.527321403886</v>
      </c>
    </row>
    <row r="591" spans="1:14" ht="14.4" customHeight="1" x14ac:dyDescent="0.3">
      <c r="A591" s="659" t="s">
        <v>561</v>
      </c>
      <c r="B591" s="660" t="s">
        <v>562</v>
      </c>
      <c r="C591" s="661" t="s">
        <v>578</v>
      </c>
      <c r="D591" s="662" t="s">
        <v>2600</v>
      </c>
      <c r="E591" s="661" t="s">
        <v>584</v>
      </c>
      <c r="F591" s="662" t="s">
        <v>2602</v>
      </c>
      <c r="G591" s="661" t="s">
        <v>585</v>
      </c>
      <c r="H591" s="661" t="s">
        <v>2011</v>
      </c>
      <c r="I591" s="661" t="s">
        <v>2011</v>
      </c>
      <c r="J591" s="661" t="s">
        <v>2012</v>
      </c>
      <c r="K591" s="661" t="s">
        <v>670</v>
      </c>
      <c r="L591" s="663">
        <v>56.491190406693498</v>
      </c>
      <c r="M591" s="663">
        <v>51</v>
      </c>
      <c r="N591" s="664">
        <v>2881.0507107413682</v>
      </c>
    </row>
    <row r="592" spans="1:14" ht="14.4" customHeight="1" x14ac:dyDescent="0.3">
      <c r="A592" s="659" t="s">
        <v>561</v>
      </c>
      <c r="B592" s="660" t="s">
        <v>562</v>
      </c>
      <c r="C592" s="661" t="s">
        <v>578</v>
      </c>
      <c r="D592" s="662" t="s">
        <v>2600</v>
      </c>
      <c r="E592" s="661" t="s">
        <v>584</v>
      </c>
      <c r="F592" s="662" t="s">
        <v>2602</v>
      </c>
      <c r="G592" s="661" t="s">
        <v>585</v>
      </c>
      <c r="H592" s="661" t="s">
        <v>2013</v>
      </c>
      <c r="I592" s="661" t="s">
        <v>2014</v>
      </c>
      <c r="J592" s="661" t="s">
        <v>2015</v>
      </c>
      <c r="K592" s="661" t="s">
        <v>2016</v>
      </c>
      <c r="L592" s="663">
        <v>1104.0792696870994</v>
      </c>
      <c r="M592" s="663">
        <v>10</v>
      </c>
      <c r="N592" s="664">
        <v>11040.792696870994</v>
      </c>
    </row>
    <row r="593" spans="1:14" ht="14.4" customHeight="1" x14ac:dyDescent="0.3">
      <c r="A593" s="659" t="s">
        <v>561</v>
      </c>
      <c r="B593" s="660" t="s">
        <v>562</v>
      </c>
      <c r="C593" s="661" t="s">
        <v>578</v>
      </c>
      <c r="D593" s="662" t="s">
        <v>2600</v>
      </c>
      <c r="E593" s="661" t="s">
        <v>584</v>
      </c>
      <c r="F593" s="662" t="s">
        <v>2602</v>
      </c>
      <c r="G593" s="661" t="s">
        <v>585</v>
      </c>
      <c r="H593" s="661" t="s">
        <v>2017</v>
      </c>
      <c r="I593" s="661" t="s">
        <v>2018</v>
      </c>
      <c r="J593" s="661" t="s">
        <v>2019</v>
      </c>
      <c r="K593" s="661" t="s">
        <v>2020</v>
      </c>
      <c r="L593" s="663">
        <v>1098.969028234286</v>
      </c>
      <c r="M593" s="663">
        <v>18</v>
      </c>
      <c r="N593" s="664">
        <v>19781.442508217147</v>
      </c>
    </row>
    <row r="594" spans="1:14" ht="14.4" customHeight="1" x14ac:dyDescent="0.3">
      <c r="A594" s="659" t="s">
        <v>561</v>
      </c>
      <c r="B594" s="660" t="s">
        <v>562</v>
      </c>
      <c r="C594" s="661" t="s">
        <v>578</v>
      </c>
      <c r="D594" s="662" t="s">
        <v>2600</v>
      </c>
      <c r="E594" s="661" t="s">
        <v>584</v>
      </c>
      <c r="F594" s="662" t="s">
        <v>2602</v>
      </c>
      <c r="G594" s="661" t="s">
        <v>585</v>
      </c>
      <c r="H594" s="661" t="s">
        <v>2021</v>
      </c>
      <c r="I594" s="661" t="s">
        <v>2022</v>
      </c>
      <c r="J594" s="661" t="s">
        <v>2023</v>
      </c>
      <c r="K594" s="661" t="s">
        <v>2024</v>
      </c>
      <c r="L594" s="663">
        <v>89.766079692059577</v>
      </c>
      <c r="M594" s="663">
        <v>52</v>
      </c>
      <c r="N594" s="664">
        <v>4667.8361439870978</v>
      </c>
    </row>
    <row r="595" spans="1:14" ht="14.4" customHeight="1" x14ac:dyDescent="0.3">
      <c r="A595" s="659" t="s">
        <v>561</v>
      </c>
      <c r="B595" s="660" t="s">
        <v>562</v>
      </c>
      <c r="C595" s="661" t="s">
        <v>578</v>
      </c>
      <c r="D595" s="662" t="s">
        <v>2600</v>
      </c>
      <c r="E595" s="661" t="s">
        <v>584</v>
      </c>
      <c r="F595" s="662" t="s">
        <v>2602</v>
      </c>
      <c r="G595" s="661" t="s">
        <v>585</v>
      </c>
      <c r="H595" s="661" t="s">
        <v>2025</v>
      </c>
      <c r="I595" s="661" t="s">
        <v>237</v>
      </c>
      <c r="J595" s="661" t="s">
        <v>2026</v>
      </c>
      <c r="K595" s="661"/>
      <c r="L595" s="663">
        <v>98.293896431817942</v>
      </c>
      <c r="M595" s="663">
        <v>4</v>
      </c>
      <c r="N595" s="664">
        <v>393.17558572727177</v>
      </c>
    </row>
    <row r="596" spans="1:14" ht="14.4" customHeight="1" x14ac:dyDescent="0.3">
      <c r="A596" s="659" t="s">
        <v>561</v>
      </c>
      <c r="B596" s="660" t="s">
        <v>562</v>
      </c>
      <c r="C596" s="661" t="s">
        <v>578</v>
      </c>
      <c r="D596" s="662" t="s">
        <v>2600</v>
      </c>
      <c r="E596" s="661" t="s">
        <v>584</v>
      </c>
      <c r="F596" s="662" t="s">
        <v>2602</v>
      </c>
      <c r="G596" s="661" t="s">
        <v>585</v>
      </c>
      <c r="H596" s="661" t="s">
        <v>870</v>
      </c>
      <c r="I596" s="661" t="s">
        <v>237</v>
      </c>
      <c r="J596" s="661" t="s">
        <v>871</v>
      </c>
      <c r="K596" s="661"/>
      <c r="L596" s="663">
        <v>64.650049512770536</v>
      </c>
      <c r="M596" s="663">
        <v>18</v>
      </c>
      <c r="N596" s="664">
        <v>1163.7008912298697</v>
      </c>
    </row>
    <row r="597" spans="1:14" ht="14.4" customHeight="1" x14ac:dyDescent="0.3">
      <c r="A597" s="659" t="s">
        <v>561</v>
      </c>
      <c r="B597" s="660" t="s">
        <v>562</v>
      </c>
      <c r="C597" s="661" t="s">
        <v>578</v>
      </c>
      <c r="D597" s="662" t="s">
        <v>2600</v>
      </c>
      <c r="E597" s="661" t="s">
        <v>584</v>
      </c>
      <c r="F597" s="662" t="s">
        <v>2602</v>
      </c>
      <c r="G597" s="661" t="s">
        <v>585</v>
      </c>
      <c r="H597" s="661" t="s">
        <v>2027</v>
      </c>
      <c r="I597" s="661" t="s">
        <v>237</v>
      </c>
      <c r="J597" s="661" t="s">
        <v>2028</v>
      </c>
      <c r="K597" s="661"/>
      <c r="L597" s="663">
        <v>109.90742088105756</v>
      </c>
      <c r="M597" s="663">
        <v>1</v>
      </c>
      <c r="N597" s="664">
        <v>109.90742088105756</v>
      </c>
    </row>
    <row r="598" spans="1:14" ht="14.4" customHeight="1" x14ac:dyDescent="0.3">
      <c r="A598" s="659" t="s">
        <v>561</v>
      </c>
      <c r="B598" s="660" t="s">
        <v>562</v>
      </c>
      <c r="C598" s="661" t="s">
        <v>578</v>
      </c>
      <c r="D598" s="662" t="s">
        <v>2600</v>
      </c>
      <c r="E598" s="661" t="s">
        <v>584</v>
      </c>
      <c r="F598" s="662" t="s">
        <v>2602</v>
      </c>
      <c r="G598" s="661" t="s">
        <v>585</v>
      </c>
      <c r="H598" s="661" t="s">
        <v>2029</v>
      </c>
      <c r="I598" s="661" t="s">
        <v>237</v>
      </c>
      <c r="J598" s="661" t="s">
        <v>2030</v>
      </c>
      <c r="K598" s="661"/>
      <c r="L598" s="663">
        <v>35.009016799058365</v>
      </c>
      <c r="M598" s="663">
        <v>31</v>
      </c>
      <c r="N598" s="664">
        <v>1085.2795207708093</v>
      </c>
    </row>
    <row r="599" spans="1:14" ht="14.4" customHeight="1" x14ac:dyDescent="0.3">
      <c r="A599" s="659" t="s">
        <v>561</v>
      </c>
      <c r="B599" s="660" t="s">
        <v>562</v>
      </c>
      <c r="C599" s="661" t="s">
        <v>578</v>
      </c>
      <c r="D599" s="662" t="s">
        <v>2600</v>
      </c>
      <c r="E599" s="661" t="s">
        <v>584</v>
      </c>
      <c r="F599" s="662" t="s">
        <v>2602</v>
      </c>
      <c r="G599" s="661" t="s">
        <v>585</v>
      </c>
      <c r="H599" s="661" t="s">
        <v>2031</v>
      </c>
      <c r="I599" s="661" t="s">
        <v>2032</v>
      </c>
      <c r="J599" s="661" t="s">
        <v>2033</v>
      </c>
      <c r="K599" s="661" t="s">
        <v>2034</v>
      </c>
      <c r="L599" s="663">
        <v>61.587631453094453</v>
      </c>
      <c r="M599" s="663">
        <v>41</v>
      </c>
      <c r="N599" s="664">
        <v>2525.0928895768725</v>
      </c>
    </row>
    <row r="600" spans="1:14" ht="14.4" customHeight="1" x14ac:dyDescent="0.3">
      <c r="A600" s="659" t="s">
        <v>561</v>
      </c>
      <c r="B600" s="660" t="s">
        <v>562</v>
      </c>
      <c r="C600" s="661" t="s">
        <v>578</v>
      </c>
      <c r="D600" s="662" t="s">
        <v>2600</v>
      </c>
      <c r="E600" s="661" t="s">
        <v>584</v>
      </c>
      <c r="F600" s="662" t="s">
        <v>2602</v>
      </c>
      <c r="G600" s="661" t="s">
        <v>585</v>
      </c>
      <c r="H600" s="661" t="s">
        <v>2035</v>
      </c>
      <c r="I600" s="661" t="s">
        <v>2035</v>
      </c>
      <c r="J600" s="661" t="s">
        <v>2036</v>
      </c>
      <c r="K600" s="661" t="s">
        <v>2037</v>
      </c>
      <c r="L600" s="663">
        <v>175.38</v>
      </c>
      <c r="M600" s="663">
        <v>1</v>
      </c>
      <c r="N600" s="664">
        <v>175.38</v>
      </c>
    </row>
    <row r="601" spans="1:14" ht="14.4" customHeight="1" x14ac:dyDescent="0.3">
      <c r="A601" s="659" t="s">
        <v>561</v>
      </c>
      <c r="B601" s="660" t="s">
        <v>562</v>
      </c>
      <c r="C601" s="661" t="s">
        <v>578</v>
      </c>
      <c r="D601" s="662" t="s">
        <v>2600</v>
      </c>
      <c r="E601" s="661" t="s">
        <v>584</v>
      </c>
      <c r="F601" s="662" t="s">
        <v>2602</v>
      </c>
      <c r="G601" s="661" t="s">
        <v>585</v>
      </c>
      <c r="H601" s="661" t="s">
        <v>2038</v>
      </c>
      <c r="I601" s="661" t="s">
        <v>2039</v>
      </c>
      <c r="J601" s="661" t="s">
        <v>2040</v>
      </c>
      <c r="K601" s="661" t="s">
        <v>2041</v>
      </c>
      <c r="L601" s="663">
        <v>246.33</v>
      </c>
      <c r="M601" s="663">
        <v>2</v>
      </c>
      <c r="N601" s="664">
        <v>492.66</v>
      </c>
    </row>
    <row r="602" spans="1:14" ht="14.4" customHeight="1" x14ac:dyDescent="0.3">
      <c r="A602" s="659" t="s">
        <v>561</v>
      </c>
      <c r="B602" s="660" t="s">
        <v>562</v>
      </c>
      <c r="C602" s="661" t="s">
        <v>578</v>
      </c>
      <c r="D602" s="662" t="s">
        <v>2600</v>
      </c>
      <c r="E602" s="661" t="s">
        <v>584</v>
      </c>
      <c r="F602" s="662" t="s">
        <v>2602</v>
      </c>
      <c r="G602" s="661" t="s">
        <v>585</v>
      </c>
      <c r="H602" s="661" t="s">
        <v>2042</v>
      </c>
      <c r="I602" s="661" t="s">
        <v>237</v>
      </c>
      <c r="J602" s="661" t="s">
        <v>2043</v>
      </c>
      <c r="K602" s="661"/>
      <c r="L602" s="663">
        <v>157.93403636458802</v>
      </c>
      <c r="M602" s="663">
        <v>3</v>
      </c>
      <c r="N602" s="664">
        <v>473.80210909376405</v>
      </c>
    </row>
    <row r="603" spans="1:14" ht="14.4" customHeight="1" x14ac:dyDescent="0.3">
      <c r="A603" s="659" t="s">
        <v>561</v>
      </c>
      <c r="B603" s="660" t="s">
        <v>562</v>
      </c>
      <c r="C603" s="661" t="s">
        <v>578</v>
      </c>
      <c r="D603" s="662" t="s">
        <v>2600</v>
      </c>
      <c r="E603" s="661" t="s">
        <v>584</v>
      </c>
      <c r="F603" s="662" t="s">
        <v>2602</v>
      </c>
      <c r="G603" s="661" t="s">
        <v>585</v>
      </c>
      <c r="H603" s="661" t="s">
        <v>2044</v>
      </c>
      <c r="I603" s="661" t="s">
        <v>2045</v>
      </c>
      <c r="J603" s="661" t="s">
        <v>2046</v>
      </c>
      <c r="K603" s="661" t="s">
        <v>2047</v>
      </c>
      <c r="L603" s="663">
        <v>32.889999999999986</v>
      </c>
      <c r="M603" s="663">
        <v>2</v>
      </c>
      <c r="N603" s="664">
        <v>65.779999999999973</v>
      </c>
    </row>
    <row r="604" spans="1:14" ht="14.4" customHeight="1" x14ac:dyDescent="0.3">
      <c r="A604" s="659" t="s">
        <v>561</v>
      </c>
      <c r="B604" s="660" t="s">
        <v>562</v>
      </c>
      <c r="C604" s="661" t="s">
        <v>578</v>
      </c>
      <c r="D604" s="662" t="s">
        <v>2600</v>
      </c>
      <c r="E604" s="661" t="s">
        <v>584</v>
      </c>
      <c r="F604" s="662" t="s">
        <v>2602</v>
      </c>
      <c r="G604" s="661" t="s">
        <v>585</v>
      </c>
      <c r="H604" s="661" t="s">
        <v>2048</v>
      </c>
      <c r="I604" s="661" t="s">
        <v>2049</v>
      </c>
      <c r="J604" s="661" t="s">
        <v>2050</v>
      </c>
      <c r="K604" s="661" t="s">
        <v>2051</v>
      </c>
      <c r="L604" s="663">
        <v>98.209192441412412</v>
      </c>
      <c r="M604" s="663">
        <v>14</v>
      </c>
      <c r="N604" s="664">
        <v>1374.9286941797739</v>
      </c>
    </row>
    <row r="605" spans="1:14" ht="14.4" customHeight="1" x14ac:dyDescent="0.3">
      <c r="A605" s="659" t="s">
        <v>561</v>
      </c>
      <c r="B605" s="660" t="s">
        <v>562</v>
      </c>
      <c r="C605" s="661" t="s">
        <v>578</v>
      </c>
      <c r="D605" s="662" t="s">
        <v>2600</v>
      </c>
      <c r="E605" s="661" t="s">
        <v>584</v>
      </c>
      <c r="F605" s="662" t="s">
        <v>2602</v>
      </c>
      <c r="G605" s="661" t="s">
        <v>585</v>
      </c>
      <c r="H605" s="661" t="s">
        <v>2052</v>
      </c>
      <c r="I605" s="661" t="s">
        <v>2053</v>
      </c>
      <c r="J605" s="661" t="s">
        <v>2054</v>
      </c>
      <c r="K605" s="661" t="s">
        <v>2055</v>
      </c>
      <c r="L605" s="663">
        <v>0</v>
      </c>
      <c r="M605" s="663">
        <v>0</v>
      </c>
      <c r="N605" s="664">
        <v>1.1368683772161603E-13</v>
      </c>
    </row>
    <row r="606" spans="1:14" ht="14.4" customHeight="1" x14ac:dyDescent="0.3">
      <c r="A606" s="659" t="s">
        <v>561</v>
      </c>
      <c r="B606" s="660" t="s">
        <v>562</v>
      </c>
      <c r="C606" s="661" t="s">
        <v>578</v>
      </c>
      <c r="D606" s="662" t="s">
        <v>2600</v>
      </c>
      <c r="E606" s="661" t="s">
        <v>584</v>
      </c>
      <c r="F606" s="662" t="s">
        <v>2602</v>
      </c>
      <c r="G606" s="661" t="s">
        <v>585</v>
      </c>
      <c r="H606" s="661" t="s">
        <v>2056</v>
      </c>
      <c r="I606" s="661" t="s">
        <v>2057</v>
      </c>
      <c r="J606" s="661" t="s">
        <v>2058</v>
      </c>
      <c r="K606" s="661" t="s">
        <v>2059</v>
      </c>
      <c r="L606" s="663">
        <v>39.150000000000006</v>
      </c>
      <c r="M606" s="663">
        <v>1</v>
      </c>
      <c r="N606" s="664">
        <v>39.150000000000006</v>
      </c>
    </row>
    <row r="607" spans="1:14" ht="14.4" customHeight="1" x14ac:dyDescent="0.3">
      <c r="A607" s="659" t="s">
        <v>561</v>
      </c>
      <c r="B607" s="660" t="s">
        <v>562</v>
      </c>
      <c r="C607" s="661" t="s">
        <v>578</v>
      </c>
      <c r="D607" s="662" t="s">
        <v>2600</v>
      </c>
      <c r="E607" s="661" t="s">
        <v>584</v>
      </c>
      <c r="F607" s="662" t="s">
        <v>2602</v>
      </c>
      <c r="G607" s="661" t="s">
        <v>585</v>
      </c>
      <c r="H607" s="661" t="s">
        <v>2060</v>
      </c>
      <c r="I607" s="661" t="s">
        <v>2061</v>
      </c>
      <c r="J607" s="661" t="s">
        <v>2062</v>
      </c>
      <c r="K607" s="661" t="s">
        <v>2063</v>
      </c>
      <c r="L607" s="663">
        <v>109.86222222222221</v>
      </c>
      <c r="M607" s="663">
        <v>9</v>
      </c>
      <c r="N607" s="664">
        <v>988.76</v>
      </c>
    </row>
    <row r="608" spans="1:14" ht="14.4" customHeight="1" x14ac:dyDescent="0.3">
      <c r="A608" s="659" t="s">
        <v>561</v>
      </c>
      <c r="B608" s="660" t="s">
        <v>562</v>
      </c>
      <c r="C608" s="661" t="s">
        <v>578</v>
      </c>
      <c r="D608" s="662" t="s">
        <v>2600</v>
      </c>
      <c r="E608" s="661" t="s">
        <v>584</v>
      </c>
      <c r="F608" s="662" t="s">
        <v>2602</v>
      </c>
      <c r="G608" s="661" t="s">
        <v>585</v>
      </c>
      <c r="H608" s="661" t="s">
        <v>876</v>
      </c>
      <c r="I608" s="661" t="s">
        <v>877</v>
      </c>
      <c r="J608" s="661" t="s">
        <v>878</v>
      </c>
      <c r="K608" s="661" t="s">
        <v>879</v>
      </c>
      <c r="L608" s="663">
        <v>303.9572340069073</v>
      </c>
      <c r="M608" s="663">
        <v>7</v>
      </c>
      <c r="N608" s="664">
        <v>2127.7006380483513</v>
      </c>
    </row>
    <row r="609" spans="1:14" ht="14.4" customHeight="1" x14ac:dyDescent="0.3">
      <c r="A609" s="659" t="s">
        <v>561</v>
      </c>
      <c r="B609" s="660" t="s">
        <v>562</v>
      </c>
      <c r="C609" s="661" t="s">
        <v>578</v>
      </c>
      <c r="D609" s="662" t="s">
        <v>2600</v>
      </c>
      <c r="E609" s="661" t="s">
        <v>584</v>
      </c>
      <c r="F609" s="662" t="s">
        <v>2602</v>
      </c>
      <c r="G609" s="661" t="s">
        <v>585</v>
      </c>
      <c r="H609" s="661" t="s">
        <v>880</v>
      </c>
      <c r="I609" s="661" t="s">
        <v>881</v>
      </c>
      <c r="J609" s="661" t="s">
        <v>882</v>
      </c>
      <c r="K609" s="661" t="s">
        <v>883</v>
      </c>
      <c r="L609" s="663">
        <v>49.14898774346895</v>
      </c>
      <c r="M609" s="663">
        <v>50</v>
      </c>
      <c r="N609" s="664">
        <v>2457.4493871734476</v>
      </c>
    </row>
    <row r="610" spans="1:14" ht="14.4" customHeight="1" x14ac:dyDescent="0.3">
      <c r="A610" s="659" t="s">
        <v>561</v>
      </c>
      <c r="B610" s="660" t="s">
        <v>562</v>
      </c>
      <c r="C610" s="661" t="s">
        <v>578</v>
      </c>
      <c r="D610" s="662" t="s">
        <v>2600</v>
      </c>
      <c r="E610" s="661" t="s">
        <v>584</v>
      </c>
      <c r="F610" s="662" t="s">
        <v>2602</v>
      </c>
      <c r="G610" s="661" t="s">
        <v>585</v>
      </c>
      <c r="H610" s="661" t="s">
        <v>884</v>
      </c>
      <c r="I610" s="661" t="s">
        <v>885</v>
      </c>
      <c r="J610" s="661" t="s">
        <v>886</v>
      </c>
      <c r="K610" s="661" t="s">
        <v>887</v>
      </c>
      <c r="L610" s="663">
        <v>60.905731789832906</v>
      </c>
      <c r="M610" s="663">
        <v>19</v>
      </c>
      <c r="N610" s="664">
        <v>1157.2089040068252</v>
      </c>
    </row>
    <row r="611" spans="1:14" ht="14.4" customHeight="1" x14ac:dyDescent="0.3">
      <c r="A611" s="659" t="s">
        <v>561</v>
      </c>
      <c r="B611" s="660" t="s">
        <v>562</v>
      </c>
      <c r="C611" s="661" t="s">
        <v>578</v>
      </c>
      <c r="D611" s="662" t="s">
        <v>2600</v>
      </c>
      <c r="E611" s="661" t="s">
        <v>584</v>
      </c>
      <c r="F611" s="662" t="s">
        <v>2602</v>
      </c>
      <c r="G611" s="661" t="s">
        <v>585</v>
      </c>
      <c r="H611" s="661" t="s">
        <v>888</v>
      </c>
      <c r="I611" s="661" t="s">
        <v>889</v>
      </c>
      <c r="J611" s="661" t="s">
        <v>890</v>
      </c>
      <c r="K611" s="661" t="s">
        <v>627</v>
      </c>
      <c r="L611" s="663">
        <v>110.37382523955935</v>
      </c>
      <c r="M611" s="663">
        <v>5</v>
      </c>
      <c r="N611" s="664">
        <v>551.86912619779673</v>
      </c>
    </row>
    <row r="612" spans="1:14" ht="14.4" customHeight="1" x14ac:dyDescent="0.3">
      <c r="A612" s="659" t="s">
        <v>561</v>
      </c>
      <c r="B612" s="660" t="s">
        <v>562</v>
      </c>
      <c r="C612" s="661" t="s">
        <v>578</v>
      </c>
      <c r="D612" s="662" t="s">
        <v>2600</v>
      </c>
      <c r="E612" s="661" t="s">
        <v>584</v>
      </c>
      <c r="F612" s="662" t="s">
        <v>2602</v>
      </c>
      <c r="G612" s="661" t="s">
        <v>585</v>
      </c>
      <c r="H612" s="661" t="s">
        <v>2064</v>
      </c>
      <c r="I612" s="661" t="s">
        <v>2065</v>
      </c>
      <c r="J612" s="661" t="s">
        <v>2066</v>
      </c>
      <c r="K612" s="661" t="s">
        <v>2067</v>
      </c>
      <c r="L612" s="663">
        <v>42.48</v>
      </c>
      <c r="M612" s="663">
        <v>2</v>
      </c>
      <c r="N612" s="664">
        <v>84.96</v>
      </c>
    </row>
    <row r="613" spans="1:14" ht="14.4" customHeight="1" x14ac:dyDescent="0.3">
      <c r="A613" s="659" t="s">
        <v>561</v>
      </c>
      <c r="B613" s="660" t="s">
        <v>562</v>
      </c>
      <c r="C613" s="661" t="s">
        <v>578</v>
      </c>
      <c r="D613" s="662" t="s">
        <v>2600</v>
      </c>
      <c r="E613" s="661" t="s">
        <v>584</v>
      </c>
      <c r="F613" s="662" t="s">
        <v>2602</v>
      </c>
      <c r="G613" s="661" t="s">
        <v>585</v>
      </c>
      <c r="H613" s="661" t="s">
        <v>2068</v>
      </c>
      <c r="I613" s="661" t="s">
        <v>237</v>
      </c>
      <c r="J613" s="661" t="s">
        <v>2069</v>
      </c>
      <c r="K613" s="661"/>
      <c r="L613" s="663">
        <v>101.32999999999997</v>
      </c>
      <c r="M613" s="663">
        <v>3</v>
      </c>
      <c r="N613" s="664">
        <v>303.9899999999999</v>
      </c>
    </row>
    <row r="614" spans="1:14" ht="14.4" customHeight="1" x14ac:dyDescent="0.3">
      <c r="A614" s="659" t="s">
        <v>561</v>
      </c>
      <c r="B614" s="660" t="s">
        <v>562</v>
      </c>
      <c r="C614" s="661" t="s">
        <v>578</v>
      </c>
      <c r="D614" s="662" t="s">
        <v>2600</v>
      </c>
      <c r="E614" s="661" t="s">
        <v>584</v>
      </c>
      <c r="F614" s="662" t="s">
        <v>2602</v>
      </c>
      <c r="G614" s="661" t="s">
        <v>585</v>
      </c>
      <c r="H614" s="661" t="s">
        <v>2070</v>
      </c>
      <c r="I614" s="661" t="s">
        <v>237</v>
      </c>
      <c r="J614" s="661" t="s">
        <v>2071</v>
      </c>
      <c r="K614" s="661"/>
      <c r="L614" s="663">
        <v>147.03741116641933</v>
      </c>
      <c r="M614" s="663">
        <v>3</v>
      </c>
      <c r="N614" s="664">
        <v>441.11223349925802</v>
      </c>
    </row>
    <row r="615" spans="1:14" ht="14.4" customHeight="1" x14ac:dyDescent="0.3">
      <c r="A615" s="659" t="s">
        <v>561</v>
      </c>
      <c r="B615" s="660" t="s">
        <v>562</v>
      </c>
      <c r="C615" s="661" t="s">
        <v>578</v>
      </c>
      <c r="D615" s="662" t="s">
        <v>2600</v>
      </c>
      <c r="E615" s="661" t="s">
        <v>584</v>
      </c>
      <c r="F615" s="662" t="s">
        <v>2602</v>
      </c>
      <c r="G615" s="661" t="s">
        <v>585</v>
      </c>
      <c r="H615" s="661" t="s">
        <v>2072</v>
      </c>
      <c r="I615" s="661" t="s">
        <v>237</v>
      </c>
      <c r="J615" s="661" t="s">
        <v>2073</v>
      </c>
      <c r="K615" s="661"/>
      <c r="L615" s="663">
        <v>50.82</v>
      </c>
      <c r="M615" s="663">
        <v>2</v>
      </c>
      <c r="N615" s="664">
        <v>101.64</v>
      </c>
    </row>
    <row r="616" spans="1:14" ht="14.4" customHeight="1" x14ac:dyDescent="0.3">
      <c r="A616" s="659" t="s">
        <v>561</v>
      </c>
      <c r="B616" s="660" t="s">
        <v>562</v>
      </c>
      <c r="C616" s="661" t="s">
        <v>578</v>
      </c>
      <c r="D616" s="662" t="s">
        <v>2600</v>
      </c>
      <c r="E616" s="661" t="s">
        <v>584</v>
      </c>
      <c r="F616" s="662" t="s">
        <v>2602</v>
      </c>
      <c r="G616" s="661" t="s">
        <v>585</v>
      </c>
      <c r="H616" s="661" t="s">
        <v>2074</v>
      </c>
      <c r="I616" s="661" t="s">
        <v>237</v>
      </c>
      <c r="J616" s="661" t="s">
        <v>2075</v>
      </c>
      <c r="K616" s="661"/>
      <c r="L616" s="663">
        <v>78.760000000000019</v>
      </c>
      <c r="M616" s="663">
        <v>1</v>
      </c>
      <c r="N616" s="664">
        <v>78.760000000000019</v>
      </c>
    </row>
    <row r="617" spans="1:14" ht="14.4" customHeight="1" x14ac:dyDescent="0.3">
      <c r="A617" s="659" t="s">
        <v>561</v>
      </c>
      <c r="B617" s="660" t="s">
        <v>562</v>
      </c>
      <c r="C617" s="661" t="s">
        <v>578</v>
      </c>
      <c r="D617" s="662" t="s">
        <v>2600</v>
      </c>
      <c r="E617" s="661" t="s">
        <v>584</v>
      </c>
      <c r="F617" s="662" t="s">
        <v>2602</v>
      </c>
      <c r="G617" s="661" t="s">
        <v>585</v>
      </c>
      <c r="H617" s="661" t="s">
        <v>891</v>
      </c>
      <c r="I617" s="661" t="s">
        <v>237</v>
      </c>
      <c r="J617" s="661" t="s">
        <v>892</v>
      </c>
      <c r="K617" s="661"/>
      <c r="L617" s="663">
        <v>78.760256730668786</v>
      </c>
      <c r="M617" s="663">
        <v>3</v>
      </c>
      <c r="N617" s="664">
        <v>236.28077019200634</v>
      </c>
    </row>
    <row r="618" spans="1:14" ht="14.4" customHeight="1" x14ac:dyDescent="0.3">
      <c r="A618" s="659" t="s">
        <v>561</v>
      </c>
      <c r="B618" s="660" t="s">
        <v>562</v>
      </c>
      <c r="C618" s="661" t="s">
        <v>578</v>
      </c>
      <c r="D618" s="662" t="s">
        <v>2600</v>
      </c>
      <c r="E618" s="661" t="s">
        <v>584</v>
      </c>
      <c r="F618" s="662" t="s">
        <v>2602</v>
      </c>
      <c r="G618" s="661" t="s">
        <v>585</v>
      </c>
      <c r="H618" s="661" t="s">
        <v>2076</v>
      </c>
      <c r="I618" s="661" t="s">
        <v>237</v>
      </c>
      <c r="J618" s="661" t="s">
        <v>2077</v>
      </c>
      <c r="K618" s="661"/>
      <c r="L618" s="663">
        <v>119.67485331275475</v>
      </c>
      <c r="M618" s="663">
        <v>4</v>
      </c>
      <c r="N618" s="664">
        <v>478.699413251019</v>
      </c>
    </row>
    <row r="619" spans="1:14" ht="14.4" customHeight="1" x14ac:dyDescent="0.3">
      <c r="A619" s="659" t="s">
        <v>561</v>
      </c>
      <c r="B619" s="660" t="s">
        <v>562</v>
      </c>
      <c r="C619" s="661" t="s">
        <v>578</v>
      </c>
      <c r="D619" s="662" t="s">
        <v>2600</v>
      </c>
      <c r="E619" s="661" t="s">
        <v>584</v>
      </c>
      <c r="F619" s="662" t="s">
        <v>2602</v>
      </c>
      <c r="G619" s="661" t="s">
        <v>585</v>
      </c>
      <c r="H619" s="661" t="s">
        <v>2078</v>
      </c>
      <c r="I619" s="661" t="s">
        <v>2079</v>
      </c>
      <c r="J619" s="661" t="s">
        <v>2080</v>
      </c>
      <c r="K619" s="661" t="s">
        <v>856</v>
      </c>
      <c r="L619" s="663">
        <v>211.83999999999995</v>
      </c>
      <c r="M619" s="663">
        <v>1</v>
      </c>
      <c r="N619" s="664">
        <v>211.83999999999995</v>
      </c>
    </row>
    <row r="620" spans="1:14" ht="14.4" customHeight="1" x14ac:dyDescent="0.3">
      <c r="A620" s="659" t="s">
        <v>561</v>
      </c>
      <c r="B620" s="660" t="s">
        <v>562</v>
      </c>
      <c r="C620" s="661" t="s">
        <v>578</v>
      </c>
      <c r="D620" s="662" t="s">
        <v>2600</v>
      </c>
      <c r="E620" s="661" t="s">
        <v>584</v>
      </c>
      <c r="F620" s="662" t="s">
        <v>2602</v>
      </c>
      <c r="G620" s="661" t="s">
        <v>585</v>
      </c>
      <c r="H620" s="661" t="s">
        <v>893</v>
      </c>
      <c r="I620" s="661" t="s">
        <v>894</v>
      </c>
      <c r="J620" s="661" t="s">
        <v>895</v>
      </c>
      <c r="K620" s="661" t="s">
        <v>896</v>
      </c>
      <c r="L620" s="663">
        <v>117.73942972796709</v>
      </c>
      <c r="M620" s="663">
        <v>200</v>
      </c>
      <c r="N620" s="664">
        <v>23547.885945593418</v>
      </c>
    </row>
    <row r="621" spans="1:14" ht="14.4" customHeight="1" x14ac:dyDescent="0.3">
      <c r="A621" s="659" t="s">
        <v>561</v>
      </c>
      <c r="B621" s="660" t="s">
        <v>562</v>
      </c>
      <c r="C621" s="661" t="s">
        <v>578</v>
      </c>
      <c r="D621" s="662" t="s">
        <v>2600</v>
      </c>
      <c r="E621" s="661" t="s">
        <v>584</v>
      </c>
      <c r="F621" s="662" t="s">
        <v>2602</v>
      </c>
      <c r="G621" s="661" t="s">
        <v>585</v>
      </c>
      <c r="H621" s="661" t="s">
        <v>2081</v>
      </c>
      <c r="I621" s="661" t="s">
        <v>2082</v>
      </c>
      <c r="J621" s="661" t="s">
        <v>2083</v>
      </c>
      <c r="K621" s="661" t="s">
        <v>2084</v>
      </c>
      <c r="L621" s="663">
        <v>568.91000000000008</v>
      </c>
      <c r="M621" s="663">
        <v>5</v>
      </c>
      <c r="N621" s="664">
        <v>2844.55</v>
      </c>
    </row>
    <row r="622" spans="1:14" ht="14.4" customHeight="1" x14ac:dyDescent="0.3">
      <c r="A622" s="659" t="s">
        <v>561</v>
      </c>
      <c r="B622" s="660" t="s">
        <v>562</v>
      </c>
      <c r="C622" s="661" t="s">
        <v>578</v>
      </c>
      <c r="D622" s="662" t="s">
        <v>2600</v>
      </c>
      <c r="E622" s="661" t="s">
        <v>584</v>
      </c>
      <c r="F622" s="662" t="s">
        <v>2602</v>
      </c>
      <c r="G622" s="661" t="s">
        <v>585</v>
      </c>
      <c r="H622" s="661" t="s">
        <v>2085</v>
      </c>
      <c r="I622" s="661" t="s">
        <v>2086</v>
      </c>
      <c r="J622" s="661" t="s">
        <v>2087</v>
      </c>
      <c r="K622" s="661" t="s">
        <v>900</v>
      </c>
      <c r="L622" s="663">
        <v>38.936708611300197</v>
      </c>
      <c r="M622" s="663">
        <v>5</v>
      </c>
      <c r="N622" s="664">
        <v>194.68354305650098</v>
      </c>
    </row>
    <row r="623" spans="1:14" ht="14.4" customHeight="1" x14ac:dyDescent="0.3">
      <c r="A623" s="659" t="s">
        <v>561</v>
      </c>
      <c r="B623" s="660" t="s">
        <v>562</v>
      </c>
      <c r="C623" s="661" t="s">
        <v>578</v>
      </c>
      <c r="D623" s="662" t="s">
        <v>2600</v>
      </c>
      <c r="E623" s="661" t="s">
        <v>584</v>
      </c>
      <c r="F623" s="662" t="s">
        <v>2602</v>
      </c>
      <c r="G623" s="661" t="s">
        <v>585</v>
      </c>
      <c r="H623" s="661" t="s">
        <v>2088</v>
      </c>
      <c r="I623" s="661" t="s">
        <v>2089</v>
      </c>
      <c r="J623" s="661" t="s">
        <v>2090</v>
      </c>
      <c r="K623" s="661" t="s">
        <v>2091</v>
      </c>
      <c r="L623" s="663">
        <v>102.73053178097747</v>
      </c>
      <c r="M623" s="663">
        <v>1</v>
      </c>
      <c r="N623" s="664">
        <v>102.73053178097747</v>
      </c>
    </row>
    <row r="624" spans="1:14" ht="14.4" customHeight="1" x14ac:dyDescent="0.3">
      <c r="A624" s="659" t="s">
        <v>561</v>
      </c>
      <c r="B624" s="660" t="s">
        <v>562</v>
      </c>
      <c r="C624" s="661" t="s">
        <v>578</v>
      </c>
      <c r="D624" s="662" t="s">
        <v>2600</v>
      </c>
      <c r="E624" s="661" t="s">
        <v>584</v>
      </c>
      <c r="F624" s="662" t="s">
        <v>2602</v>
      </c>
      <c r="G624" s="661" t="s">
        <v>585</v>
      </c>
      <c r="H624" s="661" t="s">
        <v>1425</v>
      </c>
      <c r="I624" s="661" t="s">
        <v>1425</v>
      </c>
      <c r="J624" s="661" t="s">
        <v>1426</v>
      </c>
      <c r="K624" s="661" t="s">
        <v>1427</v>
      </c>
      <c r="L624" s="663">
        <v>96.190728272181772</v>
      </c>
      <c r="M624" s="663">
        <v>1</v>
      </c>
      <c r="N624" s="664">
        <v>96.190728272181772</v>
      </c>
    </row>
    <row r="625" spans="1:14" ht="14.4" customHeight="1" x14ac:dyDescent="0.3">
      <c r="A625" s="659" t="s">
        <v>561</v>
      </c>
      <c r="B625" s="660" t="s">
        <v>562</v>
      </c>
      <c r="C625" s="661" t="s">
        <v>578</v>
      </c>
      <c r="D625" s="662" t="s">
        <v>2600</v>
      </c>
      <c r="E625" s="661" t="s">
        <v>584</v>
      </c>
      <c r="F625" s="662" t="s">
        <v>2602</v>
      </c>
      <c r="G625" s="661" t="s">
        <v>585</v>
      </c>
      <c r="H625" s="661" t="s">
        <v>2092</v>
      </c>
      <c r="I625" s="661" t="s">
        <v>2093</v>
      </c>
      <c r="J625" s="661" t="s">
        <v>2094</v>
      </c>
      <c r="K625" s="661" t="s">
        <v>2095</v>
      </c>
      <c r="L625" s="663">
        <v>1036.82</v>
      </c>
      <c r="M625" s="663">
        <v>3</v>
      </c>
      <c r="N625" s="664">
        <v>3110.46</v>
      </c>
    </row>
    <row r="626" spans="1:14" ht="14.4" customHeight="1" x14ac:dyDescent="0.3">
      <c r="A626" s="659" t="s">
        <v>561</v>
      </c>
      <c r="B626" s="660" t="s">
        <v>562</v>
      </c>
      <c r="C626" s="661" t="s">
        <v>578</v>
      </c>
      <c r="D626" s="662" t="s">
        <v>2600</v>
      </c>
      <c r="E626" s="661" t="s">
        <v>584</v>
      </c>
      <c r="F626" s="662" t="s">
        <v>2602</v>
      </c>
      <c r="G626" s="661" t="s">
        <v>585</v>
      </c>
      <c r="H626" s="661" t="s">
        <v>2096</v>
      </c>
      <c r="I626" s="661" t="s">
        <v>2097</v>
      </c>
      <c r="J626" s="661" t="s">
        <v>2098</v>
      </c>
      <c r="K626" s="661" t="s">
        <v>2041</v>
      </c>
      <c r="L626" s="663">
        <v>4539.4882217854902</v>
      </c>
      <c r="M626" s="663">
        <v>5</v>
      </c>
      <c r="N626" s="664">
        <v>22697.441108927451</v>
      </c>
    </row>
    <row r="627" spans="1:14" ht="14.4" customHeight="1" x14ac:dyDescent="0.3">
      <c r="A627" s="659" t="s">
        <v>561</v>
      </c>
      <c r="B627" s="660" t="s">
        <v>562</v>
      </c>
      <c r="C627" s="661" t="s">
        <v>578</v>
      </c>
      <c r="D627" s="662" t="s">
        <v>2600</v>
      </c>
      <c r="E627" s="661" t="s">
        <v>584</v>
      </c>
      <c r="F627" s="662" t="s">
        <v>2602</v>
      </c>
      <c r="G627" s="661" t="s">
        <v>585</v>
      </c>
      <c r="H627" s="661" t="s">
        <v>2099</v>
      </c>
      <c r="I627" s="661" t="s">
        <v>2100</v>
      </c>
      <c r="J627" s="661" t="s">
        <v>2101</v>
      </c>
      <c r="K627" s="661" t="s">
        <v>2102</v>
      </c>
      <c r="L627" s="663">
        <v>461.86003225657078</v>
      </c>
      <c r="M627" s="663">
        <v>1</v>
      </c>
      <c r="N627" s="664">
        <v>461.86003225657078</v>
      </c>
    </row>
    <row r="628" spans="1:14" ht="14.4" customHeight="1" x14ac:dyDescent="0.3">
      <c r="A628" s="659" t="s">
        <v>561</v>
      </c>
      <c r="B628" s="660" t="s">
        <v>562</v>
      </c>
      <c r="C628" s="661" t="s">
        <v>578</v>
      </c>
      <c r="D628" s="662" t="s">
        <v>2600</v>
      </c>
      <c r="E628" s="661" t="s">
        <v>584</v>
      </c>
      <c r="F628" s="662" t="s">
        <v>2602</v>
      </c>
      <c r="G628" s="661" t="s">
        <v>585</v>
      </c>
      <c r="H628" s="661" t="s">
        <v>2103</v>
      </c>
      <c r="I628" s="661" t="s">
        <v>2104</v>
      </c>
      <c r="J628" s="661" t="s">
        <v>964</v>
      </c>
      <c r="K628" s="661" t="s">
        <v>2105</v>
      </c>
      <c r="L628" s="663">
        <v>399.48000000000008</v>
      </c>
      <c r="M628" s="663">
        <v>14</v>
      </c>
      <c r="N628" s="664">
        <v>5592.7200000000012</v>
      </c>
    </row>
    <row r="629" spans="1:14" ht="14.4" customHeight="1" x14ac:dyDescent="0.3">
      <c r="A629" s="659" t="s">
        <v>561</v>
      </c>
      <c r="B629" s="660" t="s">
        <v>562</v>
      </c>
      <c r="C629" s="661" t="s">
        <v>578</v>
      </c>
      <c r="D629" s="662" t="s">
        <v>2600</v>
      </c>
      <c r="E629" s="661" t="s">
        <v>584</v>
      </c>
      <c r="F629" s="662" t="s">
        <v>2602</v>
      </c>
      <c r="G629" s="661" t="s">
        <v>585</v>
      </c>
      <c r="H629" s="661" t="s">
        <v>2106</v>
      </c>
      <c r="I629" s="661" t="s">
        <v>237</v>
      </c>
      <c r="J629" s="661" t="s">
        <v>2107</v>
      </c>
      <c r="K629" s="661"/>
      <c r="L629" s="663">
        <v>64.218997877396532</v>
      </c>
      <c r="M629" s="663">
        <v>1</v>
      </c>
      <c r="N629" s="664">
        <v>64.218997877396532</v>
      </c>
    </row>
    <row r="630" spans="1:14" ht="14.4" customHeight="1" x14ac:dyDescent="0.3">
      <c r="A630" s="659" t="s">
        <v>561</v>
      </c>
      <c r="B630" s="660" t="s">
        <v>562</v>
      </c>
      <c r="C630" s="661" t="s">
        <v>578</v>
      </c>
      <c r="D630" s="662" t="s">
        <v>2600</v>
      </c>
      <c r="E630" s="661" t="s">
        <v>584</v>
      </c>
      <c r="F630" s="662" t="s">
        <v>2602</v>
      </c>
      <c r="G630" s="661" t="s">
        <v>585</v>
      </c>
      <c r="H630" s="661" t="s">
        <v>2108</v>
      </c>
      <c r="I630" s="661" t="s">
        <v>2109</v>
      </c>
      <c r="J630" s="661" t="s">
        <v>2110</v>
      </c>
      <c r="K630" s="661" t="s">
        <v>2111</v>
      </c>
      <c r="L630" s="663">
        <v>39.65019376840312</v>
      </c>
      <c r="M630" s="663">
        <v>3</v>
      </c>
      <c r="N630" s="664">
        <v>118.95058130520937</v>
      </c>
    </row>
    <row r="631" spans="1:14" ht="14.4" customHeight="1" x14ac:dyDescent="0.3">
      <c r="A631" s="659" t="s">
        <v>561</v>
      </c>
      <c r="B631" s="660" t="s">
        <v>562</v>
      </c>
      <c r="C631" s="661" t="s">
        <v>578</v>
      </c>
      <c r="D631" s="662" t="s">
        <v>2600</v>
      </c>
      <c r="E631" s="661" t="s">
        <v>584</v>
      </c>
      <c r="F631" s="662" t="s">
        <v>2602</v>
      </c>
      <c r="G631" s="661" t="s">
        <v>585</v>
      </c>
      <c r="H631" s="661" t="s">
        <v>901</v>
      </c>
      <c r="I631" s="661" t="s">
        <v>237</v>
      </c>
      <c r="J631" s="661" t="s">
        <v>902</v>
      </c>
      <c r="K631" s="661"/>
      <c r="L631" s="663">
        <v>279.6497715998878</v>
      </c>
      <c r="M631" s="663">
        <v>19</v>
      </c>
      <c r="N631" s="664">
        <v>5313.3456603978684</v>
      </c>
    </row>
    <row r="632" spans="1:14" ht="14.4" customHeight="1" x14ac:dyDescent="0.3">
      <c r="A632" s="659" t="s">
        <v>561</v>
      </c>
      <c r="B632" s="660" t="s">
        <v>562</v>
      </c>
      <c r="C632" s="661" t="s">
        <v>578</v>
      </c>
      <c r="D632" s="662" t="s">
        <v>2600</v>
      </c>
      <c r="E632" s="661" t="s">
        <v>584</v>
      </c>
      <c r="F632" s="662" t="s">
        <v>2602</v>
      </c>
      <c r="G632" s="661" t="s">
        <v>585</v>
      </c>
      <c r="H632" s="661" t="s">
        <v>2112</v>
      </c>
      <c r="I632" s="661" t="s">
        <v>2113</v>
      </c>
      <c r="J632" s="661" t="s">
        <v>1928</v>
      </c>
      <c r="K632" s="661" t="s">
        <v>2114</v>
      </c>
      <c r="L632" s="663">
        <v>37.745808592534644</v>
      </c>
      <c r="M632" s="663">
        <v>40</v>
      </c>
      <c r="N632" s="664">
        <v>1509.8323437013858</v>
      </c>
    </row>
    <row r="633" spans="1:14" ht="14.4" customHeight="1" x14ac:dyDescent="0.3">
      <c r="A633" s="659" t="s">
        <v>561</v>
      </c>
      <c r="B633" s="660" t="s">
        <v>562</v>
      </c>
      <c r="C633" s="661" t="s">
        <v>578</v>
      </c>
      <c r="D633" s="662" t="s">
        <v>2600</v>
      </c>
      <c r="E633" s="661" t="s">
        <v>584</v>
      </c>
      <c r="F633" s="662" t="s">
        <v>2602</v>
      </c>
      <c r="G633" s="661" t="s">
        <v>585</v>
      </c>
      <c r="H633" s="661" t="s">
        <v>2115</v>
      </c>
      <c r="I633" s="661" t="s">
        <v>2116</v>
      </c>
      <c r="J633" s="661" t="s">
        <v>2117</v>
      </c>
      <c r="K633" s="661" t="s">
        <v>2118</v>
      </c>
      <c r="L633" s="663">
        <v>203.14</v>
      </c>
      <c r="M633" s="663">
        <v>1</v>
      </c>
      <c r="N633" s="664">
        <v>203.14</v>
      </c>
    </row>
    <row r="634" spans="1:14" ht="14.4" customHeight="1" x14ac:dyDescent="0.3">
      <c r="A634" s="659" t="s">
        <v>561</v>
      </c>
      <c r="B634" s="660" t="s">
        <v>562</v>
      </c>
      <c r="C634" s="661" t="s">
        <v>578</v>
      </c>
      <c r="D634" s="662" t="s">
        <v>2600</v>
      </c>
      <c r="E634" s="661" t="s">
        <v>584</v>
      </c>
      <c r="F634" s="662" t="s">
        <v>2602</v>
      </c>
      <c r="G634" s="661" t="s">
        <v>585</v>
      </c>
      <c r="H634" s="661" t="s">
        <v>906</v>
      </c>
      <c r="I634" s="661" t="s">
        <v>237</v>
      </c>
      <c r="J634" s="661" t="s">
        <v>907</v>
      </c>
      <c r="K634" s="661"/>
      <c r="L634" s="663">
        <v>68.662000450292282</v>
      </c>
      <c r="M634" s="663">
        <v>5</v>
      </c>
      <c r="N634" s="664">
        <v>343.31000225146141</v>
      </c>
    </row>
    <row r="635" spans="1:14" ht="14.4" customHeight="1" x14ac:dyDescent="0.3">
      <c r="A635" s="659" t="s">
        <v>561</v>
      </c>
      <c r="B635" s="660" t="s">
        <v>562</v>
      </c>
      <c r="C635" s="661" t="s">
        <v>578</v>
      </c>
      <c r="D635" s="662" t="s">
        <v>2600</v>
      </c>
      <c r="E635" s="661" t="s">
        <v>584</v>
      </c>
      <c r="F635" s="662" t="s">
        <v>2602</v>
      </c>
      <c r="G635" s="661" t="s">
        <v>585</v>
      </c>
      <c r="H635" s="661" t="s">
        <v>2119</v>
      </c>
      <c r="I635" s="661" t="s">
        <v>2120</v>
      </c>
      <c r="J635" s="661" t="s">
        <v>2121</v>
      </c>
      <c r="K635" s="661" t="s">
        <v>856</v>
      </c>
      <c r="L635" s="663">
        <v>221.68824360131987</v>
      </c>
      <c r="M635" s="663">
        <v>1</v>
      </c>
      <c r="N635" s="664">
        <v>221.68824360131987</v>
      </c>
    </row>
    <row r="636" spans="1:14" ht="14.4" customHeight="1" x14ac:dyDescent="0.3">
      <c r="A636" s="659" t="s">
        <v>561</v>
      </c>
      <c r="B636" s="660" t="s">
        <v>562</v>
      </c>
      <c r="C636" s="661" t="s">
        <v>578</v>
      </c>
      <c r="D636" s="662" t="s">
        <v>2600</v>
      </c>
      <c r="E636" s="661" t="s">
        <v>584</v>
      </c>
      <c r="F636" s="662" t="s">
        <v>2602</v>
      </c>
      <c r="G636" s="661" t="s">
        <v>585</v>
      </c>
      <c r="H636" s="661" t="s">
        <v>2122</v>
      </c>
      <c r="I636" s="661" t="s">
        <v>237</v>
      </c>
      <c r="J636" s="661" t="s">
        <v>2123</v>
      </c>
      <c r="K636" s="661"/>
      <c r="L636" s="663">
        <v>228.42241200625801</v>
      </c>
      <c r="M636" s="663">
        <v>2</v>
      </c>
      <c r="N636" s="664">
        <v>456.84482401251603</v>
      </c>
    </row>
    <row r="637" spans="1:14" ht="14.4" customHeight="1" x14ac:dyDescent="0.3">
      <c r="A637" s="659" t="s">
        <v>561</v>
      </c>
      <c r="B637" s="660" t="s">
        <v>562</v>
      </c>
      <c r="C637" s="661" t="s">
        <v>578</v>
      </c>
      <c r="D637" s="662" t="s">
        <v>2600</v>
      </c>
      <c r="E637" s="661" t="s">
        <v>584</v>
      </c>
      <c r="F637" s="662" t="s">
        <v>2602</v>
      </c>
      <c r="G637" s="661" t="s">
        <v>585</v>
      </c>
      <c r="H637" s="661" t="s">
        <v>2124</v>
      </c>
      <c r="I637" s="661" t="s">
        <v>2125</v>
      </c>
      <c r="J637" s="661" t="s">
        <v>2126</v>
      </c>
      <c r="K637" s="661" t="s">
        <v>2127</v>
      </c>
      <c r="L637" s="663">
        <v>49.427014925891463</v>
      </c>
      <c r="M637" s="663">
        <v>3</v>
      </c>
      <c r="N637" s="664">
        <v>148.2810447776744</v>
      </c>
    </row>
    <row r="638" spans="1:14" ht="14.4" customHeight="1" x14ac:dyDescent="0.3">
      <c r="A638" s="659" t="s">
        <v>561</v>
      </c>
      <c r="B638" s="660" t="s">
        <v>562</v>
      </c>
      <c r="C638" s="661" t="s">
        <v>578</v>
      </c>
      <c r="D638" s="662" t="s">
        <v>2600</v>
      </c>
      <c r="E638" s="661" t="s">
        <v>584</v>
      </c>
      <c r="F638" s="662" t="s">
        <v>2602</v>
      </c>
      <c r="G638" s="661" t="s">
        <v>585</v>
      </c>
      <c r="H638" s="661" t="s">
        <v>2128</v>
      </c>
      <c r="I638" s="661" t="s">
        <v>2129</v>
      </c>
      <c r="J638" s="661" t="s">
        <v>1449</v>
      </c>
      <c r="K638" s="661" t="s">
        <v>2130</v>
      </c>
      <c r="L638" s="663">
        <v>146.48000000000002</v>
      </c>
      <c r="M638" s="663">
        <v>2</v>
      </c>
      <c r="N638" s="664">
        <v>292.96000000000004</v>
      </c>
    </row>
    <row r="639" spans="1:14" ht="14.4" customHeight="1" x14ac:dyDescent="0.3">
      <c r="A639" s="659" t="s">
        <v>561</v>
      </c>
      <c r="B639" s="660" t="s">
        <v>562</v>
      </c>
      <c r="C639" s="661" t="s">
        <v>578</v>
      </c>
      <c r="D639" s="662" t="s">
        <v>2600</v>
      </c>
      <c r="E639" s="661" t="s">
        <v>584</v>
      </c>
      <c r="F639" s="662" t="s">
        <v>2602</v>
      </c>
      <c r="G639" s="661" t="s">
        <v>585</v>
      </c>
      <c r="H639" s="661" t="s">
        <v>2131</v>
      </c>
      <c r="I639" s="661" t="s">
        <v>2132</v>
      </c>
      <c r="J639" s="661" t="s">
        <v>2133</v>
      </c>
      <c r="K639" s="661" t="s">
        <v>2134</v>
      </c>
      <c r="L639" s="663">
        <v>152.01</v>
      </c>
      <c r="M639" s="663">
        <v>1</v>
      </c>
      <c r="N639" s="664">
        <v>152.01</v>
      </c>
    </row>
    <row r="640" spans="1:14" ht="14.4" customHeight="1" x14ac:dyDescent="0.3">
      <c r="A640" s="659" t="s">
        <v>561</v>
      </c>
      <c r="B640" s="660" t="s">
        <v>562</v>
      </c>
      <c r="C640" s="661" t="s">
        <v>578</v>
      </c>
      <c r="D640" s="662" t="s">
        <v>2600</v>
      </c>
      <c r="E640" s="661" t="s">
        <v>584</v>
      </c>
      <c r="F640" s="662" t="s">
        <v>2602</v>
      </c>
      <c r="G640" s="661" t="s">
        <v>585</v>
      </c>
      <c r="H640" s="661" t="s">
        <v>2135</v>
      </c>
      <c r="I640" s="661" t="s">
        <v>2136</v>
      </c>
      <c r="J640" s="661" t="s">
        <v>2137</v>
      </c>
      <c r="K640" s="661" t="s">
        <v>2138</v>
      </c>
      <c r="L640" s="663">
        <v>748.17</v>
      </c>
      <c r="M640" s="663">
        <v>2</v>
      </c>
      <c r="N640" s="664">
        <v>1496.34</v>
      </c>
    </row>
    <row r="641" spans="1:14" ht="14.4" customHeight="1" x14ac:dyDescent="0.3">
      <c r="A641" s="659" t="s">
        <v>561</v>
      </c>
      <c r="B641" s="660" t="s">
        <v>562</v>
      </c>
      <c r="C641" s="661" t="s">
        <v>578</v>
      </c>
      <c r="D641" s="662" t="s">
        <v>2600</v>
      </c>
      <c r="E641" s="661" t="s">
        <v>584</v>
      </c>
      <c r="F641" s="662" t="s">
        <v>2602</v>
      </c>
      <c r="G641" s="661" t="s">
        <v>585</v>
      </c>
      <c r="H641" s="661" t="s">
        <v>2139</v>
      </c>
      <c r="I641" s="661" t="s">
        <v>237</v>
      </c>
      <c r="J641" s="661" t="s">
        <v>2140</v>
      </c>
      <c r="K641" s="661" t="s">
        <v>2141</v>
      </c>
      <c r="L641" s="663">
        <v>90.93115951037403</v>
      </c>
      <c r="M641" s="663">
        <v>1</v>
      </c>
      <c r="N641" s="664">
        <v>90.93115951037403</v>
      </c>
    </row>
    <row r="642" spans="1:14" ht="14.4" customHeight="1" x14ac:dyDescent="0.3">
      <c r="A642" s="659" t="s">
        <v>561</v>
      </c>
      <c r="B642" s="660" t="s">
        <v>562</v>
      </c>
      <c r="C642" s="661" t="s">
        <v>578</v>
      </c>
      <c r="D642" s="662" t="s">
        <v>2600</v>
      </c>
      <c r="E642" s="661" t="s">
        <v>584</v>
      </c>
      <c r="F642" s="662" t="s">
        <v>2602</v>
      </c>
      <c r="G642" s="661" t="s">
        <v>585</v>
      </c>
      <c r="H642" s="661" t="s">
        <v>1463</v>
      </c>
      <c r="I642" s="661" t="s">
        <v>1464</v>
      </c>
      <c r="J642" s="661" t="s">
        <v>1465</v>
      </c>
      <c r="K642" s="661" t="s">
        <v>1466</v>
      </c>
      <c r="L642" s="663">
        <v>54.599999999999987</v>
      </c>
      <c r="M642" s="663">
        <v>3</v>
      </c>
      <c r="N642" s="664">
        <v>163.79999999999995</v>
      </c>
    </row>
    <row r="643" spans="1:14" ht="14.4" customHeight="1" x14ac:dyDescent="0.3">
      <c r="A643" s="659" t="s">
        <v>561</v>
      </c>
      <c r="B643" s="660" t="s">
        <v>562</v>
      </c>
      <c r="C643" s="661" t="s">
        <v>578</v>
      </c>
      <c r="D643" s="662" t="s">
        <v>2600</v>
      </c>
      <c r="E643" s="661" t="s">
        <v>584</v>
      </c>
      <c r="F643" s="662" t="s">
        <v>2602</v>
      </c>
      <c r="G643" s="661" t="s">
        <v>585</v>
      </c>
      <c r="H643" s="661" t="s">
        <v>2142</v>
      </c>
      <c r="I643" s="661" t="s">
        <v>2143</v>
      </c>
      <c r="J643" s="661" t="s">
        <v>2144</v>
      </c>
      <c r="K643" s="661" t="s">
        <v>2145</v>
      </c>
      <c r="L643" s="663">
        <v>339.93993578757227</v>
      </c>
      <c r="M643" s="663">
        <v>23</v>
      </c>
      <c r="N643" s="664">
        <v>7818.6185231141626</v>
      </c>
    </row>
    <row r="644" spans="1:14" ht="14.4" customHeight="1" x14ac:dyDescent="0.3">
      <c r="A644" s="659" t="s">
        <v>561</v>
      </c>
      <c r="B644" s="660" t="s">
        <v>562</v>
      </c>
      <c r="C644" s="661" t="s">
        <v>578</v>
      </c>
      <c r="D644" s="662" t="s">
        <v>2600</v>
      </c>
      <c r="E644" s="661" t="s">
        <v>584</v>
      </c>
      <c r="F644" s="662" t="s">
        <v>2602</v>
      </c>
      <c r="G644" s="661" t="s">
        <v>585</v>
      </c>
      <c r="H644" s="661" t="s">
        <v>1736</v>
      </c>
      <c r="I644" s="661" t="s">
        <v>1737</v>
      </c>
      <c r="J644" s="661" t="s">
        <v>1738</v>
      </c>
      <c r="K644" s="661" t="s">
        <v>1739</v>
      </c>
      <c r="L644" s="663">
        <v>291.50066993542561</v>
      </c>
      <c r="M644" s="663">
        <v>1</v>
      </c>
      <c r="N644" s="664">
        <v>291.50066993542561</v>
      </c>
    </row>
    <row r="645" spans="1:14" ht="14.4" customHeight="1" x14ac:dyDescent="0.3">
      <c r="A645" s="659" t="s">
        <v>561</v>
      </c>
      <c r="B645" s="660" t="s">
        <v>562</v>
      </c>
      <c r="C645" s="661" t="s">
        <v>578</v>
      </c>
      <c r="D645" s="662" t="s">
        <v>2600</v>
      </c>
      <c r="E645" s="661" t="s">
        <v>584</v>
      </c>
      <c r="F645" s="662" t="s">
        <v>2602</v>
      </c>
      <c r="G645" s="661" t="s">
        <v>585</v>
      </c>
      <c r="H645" s="661" t="s">
        <v>2146</v>
      </c>
      <c r="I645" s="661" t="s">
        <v>2146</v>
      </c>
      <c r="J645" s="661" t="s">
        <v>2147</v>
      </c>
      <c r="K645" s="661" t="s">
        <v>2148</v>
      </c>
      <c r="L645" s="663">
        <v>650.46</v>
      </c>
      <c r="M645" s="663">
        <v>1</v>
      </c>
      <c r="N645" s="664">
        <v>650.46</v>
      </c>
    </row>
    <row r="646" spans="1:14" ht="14.4" customHeight="1" x14ac:dyDescent="0.3">
      <c r="A646" s="659" t="s">
        <v>561</v>
      </c>
      <c r="B646" s="660" t="s">
        <v>562</v>
      </c>
      <c r="C646" s="661" t="s">
        <v>578</v>
      </c>
      <c r="D646" s="662" t="s">
        <v>2600</v>
      </c>
      <c r="E646" s="661" t="s">
        <v>584</v>
      </c>
      <c r="F646" s="662" t="s">
        <v>2602</v>
      </c>
      <c r="G646" s="661" t="s">
        <v>585</v>
      </c>
      <c r="H646" s="661" t="s">
        <v>1740</v>
      </c>
      <c r="I646" s="661" t="s">
        <v>237</v>
      </c>
      <c r="J646" s="661" t="s">
        <v>1741</v>
      </c>
      <c r="K646" s="661" t="s">
        <v>1742</v>
      </c>
      <c r="L646" s="663">
        <v>33.674027885810332</v>
      </c>
      <c r="M646" s="663">
        <v>10</v>
      </c>
      <c r="N646" s="664">
        <v>336.74027885810335</v>
      </c>
    </row>
    <row r="647" spans="1:14" ht="14.4" customHeight="1" x14ac:dyDescent="0.3">
      <c r="A647" s="659" t="s">
        <v>561</v>
      </c>
      <c r="B647" s="660" t="s">
        <v>562</v>
      </c>
      <c r="C647" s="661" t="s">
        <v>578</v>
      </c>
      <c r="D647" s="662" t="s">
        <v>2600</v>
      </c>
      <c r="E647" s="661" t="s">
        <v>584</v>
      </c>
      <c r="F647" s="662" t="s">
        <v>2602</v>
      </c>
      <c r="G647" s="661" t="s">
        <v>585</v>
      </c>
      <c r="H647" s="661" t="s">
        <v>2149</v>
      </c>
      <c r="I647" s="661" t="s">
        <v>2150</v>
      </c>
      <c r="J647" s="661" t="s">
        <v>2151</v>
      </c>
      <c r="K647" s="661" t="s">
        <v>2152</v>
      </c>
      <c r="L647" s="663">
        <v>56.219999999999963</v>
      </c>
      <c r="M647" s="663">
        <v>2</v>
      </c>
      <c r="N647" s="664">
        <v>112.43999999999993</v>
      </c>
    </row>
    <row r="648" spans="1:14" ht="14.4" customHeight="1" x14ac:dyDescent="0.3">
      <c r="A648" s="659" t="s">
        <v>561</v>
      </c>
      <c r="B648" s="660" t="s">
        <v>562</v>
      </c>
      <c r="C648" s="661" t="s">
        <v>578</v>
      </c>
      <c r="D648" s="662" t="s">
        <v>2600</v>
      </c>
      <c r="E648" s="661" t="s">
        <v>584</v>
      </c>
      <c r="F648" s="662" t="s">
        <v>2602</v>
      </c>
      <c r="G648" s="661" t="s">
        <v>585</v>
      </c>
      <c r="H648" s="661" t="s">
        <v>2153</v>
      </c>
      <c r="I648" s="661" t="s">
        <v>237</v>
      </c>
      <c r="J648" s="661" t="s">
        <v>2154</v>
      </c>
      <c r="K648" s="661"/>
      <c r="L648" s="663">
        <v>137.92466199785301</v>
      </c>
      <c r="M648" s="663">
        <v>30</v>
      </c>
      <c r="N648" s="664">
        <v>4137.7398599355902</v>
      </c>
    </row>
    <row r="649" spans="1:14" ht="14.4" customHeight="1" x14ac:dyDescent="0.3">
      <c r="A649" s="659" t="s">
        <v>561</v>
      </c>
      <c r="B649" s="660" t="s">
        <v>562</v>
      </c>
      <c r="C649" s="661" t="s">
        <v>578</v>
      </c>
      <c r="D649" s="662" t="s">
        <v>2600</v>
      </c>
      <c r="E649" s="661" t="s">
        <v>584</v>
      </c>
      <c r="F649" s="662" t="s">
        <v>2602</v>
      </c>
      <c r="G649" s="661" t="s">
        <v>585</v>
      </c>
      <c r="H649" s="661" t="s">
        <v>2155</v>
      </c>
      <c r="I649" s="661" t="s">
        <v>237</v>
      </c>
      <c r="J649" s="661" t="s">
        <v>2156</v>
      </c>
      <c r="K649" s="661"/>
      <c r="L649" s="663">
        <v>50.819862430730204</v>
      </c>
      <c r="M649" s="663">
        <v>3</v>
      </c>
      <c r="N649" s="664">
        <v>152.45958729219061</v>
      </c>
    </row>
    <row r="650" spans="1:14" ht="14.4" customHeight="1" x14ac:dyDescent="0.3">
      <c r="A650" s="659" t="s">
        <v>561</v>
      </c>
      <c r="B650" s="660" t="s">
        <v>562</v>
      </c>
      <c r="C650" s="661" t="s">
        <v>578</v>
      </c>
      <c r="D650" s="662" t="s">
        <v>2600</v>
      </c>
      <c r="E650" s="661" t="s">
        <v>584</v>
      </c>
      <c r="F650" s="662" t="s">
        <v>2602</v>
      </c>
      <c r="G650" s="661" t="s">
        <v>585</v>
      </c>
      <c r="H650" s="661" t="s">
        <v>2157</v>
      </c>
      <c r="I650" s="661" t="s">
        <v>2157</v>
      </c>
      <c r="J650" s="661" t="s">
        <v>2158</v>
      </c>
      <c r="K650" s="661" t="s">
        <v>659</v>
      </c>
      <c r="L650" s="663">
        <v>92.84</v>
      </c>
      <c r="M650" s="663">
        <v>1</v>
      </c>
      <c r="N650" s="664">
        <v>92.84</v>
      </c>
    </row>
    <row r="651" spans="1:14" ht="14.4" customHeight="1" x14ac:dyDescent="0.3">
      <c r="A651" s="659" t="s">
        <v>561</v>
      </c>
      <c r="B651" s="660" t="s">
        <v>562</v>
      </c>
      <c r="C651" s="661" t="s">
        <v>578</v>
      </c>
      <c r="D651" s="662" t="s">
        <v>2600</v>
      </c>
      <c r="E651" s="661" t="s">
        <v>584</v>
      </c>
      <c r="F651" s="662" t="s">
        <v>2602</v>
      </c>
      <c r="G651" s="661" t="s">
        <v>585</v>
      </c>
      <c r="H651" s="661" t="s">
        <v>2159</v>
      </c>
      <c r="I651" s="661" t="s">
        <v>2160</v>
      </c>
      <c r="J651" s="661" t="s">
        <v>2161</v>
      </c>
      <c r="K651" s="661" t="s">
        <v>2162</v>
      </c>
      <c r="L651" s="663">
        <v>107.16000000000003</v>
      </c>
      <c r="M651" s="663">
        <v>1</v>
      </c>
      <c r="N651" s="664">
        <v>107.16000000000003</v>
      </c>
    </row>
    <row r="652" spans="1:14" ht="14.4" customHeight="1" x14ac:dyDescent="0.3">
      <c r="A652" s="659" t="s">
        <v>561</v>
      </c>
      <c r="B652" s="660" t="s">
        <v>562</v>
      </c>
      <c r="C652" s="661" t="s">
        <v>578</v>
      </c>
      <c r="D652" s="662" t="s">
        <v>2600</v>
      </c>
      <c r="E652" s="661" t="s">
        <v>584</v>
      </c>
      <c r="F652" s="662" t="s">
        <v>2602</v>
      </c>
      <c r="G652" s="661" t="s">
        <v>585</v>
      </c>
      <c r="H652" s="661" t="s">
        <v>2163</v>
      </c>
      <c r="I652" s="661" t="s">
        <v>904</v>
      </c>
      <c r="J652" s="661" t="s">
        <v>2164</v>
      </c>
      <c r="K652" s="661"/>
      <c r="L652" s="663">
        <v>100.51</v>
      </c>
      <c r="M652" s="663">
        <v>2</v>
      </c>
      <c r="N652" s="664">
        <v>201.02</v>
      </c>
    </row>
    <row r="653" spans="1:14" ht="14.4" customHeight="1" x14ac:dyDescent="0.3">
      <c r="A653" s="659" t="s">
        <v>561</v>
      </c>
      <c r="B653" s="660" t="s">
        <v>562</v>
      </c>
      <c r="C653" s="661" t="s">
        <v>578</v>
      </c>
      <c r="D653" s="662" t="s">
        <v>2600</v>
      </c>
      <c r="E653" s="661" t="s">
        <v>584</v>
      </c>
      <c r="F653" s="662" t="s">
        <v>2602</v>
      </c>
      <c r="G653" s="661" t="s">
        <v>585</v>
      </c>
      <c r="H653" s="661" t="s">
        <v>2165</v>
      </c>
      <c r="I653" s="661" t="s">
        <v>2166</v>
      </c>
      <c r="J653" s="661" t="s">
        <v>2167</v>
      </c>
      <c r="K653" s="661" t="s">
        <v>2041</v>
      </c>
      <c r="L653" s="663">
        <v>2700</v>
      </c>
      <c r="M653" s="663">
        <v>25</v>
      </c>
      <c r="N653" s="664">
        <v>67500</v>
      </c>
    </row>
    <row r="654" spans="1:14" ht="14.4" customHeight="1" x14ac:dyDescent="0.3">
      <c r="A654" s="659" t="s">
        <v>561</v>
      </c>
      <c r="B654" s="660" t="s">
        <v>562</v>
      </c>
      <c r="C654" s="661" t="s">
        <v>578</v>
      </c>
      <c r="D654" s="662" t="s">
        <v>2600</v>
      </c>
      <c r="E654" s="661" t="s">
        <v>584</v>
      </c>
      <c r="F654" s="662" t="s">
        <v>2602</v>
      </c>
      <c r="G654" s="661" t="s">
        <v>585</v>
      </c>
      <c r="H654" s="661" t="s">
        <v>1481</v>
      </c>
      <c r="I654" s="661" t="s">
        <v>1482</v>
      </c>
      <c r="J654" s="661" t="s">
        <v>1483</v>
      </c>
      <c r="K654" s="661" t="s">
        <v>1484</v>
      </c>
      <c r="L654" s="663">
        <v>36.337518544272221</v>
      </c>
      <c r="M654" s="663">
        <v>180</v>
      </c>
      <c r="N654" s="664">
        <v>6540.7533379690003</v>
      </c>
    </row>
    <row r="655" spans="1:14" ht="14.4" customHeight="1" x14ac:dyDescent="0.3">
      <c r="A655" s="659" t="s">
        <v>561</v>
      </c>
      <c r="B655" s="660" t="s">
        <v>562</v>
      </c>
      <c r="C655" s="661" t="s">
        <v>578</v>
      </c>
      <c r="D655" s="662" t="s">
        <v>2600</v>
      </c>
      <c r="E655" s="661" t="s">
        <v>584</v>
      </c>
      <c r="F655" s="662" t="s">
        <v>2602</v>
      </c>
      <c r="G655" s="661" t="s">
        <v>585</v>
      </c>
      <c r="H655" s="661" t="s">
        <v>2168</v>
      </c>
      <c r="I655" s="661" t="s">
        <v>2169</v>
      </c>
      <c r="J655" s="661" t="s">
        <v>1483</v>
      </c>
      <c r="K655" s="661" t="s">
        <v>2170</v>
      </c>
      <c r="L655" s="663">
        <v>31.569376988085793</v>
      </c>
      <c r="M655" s="663">
        <v>2177</v>
      </c>
      <c r="N655" s="664">
        <v>68726.533703062771</v>
      </c>
    </row>
    <row r="656" spans="1:14" ht="14.4" customHeight="1" x14ac:dyDescent="0.3">
      <c r="A656" s="659" t="s">
        <v>561</v>
      </c>
      <c r="B656" s="660" t="s">
        <v>562</v>
      </c>
      <c r="C656" s="661" t="s">
        <v>578</v>
      </c>
      <c r="D656" s="662" t="s">
        <v>2600</v>
      </c>
      <c r="E656" s="661" t="s">
        <v>584</v>
      </c>
      <c r="F656" s="662" t="s">
        <v>2602</v>
      </c>
      <c r="G656" s="661" t="s">
        <v>585</v>
      </c>
      <c r="H656" s="661" t="s">
        <v>1485</v>
      </c>
      <c r="I656" s="661" t="s">
        <v>1486</v>
      </c>
      <c r="J656" s="661" t="s">
        <v>1487</v>
      </c>
      <c r="K656" s="661" t="s">
        <v>1488</v>
      </c>
      <c r="L656" s="663">
        <v>162.34234430064993</v>
      </c>
      <c r="M656" s="663">
        <v>779</v>
      </c>
      <c r="N656" s="664">
        <v>126464.68621020629</v>
      </c>
    </row>
    <row r="657" spans="1:14" ht="14.4" customHeight="1" x14ac:dyDescent="0.3">
      <c r="A657" s="659" t="s">
        <v>561</v>
      </c>
      <c r="B657" s="660" t="s">
        <v>562</v>
      </c>
      <c r="C657" s="661" t="s">
        <v>578</v>
      </c>
      <c r="D657" s="662" t="s">
        <v>2600</v>
      </c>
      <c r="E657" s="661" t="s">
        <v>584</v>
      </c>
      <c r="F657" s="662" t="s">
        <v>2602</v>
      </c>
      <c r="G657" s="661" t="s">
        <v>585</v>
      </c>
      <c r="H657" s="661" t="s">
        <v>937</v>
      </c>
      <c r="I657" s="661" t="s">
        <v>938</v>
      </c>
      <c r="J657" s="661" t="s">
        <v>939</v>
      </c>
      <c r="K657" s="661" t="s">
        <v>940</v>
      </c>
      <c r="L657" s="663">
        <v>47.33005019550049</v>
      </c>
      <c r="M657" s="663">
        <v>18</v>
      </c>
      <c r="N657" s="664">
        <v>851.94090351900877</v>
      </c>
    </row>
    <row r="658" spans="1:14" ht="14.4" customHeight="1" x14ac:dyDescent="0.3">
      <c r="A658" s="659" t="s">
        <v>561</v>
      </c>
      <c r="B658" s="660" t="s">
        <v>562</v>
      </c>
      <c r="C658" s="661" t="s">
        <v>578</v>
      </c>
      <c r="D658" s="662" t="s">
        <v>2600</v>
      </c>
      <c r="E658" s="661" t="s">
        <v>584</v>
      </c>
      <c r="F658" s="662" t="s">
        <v>2602</v>
      </c>
      <c r="G658" s="661" t="s">
        <v>585</v>
      </c>
      <c r="H658" s="661" t="s">
        <v>945</v>
      </c>
      <c r="I658" s="661" t="s">
        <v>237</v>
      </c>
      <c r="J658" s="661" t="s">
        <v>946</v>
      </c>
      <c r="K658" s="661"/>
      <c r="L658" s="663">
        <v>472.97962801933852</v>
      </c>
      <c r="M658" s="663">
        <v>5</v>
      </c>
      <c r="N658" s="664">
        <v>2364.8981400966927</v>
      </c>
    </row>
    <row r="659" spans="1:14" ht="14.4" customHeight="1" x14ac:dyDescent="0.3">
      <c r="A659" s="659" t="s">
        <v>561</v>
      </c>
      <c r="B659" s="660" t="s">
        <v>562</v>
      </c>
      <c r="C659" s="661" t="s">
        <v>578</v>
      </c>
      <c r="D659" s="662" t="s">
        <v>2600</v>
      </c>
      <c r="E659" s="661" t="s">
        <v>584</v>
      </c>
      <c r="F659" s="662" t="s">
        <v>2602</v>
      </c>
      <c r="G659" s="661" t="s">
        <v>585</v>
      </c>
      <c r="H659" s="661" t="s">
        <v>2171</v>
      </c>
      <c r="I659" s="661" t="s">
        <v>2172</v>
      </c>
      <c r="J659" s="661" t="s">
        <v>855</v>
      </c>
      <c r="K659" s="661" t="s">
        <v>2173</v>
      </c>
      <c r="L659" s="663">
        <v>627.07000000000005</v>
      </c>
      <c r="M659" s="663">
        <v>2</v>
      </c>
      <c r="N659" s="664">
        <v>1254.1400000000001</v>
      </c>
    </row>
    <row r="660" spans="1:14" ht="14.4" customHeight="1" x14ac:dyDescent="0.3">
      <c r="A660" s="659" t="s">
        <v>561</v>
      </c>
      <c r="B660" s="660" t="s">
        <v>562</v>
      </c>
      <c r="C660" s="661" t="s">
        <v>578</v>
      </c>
      <c r="D660" s="662" t="s">
        <v>2600</v>
      </c>
      <c r="E660" s="661" t="s">
        <v>584</v>
      </c>
      <c r="F660" s="662" t="s">
        <v>2602</v>
      </c>
      <c r="G660" s="661" t="s">
        <v>585</v>
      </c>
      <c r="H660" s="661" t="s">
        <v>2174</v>
      </c>
      <c r="I660" s="661" t="s">
        <v>2175</v>
      </c>
      <c r="J660" s="661" t="s">
        <v>2176</v>
      </c>
      <c r="K660" s="661" t="s">
        <v>2177</v>
      </c>
      <c r="L660" s="663">
        <v>98.339452490027128</v>
      </c>
      <c r="M660" s="663">
        <v>2</v>
      </c>
      <c r="N660" s="664">
        <v>196.67890498005426</v>
      </c>
    </row>
    <row r="661" spans="1:14" ht="14.4" customHeight="1" x14ac:dyDescent="0.3">
      <c r="A661" s="659" t="s">
        <v>561</v>
      </c>
      <c r="B661" s="660" t="s">
        <v>562</v>
      </c>
      <c r="C661" s="661" t="s">
        <v>578</v>
      </c>
      <c r="D661" s="662" t="s">
        <v>2600</v>
      </c>
      <c r="E661" s="661" t="s">
        <v>584</v>
      </c>
      <c r="F661" s="662" t="s">
        <v>2602</v>
      </c>
      <c r="G661" s="661" t="s">
        <v>585</v>
      </c>
      <c r="H661" s="661" t="s">
        <v>2178</v>
      </c>
      <c r="I661" s="661" t="s">
        <v>2178</v>
      </c>
      <c r="J661" s="661" t="s">
        <v>2179</v>
      </c>
      <c r="K661" s="661" t="s">
        <v>2180</v>
      </c>
      <c r="L661" s="663">
        <v>300.10124999999994</v>
      </c>
      <c r="M661" s="663">
        <v>8</v>
      </c>
      <c r="N661" s="664">
        <v>2400.8099999999995</v>
      </c>
    </row>
    <row r="662" spans="1:14" ht="14.4" customHeight="1" x14ac:dyDescent="0.3">
      <c r="A662" s="659" t="s">
        <v>561</v>
      </c>
      <c r="B662" s="660" t="s">
        <v>562</v>
      </c>
      <c r="C662" s="661" t="s">
        <v>578</v>
      </c>
      <c r="D662" s="662" t="s">
        <v>2600</v>
      </c>
      <c r="E662" s="661" t="s">
        <v>584</v>
      </c>
      <c r="F662" s="662" t="s">
        <v>2602</v>
      </c>
      <c r="G662" s="661" t="s">
        <v>585</v>
      </c>
      <c r="H662" s="661" t="s">
        <v>2181</v>
      </c>
      <c r="I662" s="661" t="s">
        <v>2181</v>
      </c>
      <c r="J662" s="661" t="s">
        <v>2182</v>
      </c>
      <c r="K662" s="661" t="s">
        <v>2183</v>
      </c>
      <c r="L662" s="663">
        <v>521.11642140427546</v>
      </c>
      <c r="M662" s="663">
        <v>91</v>
      </c>
      <c r="N662" s="664">
        <v>47421.594347789061</v>
      </c>
    </row>
    <row r="663" spans="1:14" ht="14.4" customHeight="1" x14ac:dyDescent="0.3">
      <c r="A663" s="659" t="s">
        <v>561</v>
      </c>
      <c r="B663" s="660" t="s">
        <v>562</v>
      </c>
      <c r="C663" s="661" t="s">
        <v>578</v>
      </c>
      <c r="D663" s="662" t="s">
        <v>2600</v>
      </c>
      <c r="E663" s="661" t="s">
        <v>584</v>
      </c>
      <c r="F663" s="662" t="s">
        <v>2602</v>
      </c>
      <c r="G663" s="661" t="s">
        <v>585</v>
      </c>
      <c r="H663" s="661" t="s">
        <v>2184</v>
      </c>
      <c r="I663" s="661" t="s">
        <v>2185</v>
      </c>
      <c r="J663" s="661" t="s">
        <v>2186</v>
      </c>
      <c r="K663" s="661" t="s">
        <v>2187</v>
      </c>
      <c r="L663" s="663">
        <v>654.09</v>
      </c>
      <c r="M663" s="663">
        <v>-2</v>
      </c>
      <c r="N663" s="664">
        <v>-1308.18</v>
      </c>
    </row>
    <row r="664" spans="1:14" ht="14.4" customHeight="1" x14ac:dyDescent="0.3">
      <c r="A664" s="659" t="s">
        <v>561</v>
      </c>
      <c r="B664" s="660" t="s">
        <v>562</v>
      </c>
      <c r="C664" s="661" t="s">
        <v>578</v>
      </c>
      <c r="D664" s="662" t="s">
        <v>2600</v>
      </c>
      <c r="E664" s="661" t="s">
        <v>584</v>
      </c>
      <c r="F664" s="662" t="s">
        <v>2602</v>
      </c>
      <c r="G664" s="661" t="s">
        <v>585</v>
      </c>
      <c r="H664" s="661" t="s">
        <v>949</v>
      </c>
      <c r="I664" s="661" t="s">
        <v>950</v>
      </c>
      <c r="J664" s="661" t="s">
        <v>951</v>
      </c>
      <c r="K664" s="661" t="s">
        <v>952</v>
      </c>
      <c r="L664" s="663">
        <v>147.3125</v>
      </c>
      <c r="M664" s="663">
        <v>4</v>
      </c>
      <c r="N664" s="664">
        <v>589.25</v>
      </c>
    </row>
    <row r="665" spans="1:14" ht="14.4" customHeight="1" x14ac:dyDescent="0.3">
      <c r="A665" s="659" t="s">
        <v>561</v>
      </c>
      <c r="B665" s="660" t="s">
        <v>562</v>
      </c>
      <c r="C665" s="661" t="s">
        <v>578</v>
      </c>
      <c r="D665" s="662" t="s">
        <v>2600</v>
      </c>
      <c r="E665" s="661" t="s">
        <v>584</v>
      </c>
      <c r="F665" s="662" t="s">
        <v>2602</v>
      </c>
      <c r="G665" s="661" t="s">
        <v>585</v>
      </c>
      <c r="H665" s="661" t="s">
        <v>2188</v>
      </c>
      <c r="I665" s="661" t="s">
        <v>237</v>
      </c>
      <c r="J665" s="661" t="s">
        <v>2189</v>
      </c>
      <c r="K665" s="661"/>
      <c r="L665" s="663">
        <v>852.01</v>
      </c>
      <c r="M665" s="663">
        <v>2</v>
      </c>
      <c r="N665" s="664">
        <v>1704.02</v>
      </c>
    </row>
    <row r="666" spans="1:14" ht="14.4" customHeight="1" x14ac:dyDescent="0.3">
      <c r="A666" s="659" t="s">
        <v>561</v>
      </c>
      <c r="B666" s="660" t="s">
        <v>562</v>
      </c>
      <c r="C666" s="661" t="s">
        <v>578</v>
      </c>
      <c r="D666" s="662" t="s">
        <v>2600</v>
      </c>
      <c r="E666" s="661" t="s">
        <v>584</v>
      </c>
      <c r="F666" s="662" t="s">
        <v>2602</v>
      </c>
      <c r="G666" s="661" t="s">
        <v>585</v>
      </c>
      <c r="H666" s="661" t="s">
        <v>2190</v>
      </c>
      <c r="I666" s="661" t="s">
        <v>2191</v>
      </c>
      <c r="J666" s="661" t="s">
        <v>2192</v>
      </c>
      <c r="K666" s="661" t="s">
        <v>2193</v>
      </c>
      <c r="L666" s="663">
        <v>218.87736105738753</v>
      </c>
      <c r="M666" s="663">
        <v>8</v>
      </c>
      <c r="N666" s="664">
        <v>1751.0188884591003</v>
      </c>
    </row>
    <row r="667" spans="1:14" ht="14.4" customHeight="1" x14ac:dyDescent="0.3">
      <c r="A667" s="659" t="s">
        <v>561</v>
      </c>
      <c r="B667" s="660" t="s">
        <v>562</v>
      </c>
      <c r="C667" s="661" t="s">
        <v>578</v>
      </c>
      <c r="D667" s="662" t="s">
        <v>2600</v>
      </c>
      <c r="E667" s="661" t="s">
        <v>584</v>
      </c>
      <c r="F667" s="662" t="s">
        <v>2602</v>
      </c>
      <c r="G667" s="661" t="s">
        <v>585</v>
      </c>
      <c r="H667" s="661" t="s">
        <v>2194</v>
      </c>
      <c r="I667" s="661" t="s">
        <v>2195</v>
      </c>
      <c r="J667" s="661" t="s">
        <v>2196</v>
      </c>
      <c r="K667" s="661" t="s">
        <v>1118</v>
      </c>
      <c r="L667" s="663">
        <v>71.281430876840417</v>
      </c>
      <c r="M667" s="663">
        <v>145</v>
      </c>
      <c r="N667" s="664">
        <v>10335.807477141861</v>
      </c>
    </row>
    <row r="668" spans="1:14" ht="14.4" customHeight="1" x14ac:dyDescent="0.3">
      <c r="A668" s="659" t="s">
        <v>561</v>
      </c>
      <c r="B668" s="660" t="s">
        <v>562</v>
      </c>
      <c r="C668" s="661" t="s">
        <v>578</v>
      </c>
      <c r="D668" s="662" t="s">
        <v>2600</v>
      </c>
      <c r="E668" s="661" t="s">
        <v>584</v>
      </c>
      <c r="F668" s="662" t="s">
        <v>2602</v>
      </c>
      <c r="G668" s="661" t="s">
        <v>585</v>
      </c>
      <c r="H668" s="661" t="s">
        <v>2197</v>
      </c>
      <c r="I668" s="661" t="s">
        <v>237</v>
      </c>
      <c r="J668" s="661" t="s">
        <v>2198</v>
      </c>
      <c r="K668" s="661" t="s">
        <v>2199</v>
      </c>
      <c r="L668" s="663">
        <v>14.368525319918369</v>
      </c>
      <c r="M668" s="663">
        <v>1700</v>
      </c>
      <c r="N668" s="664">
        <v>24426.493043861228</v>
      </c>
    </row>
    <row r="669" spans="1:14" ht="14.4" customHeight="1" x14ac:dyDescent="0.3">
      <c r="A669" s="659" t="s">
        <v>561</v>
      </c>
      <c r="B669" s="660" t="s">
        <v>562</v>
      </c>
      <c r="C669" s="661" t="s">
        <v>578</v>
      </c>
      <c r="D669" s="662" t="s">
        <v>2600</v>
      </c>
      <c r="E669" s="661" t="s">
        <v>584</v>
      </c>
      <c r="F669" s="662" t="s">
        <v>2602</v>
      </c>
      <c r="G669" s="661" t="s">
        <v>585</v>
      </c>
      <c r="H669" s="661" t="s">
        <v>2200</v>
      </c>
      <c r="I669" s="661" t="s">
        <v>237</v>
      </c>
      <c r="J669" s="661" t="s">
        <v>2201</v>
      </c>
      <c r="K669" s="661"/>
      <c r="L669" s="663">
        <v>615.03116002585591</v>
      </c>
      <c r="M669" s="663">
        <v>19</v>
      </c>
      <c r="N669" s="664">
        <v>11685.592040491263</v>
      </c>
    </row>
    <row r="670" spans="1:14" ht="14.4" customHeight="1" x14ac:dyDescent="0.3">
      <c r="A670" s="659" t="s">
        <v>561</v>
      </c>
      <c r="B670" s="660" t="s">
        <v>562</v>
      </c>
      <c r="C670" s="661" t="s">
        <v>578</v>
      </c>
      <c r="D670" s="662" t="s">
        <v>2600</v>
      </c>
      <c r="E670" s="661" t="s">
        <v>584</v>
      </c>
      <c r="F670" s="662" t="s">
        <v>2602</v>
      </c>
      <c r="G670" s="661" t="s">
        <v>585</v>
      </c>
      <c r="H670" s="661" t="s">
        <v>2202</v>
      </c>
      <c r="I670" s="661" t="s">
        <v>237</v>
      </c>
      <c r="J670" s="661" t="s">
        <v>2203</v>
      </c>
      <c r="K670" s="661"/>
      <c r="L670" s="663">
        <v>146.49000000000007</v>
      </c>
      <c r="M670" s="663">
        <v>1</v>
      </c>
      <c r="N670" s="664">
        <v>146.49000000000007</v>
      </c>
    </row>
    <row r="671" spans="1:14" ht="14.4" customHeight="1" x14ac:dyDescent="0.3">
      <c r="A671" s="659" t="s">
        <v>561</v>
      </c>
      <c r="B671" s="660" t="s">
        <v>562</v>
      </c>
      <c r="C671" s="661" t="s">
        <v>578</v>
      </c>
      <c r="D671" s="662" t="s">
        <v>2600</v>
      </c>
      <c r="E671" s="661" t="s">
        <v>584</v>
      </c>
      <c r="F671" s="662" t="s">
        <v>2602</v>
      </c>
      <c r="G671" s="661" t="s">
        <v>585</v>
      </c>
      <c r="H671" s="661" t="s">
        <v>2204</v>
      </c>
      <c r="I671" s="661" t="s">
        <v>237</v>
      </c>
      <c r="J671" s="661" t="s">
        <v>2205</v>
      </c>
      <c r="K671" s="661"/>
      <c r="L671" s="663">
        <v>49.735348067255302</v>
      </c>
      <c r="M671" s="663">
        <v>1</v>
      </c>
      <c r="N671" s="664">
        <v>49.735348067255302</v>
      </c>
    </row>
    <row r="672" spans="1:14" ht="14.4" customHeight="1" x14ac:dyDescent="0.3">
      <c r="A672" s="659" t="s">
        <v>561</v>
      </c>
      <c r="B672" s="660" t="s">
        <v>562</v>
      </c>
      <c r="C672" s="661" t="s">
        <v>578</v>
      </c>
      <c r="D672" s="662" t="s">
        <v>2600</v>
      </c>
      <c r="E672" s="661" t="s">
        <v>584</v>
      </c>
      <c r="F672" s="662" t="s">
        <v>2602</v>
      </c>
      <c r="G672" s="661" t="s">
        <v>585</v>
      </c>
      <c r="H672" s="661" t="s">
        <v>1506</v>
      </c>
      <c r="I672" s="661" t="s">
        <v>1507</v>
      </c>
      <c r="J672" s="661" t="s">
        <v>1508</v>
      </c>
      <c r="K672" s="661" t="s">
        <v>1509</v>
      </c>
      <c r="L672" s="663">
        <v>101.4973</v>
      </c>
      <c r="M672" s="663">
        <v>1</v>
      </c>
      <c r="N672" s="664">
        <v>101.4973</v>
      </c>
    </row>
    <row r="673" spans="1:14" ht="14.4" customHeight="1" x14ac:dyDescent="0.3">
      <c r="A673" s="659" t="s">
        <v>561</v>
      </c>
      <c r="B673" s="660" t="s">
        <v>562</v>
      </c>
      <c r="C673" s="661" t="s">
        <v>578</v>
      </c>
      <c r="D673" s="662" t="s">
        <v>2600</v>
      </c>
      <c r="E673" s="661" t="s">
        <v>584</v>
      </c>
      <c r="F673" s="662" t="s">
        <v>2602</v>
      </c>
      <c r="G673" s="661" t="s">
        <v>585</v>
      </c>
      <c r="H673" s="661" t="s">
        <v>2206</v>
      </c>
      <c r="I673" s="661" t="s">
        <v>2207</v>
      </c>
      <c r="J673" s="661" t="s">
        <v>2208</v>
      </c>
      <c r="K673" s="661" t="s">
        <v>2209</v>
      </c>
      <c r="L673" s="663">
        <v>107.84500000000003</v>
      </c>
      <c r="M673" s="663">
        <v>4</v>
      </c>
      <c r="N673" s="664">
        <v>431.38000000000011</v>
      </c>
    </row>
    <row r="674" spans="1:14" ht="14.4" customHeight="1" x14ac:dyDescent="0.3">
      <c r="A674" s="659" t="s">
        <v>561</v>
      </c>
      <c r="B674" s="660" t="s">
        <v>562</v>
      </c>
      <c r="C674" s="661" t="s">
        <v>578</v>
      </c>
      <c r="D674" s="662" t="s">
        <v>2600</v>
      </c>
      <c r="E674" s="661" t="s">
        <v>584</v>
      </c>
      <c r="F674" s="662" t="s">
        <v>2602</v>
      </c>
      <c r="G674" s="661" t="s">
        <v>585</v>
      </c>
      <c r="H674" s="661" t="s">
        <v>2210</v>
      </c>
      <c r="I674" s="661" t="s">
        <v>237</v>
      </c>
      <c r="J674" s="661" t="s">
        <v>2211</v>
      </c>
      <c r="K674" s="661" t="s">
        <v>2212</v>
      </c>
      <c r="L674" s="663">
        <v>75.02000000000001</v>
      </c>
      <c r="M674" s="663">
        <v>1</v>
      </c>
      <c r="N674" s="664">
        <v>75.02000000000001</v>
      </c>
    </row>
    <row r="675" spans="1:14" ht="14.4" customHeight="1" x14ac:dyDescent="0.3">
      <c r="A675" s="659" t="s">
        <v>561</v>
      </c>
      <c r="B675" s="660" t="s">
        <v>562</v>
      </c>
      <c r="C675" s="661" t="s">
        <v>578</v>
      </c>
      <c r="D675" s="662" t="s">
        <v>2600</v>
      </c>
      <c r="E675" s="661" t="s">
        <v>584</v>
      </c>
      <c r="F675" s="662" t="s">
        <v>2602</v>
      </c>
      <c r="G675" s="661" t="s">
        <v>585</v>
      </c>
      <c r="H675" s="661" t="s">
        <v>2213</v>
      </c>
      <c r="I675" s="661" t="s">
        <v>2214</v>
      </c>
      <c r="J675" s="661" t="s">
        <v>2215</v>
      </c>
      <c r="K675" s="661" t="s">
        <v>2216</v>
      </c>
      <c r="L675" s="663">
        <v>109.98999999999997</v>
      </c>
      <c r="M675" s="663">
        <v>1</v>
      </c>
      <c r="N675" s="664">
        <v>109.98999999999997</v>
      </c>
    </row>
    <row r="676" spans="1:14" ht="14.4" customHeight="1" x14ac:dyDescent="0.3">
      <c r="A676" s="659" t="s">
        <v>561</v>
      </c>
      <c r="B676" s="660" t="s">
        <v>562</v>
      </c>
      <c r="C676" s="661" t="s">
        <v>578</v>
      </c>
      <c r="D676" s="662" t="s">
        <v>2600</v>
      </c>
      <c r="E676" s="661" t="s">
        <v>584</v>
      </c>
      <c r="F676" s="662" t="s">
        <v>2602</v>
      </c>
      <c r="G676" s="661" t="s">
        <v>585</v>
      </c>
      <c r="H676" s="661" t="s">
        <v>2217</v>
      </c>
      <c r="I676" s="661" t="s">
        <v>2218</v>
      </c>
      <c r="J676" s="661" t="s">
        <v>1955</v>
      </c>
      <c r="K676" s="661" t="s">
        <v>1867</v>
      </c>
      <c r="L676" s="663">
        <v>514.82799999999997</v>
      </c>
      <c r="M676" s="663">
        <v>5</v>
      </c>
      <c r="N676" s="664">
        <v>2574.14</v>
      </c>
    </row>
    <row r="677" spans="1:14" ht="14.4" customHeight="1" x14ac:dyDescent="0.3">
      <c r="A677" s="659" t="s">
        <v>561</v>
      </c>
      <c r="B677" s="660" t="s">
        <v>562</v>
      </c>
      <c r="C677" s="661" t="s">
        <v>578</v>
      </c>
      <c r="D677" s="662" t="s">
        <v>2600</v>
      </c>
      <c r="E677" s="661" t="s">
        <v>584</v>
      </c>
      <c r="F677" s="662" t="s">
        <v>2602</v>
      </c>
      <c r="G677" s="661" t="s">
        <v>585</v>
      </c>
      <c r="H677" s="661" t="s">
        <v>2219</v>
      </c>
      <c r="I677" s="661" t="s">
        <v>2220</v>
      </c>
      <c r="J677" s="661" t="s">
        <v>2221</v>
      </c>
      <c r="K677" s="661" t="s">
        <v>2222</v>
      </c>
      <c r="L677" s="663">
        <v>19.100000000000001</v>
      </c>
      <c r="M677" s="663">
        <v>2</v>
      </c>
      <c r="N677" s="664">
        <v>38.200000000000003</v>
      </c>
    </row>
    <row r="678" spans="1:14" ht="14.4" customHeight="1" x14ac:dyDescent="0.3">
      <c r="A678" s="659" t="s">
        <v>561</v>
      </c>
      <c r="B678" s="660" t="s">
        <v>562</v>
      </c>
      <c r="C678" s="661" t="s">
        <v>578</v>
      </c>
      <c r="D678" s="662" t="s">
        <v>2600</v>
      </c>
      <c r="E678" s="661" t="s">
        <v>584</v>
      </c>
      <c r="F678" s="662" t="s">
        <v>2602</v>
      </c>
      <c r="G678" s="661" t="s">
        <v>585</v>
      </c>
      <c r="H678" s="661" t="s">
        <v>2223</v>
      </c>
      <c r="I678" s="661" t="s">
        <v>237</v>
      </c>
      <c r="J678" s="661" t="s">
        <v>2224</v>
      </c>
      <c r="K678" s="661"/>
      <c r="L678" s="663">
        <v>39.236666666666657</v>
      </c>
      <c r="M678" s="663">
        <v>3</v>
      </c>
      <c r="N678" s="664">
        <v>117.70999999999998</v>
      </c>
    </row>
    <row r="679" spans="1:14" ht="14.4" customHeight="1" x14ac:dyDescent="0.3">
      <c r="A679" s="659" t="s">
        <v>561</v>
      </c>
      <c r="B679" s="660" t="s">
        <v>562</v>
      </c>
      <c r="C679" s="661" t="s">
        <v>578</v>
      </c>
      <c r="D679" s="662" t="s">
        <v>2600</v>
      </c>
      <c r="E679" s="661" t="s">
        <v>584</v>
      </c>
      <c r="F679" s="662" t="s">
        <v>2602</v>
      </c>
      <c r="G679" s="661" t="s">
        <v>585</v>
      </c>
      <c r="H679" s="661" t="s">
        <v>1517</v>
      </c>
      <c r="I679" s="661" t="s">
        <v>1517</v>
      </c>
      <c r="J679" s="661" t="s">
        <v>724</v>
      </c>
      <c r="K679" s="661" t="s">
        <v>1518</v>
      </c>
      <c r="L679" s="663">
        <v>569.83000000000004</v>
      </c>
      <c r="M679" s="663">
        <v>0.5</v>
      </c>
      <c r="N679" s="664">
        <v>284.91500000000002</v>
      </c>
    </row>
    <row r="680" spans="1:14" ht="14.4" customHeight="1" x14ac:dyDescent="0.3">
      <c r="A680" s="659" t="s">
        <v>561</v>
      </c>
      <c r="B680" s="660" t="s">
        <v>562</v>
      </c>
      <c r="C680" s="661" t="s">
        <v>578</v>
      </c>
      <c r="D680" s="662" t="s">
        <v>2600</v>
      </c>
      <c r="E680" s="661" t="s">
        <v>584</v>
      </c>
      <c r="F680" s="662" t="s">
        <v>2602</v>
      </c>
      <c r="G680" s="661" t="s">
        <v>585</v>
      </c>
      <c r="H680" s="661" t="s">
        <v>2225</v>
      </c>
      <c r="I680" s="661" t="s">
        <v>2226</v>
      </c>
      <c r="J680" s="661" t="s">
        <v>2227</v>
      </c>
      <c r="K680" s="661" t="s">
        <v>2228</v>
      </c>
      <c r="L680" s="663">
        <v>41.64020354979192</v>
      </c>
      <c r="M680" s="663">
        <v>1</v>
      </c>
      <c r="N680" s="664">
        <v>41.64020354979192</v>
      </c>
    </row>
    <row r="681" spans="1:14" ht="14.4" customHeight="1" x14ac:dyDescent="0.3">
      <c r="A681" s="659" t="s">
        <v>561</v>
      </c>
      <c r="B681" s="660" t="s">
        <v>562</v>
      </c>
      <c r="C681" s="661" t="s">
        <v>578</v>
      </c>
      <c r="D681" s="662" t="s">
        <v>2600</v>
      </c>
      <c r="E681" s="661" t="s">
        <v>584</v>
      </c>
      <c r="F681" s="662" t="s">
        <v>2602</v>
      </c>
      <c r="G681" s="661" t="s">
        <v>585</v>
      </c>
      <c r="H681" s="661" t="s">
        <v>2229</v>
      </c>
      <c r="I681" s="661" t="s">
        <v>2230</v>
      </c>
      <c r="J681" s="661" t="s">
        <v>2231</v>
      </c>
      <c r="K681" s="661" t="s">
        <v>2232</v>
      </c>
      <c r="L681" s="663">
        <v>79.84</v>
      </c>
      <c r="M681" s="663">
        <v>1</v>
      </c>
      <c r="N681" s="664">
        <v>79.84</v>
      </c>
    </row>
    <row r="682" spans="1:14" ht="14.4" customHeight="1" x14ac:dyDescent="0.3">
      <c r="A682" s="659" t="s">
        <v>561</v>
      </c>
      <c r="B682" s="660" t="s">
        <v>562</v>
      </c>
      <c r="C682" s="661" t="s">
        <v>578</v>
      </c>
      <c r="D682" s="662" t="s">
        <v>2600</v>
      </c>
      <c r="E682" s="661" t="s">
        <v>584</v>
      </c>
      <c r="F682" s="662" t="s">
        <v>2602</v>
      </c>
      <c r="G682" s="661" t="s">
        <v>585</v>
      </c>
      <c r="H682" s="661" t="s">
        <v>2233</v>
      </c>
      <c r="I682" s="661" t="s">
        <v>2234</v>
      </c>
      <c r="J682" s="661" t="s">
        <v>2235</v>
      </c>
      <c r="K682" s="661" t="s">
        <v>1446</v>
      </c>
      <c r="L682" s="663">
        <v>393.33</v>
      </c>
      <c r="M682" s="663">
        <v>1</v>
      </c>
      <c r="N682" s="664">
        <v>393.33</v>
      </c>
    </row>
    <row r="683" spans="1:14" ht="14.4" customHeight="1" x14ac:dyDescent="0.3">
      <c r="A683" s="659" t="s">
        <v>561</v>
      </c>
      <c r="B683" s="660" t="s">
        <v>562</v>
      </c>
      <c r="C683" s="661" t="s">
        <v>578</v>
      </c>
      <c r="D683" s="662" t="s">
        <v>2600</v>
      </c>
      <c r="E683" s="661" t="s">
        <v>584</v>
      </c>
      <c r="F683" s="662" t="s">
        <v>2602</v>
      </c>
      <c r="G683" s="661" t="s">
        <v>585</v>
      </c>
      <c r="H683" s="661" t="s">
        <v>2236</v>
      </c>
      <c r="I683" s="661" t="s">
        <v>2237</v>
      </c>
      <c r="J683" s="661" t="s">
        <v>2238</v>
      </c>
      <c r="K683" s="661" t="s">
        <v>2239</v>
      </c>
      <c r="L683" s="663">
        <v>218.89</v>
      </c>
      <c r="M683" s="663">
        <v>1</v>
      </c>
      <c r="N683" s="664">
        <v>218.89</v>
      </c>
    </row>
    <row r="684" spans="1:14" ht="14.4" customHeight="1" x14ac:dyDescent="0.3">
      <c r="A684" s="659" t="s">
        <v>561</v>
      </c>
      <c r="B684" s="660" t="s">
        <v>562</v>
      </c>
      <c r="C684" s="661" t="s">
        <v>578</v>
      </c>
      <c r="D684" s="662" t="s">
        <v>2600</v>
      </c>
      <c r="E684" s="661" t="s">
        <v>584</v>
      </c>
      <c r="F684" s="662" t="s">
        <v>2602</v>
      </c>
      <c r="G684" s="661" t="s">
        <v>585</v>
      </c>
      <c r="H684" s="661" t="s">
        <v>2240</v>
      </c>
      <c r="I684" s="661" t="s">
        <v>2241</v>
      </c>
      <c r="J684" s="661" t="s">
        <v>2242</v>
      </c>
      <c r="K684" s="661" t="s">
        <v>972</v>
      </c>
      <c r="L684" s="663">
        <v>85.929999999999978</v>
      </c>
      <c r="M684" s="663">
        <v>1</v>
      </c>
      <c r="N684" s="664">
        <v>85.929999999999978</v>
      </c>
    </row>
    <row r="685" spans="1:14" ht="14.4" customHeight="1" x14ac:dyDescent="0.3">
      <c r="A685" s="659" t="s">
        <v>561</v>
      </c>
      <c r="B685" s="660" t="s">
        <v>562</v>
      </c>
      <c r="C685" s="661" t="s">
        <v>578</v>
      </c>
      <c r="D685" s="662" t="s">
        <v>2600</v>
      </c>
      <c r="E685" s="661" t="s">
        <v>584</v>
      </c>
      <c r="F685" s="662" t="s">
        <v>2602</v>
      </c>
      <c r="G685" s="661" t="s">
        <v>585</v>
      </c>
      <c r="H685" s="661" t="s">
        <v>961</v>
      </c>
      <c r="I685" s="661" t="s">
        <v>237</v>
      </c>
      <c r="J685" s="661" t="s">
        <v>962</v>
      </c>
      <c r="K685" s="661"/>
      <c r="L685" s="663">
        <v>122.61089849978895</v>
      </c>
      <c r="M685" s="663">
        <v>1</v>
      </c>
      <c r="N685" s="664">
        <v>122.61089849978895</v>
      </c>
    </row>
    <row r="686" spans="1:14" ht="14.4" customHeight="1" x14ac:dyDescent="0.3">
      <c r="A686" s="659" t="s">
        <v>561</v>
      </c>
      <c r="B686" s="660" t="s">
        <v>562</v>
      </c>
      <c r="C686" s="661" t="s">
        <v>578</v>
      </c>
      <c r="D686" s="662" t="s">
        <v>2600</v>
      </c>
      <c r="E686" s="661" t="s">
        <v>584</v>
      </c>
      <c r="F686" s="662" t="s">
        <v>2602</v>
      </c>
      <c r="G686" s="661" t="s">
        <v>585</v>
      </c>
      <c r="H686" s="661" t="s">
        <v>2243</v>
      </c>
      <c r="I686" s="661" t="s">
        <v>237</v>
      </c>
      <c r="J686" s="661" t="s">
        <v>2244</v>
      </c>
      <c r="K686" s="661"/>
      <c r="L686" s="663">
        <v>116.46</v>
      </c>
      <c r="M686" s="663">
        <v>1</v>
      </c>
      <c r="N686" s="664">
        <v>116.46</v>
      </c>
    </row>
    <row r="687" spans="1:14" ht="14.4" customHeight="1" x14ac:dyDescent="0.3">
      <c r="A687" s="659" t="s">
        <v>561</v>
      </c>
      <c r="B687" s="660" t="s">
        <v>562</v>
      </c>
      <c r="C687" s="661" t="s">
        <v>578</v>
      </c>
      <c r="D687" s="662" t="s">
        <v>2600</v>
      </c>
      <c r="E687" s="661" t="s">
        <v>584</v>
      </c>
      <c r="F687" s="662" t="s">
        <v>2602</v>
      </c>
      <c r="G687" s="661" t="s">
        <v>585</v>
      </c>
      <c r="H687" s="661" t="s">
        <v>2245</v>
      </c>
      <c r="I687" s="661" t="s">
        <v>237</v>
      </c>
      <c r="J687" s="661" t="s">
        <v>2246</v>
      </c>
      <c r="K687" s="661" t="s">
        <v>2247</v>
      </c>
      <c r="L687" s="663">
        <v>109.8</v>
      </c>
      <c r="M687" s="663">
        <v>1</v>
      </c>
      <c r="N687" s="664">
        <v>109.8</v>
      </c>
    </row>
    <row r="688" spans="1:14" ht="14.4" customHeight="1" x14ac:dyDescent="0.3">
      <c r="A688" s="659" t="s">
        <v>561</v>
      </c>
      <c r="B688" s="660" t="s">
        <v>562</v>
      </c>
      <c r="C688" s="661" t="s">
        <v>578</v>
      </c>
      <c r="D688" s="662" t="s">
        <v>2600</v>
      </c>
      <c r="E688" s="661" t="s">
        <v>584</v>
      </c>
      <c r="F688" s="662" t="s">
        <v>2602</v>
      </c>
      <c r="G688" s="661" t="s">
        <v>585</v>
      </c>
      <c r="H688" s="661" t="s">
        <v>1537</v>
      </c>
      <c r="I688" s="661" t="s">
        <v>1538</v>
      </c>
      <c r="J688" s="661" t="s">
        <v>1539</v>
      </c>
      <c r="K688" s="661" t="s">
        <v>1540</v>
      </c>
      <c r="L688" s="663">
        <v>220.41499999999999</v>
      </c>
      <c r="M688" s="663">
        <v>2</v>
      </c>
      <c r="N688" s="664">
        <v>440.83</v>
      </c>
    </row>
    <row r="689" spans="1:14" ht="14.4" customHeight="1" x14ac:dyDescent="0.3">
      <c r="A689" s="659" t="s">
        <v>561</v>
      </c>
      <c r="B689" s="660" t="s">
        <v>562</v>
      </c>
      <c r="C689" s="661" t="s">
        <v>578</v>
      </c>
      <c r="D689" s="662" t="s">
        <v>2600</v>
      </c>
      <c r="E689" s="661" t="s">
        <v>584</v>
      </c>
      <c r="F689" s="662" t="s">
        <v>2602</v>
      </c>
      <c r="G689" s="661" t="s">
        <v>585</v>
      </c>
      <c r="H689" s="661" t="s">
        <v>2248</v>
      </c>
      <c r="I689" s="661" t="s">
        <v>237</v>
      </c>
      <c r="J689" s="661" t="s">
        <v>2249</v>
      </c>
      <c r="K689" s="661"/>
      <c r="L689" s="663">
        <v>270.33999999999997</v>
      </c>
      <c r="M689" s="663">
        <v>1</v>
      </c>
      <c r="N689" s="664">
        <v>270.33999999999997</v>
      </c>
    </row>
    <row r="690" spans="1:14" ht="14.4" customHeight="1" x14ac:dyDescent="0.3">
      <c r="A690" s="659" t="s">
        <v>561</v>
      </c>
      <c r="B690" s="660" t="s">
        <v>562</v>
      </c>
      <c r="C690" s="661" t="s">
        <v>578</v>
      </c>
      <c r="D690" s="662" t="s">
        <v>2600</v>
      </c>
      <c r="E690" s="661" t="s">
        <v>584</v>
      </c>
      <c r="F690" s="662" t="s">
        <v>2602</v>
      </c>
      <c r="G690" s="661" t="s">
        <v>585</v>
      </c>
      <c r="H690" s="661" t="s">
        <v>966</v>
      </c>
      <c r="I690" s="661" t="s">
        <v>966</v>
      </c>
      <c r="J690" s="661" t="s">
        <v>616</v>
      </c>
      <c r="K690" s="661" t="s">
        <v>967</v>
      </c>
      <c r="L690" s="663">
        <v>59.895660823208232</v>
      </c>
      <c r="M690" s="663">
        <v>231</v>
      </c>
      <c r="N690" s="664">
        <v>13835.897650161101</v>
      </c>
    </row>
    <row r="691" spans="1:14" ht="14.4" customHeight="1" x14ac:dyDescent="0.3">
      <c r="A691" s="659" t="s">
        <v>561</v>
      </c>
      <c r="B691" s="660" t="s">
        <v>562</v>
      </c>
      <c r="C691" s="661" t="s">
        <v>578</v>
      </c>
      <c r="D691" s="662" t="s">
        <v>2600</v>
      </c>
      <c r="E691" s="661" t="s">
        <v>584</v>
      </c>
      <c r="F691" s="662" t="s">
        <v>2602</v>
      </c>
      <c r="G691" s="661" t="s">
        <v>585</v>
      </c>
      <c r="H691" s="661" t="s">
        <v>2250</v>
      </c>
      <c r="I691" s="661" t="s">
        <v>237</v>
      </c>
      <c r="J691" s="661" t="s">
        <v>2251</v>
      </c>
      <c r="K691" s="661"/>
      <c r="L691" s="663">
        <v>147.49950971397899</v>
      </c>
      <c r="M691" s="663">
        <v>2</v>
      </c>
      <c r="N691" s="664">
        <v>294.99901942795799</v>
      </c>
    </row>
    <row r="692" spans="1:14" ht="14.4" customHeight="1" x14ac:dyDescent="0.3">
      <c r="A692" s="659" t="s">
        <v>561</v>
      </c>
      <c r="B692" s="660" t="s">
        <v>562</v>
      </c>
      <c r="C692" s="661" t="s">
        <v>578</v>
      </c>
      <c r="D692" s="662" t="s">
        <v>2600</v>
      </c>
      <c r="E692" s="661" t="s">
        <v>584</v>
      </c>
      <c r="F692" s="662" t="s">
        <v>2602</v>
      </c>
      <c r="G692" s="661" t="s">
        <v>585</v>
      </c>
      <c r="H692" s="661" t="s">
        <v>968</v>
      </c>
      <c r="I692" s="661" t="s">
        <v>237</v>
      </c>
      <c r="J692" s="661" t="s">
        <v>969</v>
      </c>
      <c r="K692" s="661"/>
      <c r="L692" s="663">
        <v>165.13452794163325</v>
      </c>
      <c r="M692" s="663">
        <v>4</v>
      </c>
      <c r="N692" s="664">
        <v>660.53811176653301</v>
      </c>
    </row>
    <row r="693" spans="1:14" ht="14.4" customHeight="1" x14ac:dyDescent="0.3">
      <c r="A693" s="659" t="s">
        <v>561</v>
      </c>
      <c r="B693" s="660" t="s">
        <v>562</v>
      </c>
      <c r="C693" s="661" t="s">
        <v>578</v>
      </c>
      <c r="D693" s="662" t="s">
        <v>2600</v>
      </c>
      <c r="E693" s="661" t="s">
        <v>584</v>
      </c>
      <c r="F693" s="662" t="s">
        <v>2602</v>
      </c>
      <c r="G693" s="661" t="s">
        <v>585</v>
      </c>
      <c r="H693" s="661" t="s">
        <v>2252</v>
      </c>
      <c r="I693" s="661" t="s">
        <v>237</v>
      </c>
      <c r="J693" s="661" t="s">
        <v>2253</v>
      </c>
      <c r="K693" s="661"/>
      <c r="L693" s="663">
        <v>42.541916708439793</v>
      </c>
      <c r="M693" s="663">
        <v>5</v>
      </c>
      <c r="N693" s="664">
        <v>212.70958354219897</v>
      </c>
    </row>
    <row r="694" spans="1:14" ht="14.4" customHeight="1" x14ac:dyDescent="0.3">
      <c r="A694" s="659" t="s">
        <v>561</v>
      </c>
      <c r="B694" s="660" t="s">
        <v>562</v>
      </c>
      <c r="C694" s="661" t="s">
        <v>578</v>
      </c>
      <c r="D694" s="662" t="s">
        <v>2600</v>
      </c>
      <c r="E694" s="661" t="s">
        <v>584</v>
      </c>
      <c r="F694" s="662" t="s">
        <v>2602</v>
      </c>
      <c r="G694" s="661" t="s">
        <v>585</v>
      </c>
      <c r="H694" s="661" t="s">
        <v>2254</v>
      </c>
      <c r="I694" s="661" t="s">
        <v>237</v>
      </c>
      <c r="J694" s="661" t="s">
        <v>2255</v>
      </c>
      <c r="K694" s="661"/>
      <c r="L694" s="663">
        <v>39.39</v>
      </c>
      <c r="M694" s="663">
        <v>1</v>
      </c>
      <c r="N694" s="664">
        <v>39.39</v>
      </c>
    </row>
    <row r="695" spans="1:14" ht="14.4" customHeight="1" x14ac:dyDescent="0.3">
      <c r="A695" s="659" t="s">
        <v>561</v>
      </c>
      <c r="B695" s="660" t="s">
        <v>562</v>
      </c>
      <c r="C695" s="661" t="s">
        <v>578</v>
      </c>
      <c r="D695" s="662" t="s">
        <v>2600</v>
      </c>
      <c r="E695" s="661" t="s">
        <v>584</v>
      </c>
      <c r="F695" s="662" t="s">
        <v>2602</v>
      </c>
      <c r="G695" s="661" t="s">
        <v>585</v>
      </c>
      <c r="H695" s="661" t="s">
        <v>2256</v>
      </c>
      <c r="I695" s="661" t="s">
        <v>237</v>
      </c>
      <c r="J695" s="661" t="s">
        <v>2257</v>
      </c>
      <c r="K695" s="661"/>
      <c r="L695" s="663">
        <v>33.937391493631353</v>
      </c>
      <c r="M695" s="663">
        <v>27</v>
      </c>
      <c r="N695" s="664">
        <v>916.30957032804645</v>
      </c>
    </row>
    <row r="696" spans="1:14" ht="14.4" customHeight="1" x14ac:dyDescent="0.3">
      <c r="A696" s="659" t="s">
        <v>561</v>
      </c>
      <c r="B696" s="660" t="s">
        <v>562</v>
      </c>
      <c r="C696" s="661" t="s">
        <v>578</v>
      </c>
      <c r="D696" s="662" t="s">
        <v>2600</v>
      </c>
      <c r="E696" s="661" t="s">
        <v>584</v>
      </c>
      <c r="F696" s="662" t="s">
        <v>2602</v>
      </c>
      <c r="G696" s="661" t="s">
        <v>585</v>
      </c>
      <c r="H696" s="661" t="s">
        <v>2258</v>
      </c>
      <c r="I696" s="661" t="s">
        <v>237</v>
      </c>
      <c r="J696" s="661" t="s">
        <v>2259</v>
      </c>
      <c r="K696" s="661" t="s">
        <v>2260</v>
      </c>
      <c r="L696" s="663">
        <v>12.948306831870134</v>
      </c>
      <c r="M696" s="663">
        <v>780</v>
      </c>
      <c r="N696" s="664">
        <v>10099.679328858705</v>
      </c>
    </row>
    <row r="697" spans="1:14" ht="14.4" customHeight="1" x14ac:dyDescent="0.3">
      <c r="A697" s="659" t="s">
        <v>561</v>
      </c>
      <c r="B697" s="660" t="s">
        <v>562</v>
      </c>
      <c r="C697" s="661" t="s">
        <v>578</v>
      </c>
      <c r="D697" s="662" t="s">
        <v>2600</v>
      </c>
      <c r="E697" s="661" t="s">
        <v>584</v>
      </c>
      <c r="F697" s="662" t="s">
        <v>2602</v>
      </c>
      <c r="G697" s="661" t="s">
        <v>585</v>
      </c>
      <c r="H697" s="661" t="s">
        <v>2261</v>
      </c>
      <c r="I697" s="661" t="s">
        <v>2261</v>
      </c>
      <c r="J697" s="661" t="s">
        <v>2262</v>
      </c>
      <c r="K697" s="661" t="s">
        <v>2263</v>
      </c>
      <c r="L697" s="663">
        <v>140.82</v>
      </c>
      <c r="M697" s="663">
        <v>1</v>
      </c>
      <c r="N697" s="664">
        <v>140.82</v>
      </c>
    </row>
    <row r="698" spans="1:14" ht="14.4" customHeight="1" x14ac:dyDescent="0.3">
      <c r="A698" s="659" t="s">
        <v>561</v>
      </c>
      <c r="B698" s="660" t="s">
        <v>562</v>
      </c>
      <c r="C698" s="661" t="s">
        <v>578</v>
      </c>
      <c r="D698" s="662" t="s">
        <v>2600</v>
      </c>
      <c r="E698" s="661" t="s">
        <v>584</v>
      </c>
      <c r="F698" s="662" t="s">
        <v>2602</v>
      </c>
      <c r="G698" s="661" t="s">
        <v>585</v>
      </c>
      <c r="H698" s="661" t="s">
        <v>2264</v>
      </c>
      <c r="I698" s="661" t="s">
        <v>2264</v>
      </c>
      <c r="J698" s="661" t="s">
        <v>770</v>
      </c>
      <c r="K698" s="661" t="s">
        <v>2265</v>
      </c>
      <c r="L698" s="663">
        <v>127.37090506217346</v>
      </c>
      <c r="M698" s="663">
        <v>2</v>
      </c>
      <c r="N698" s="664">
        <v>254.74181012434693</v>
      </c>
    </row>
    <row r="699" spans="1:14" ht="14.4" customHeight="1" x14ac:dyDescent="0.3">
      <c r="A699" s="659" t="s">
        <v>561</v>
      </c>
      <c r="B699" s="660" t="s">
        <v>562</v>
      </c>
      <c r="C699" s="661" t="s">
        <v>578</v>
      </c>
      <c r="D699" s="662" t="s">
        <v>2600</v>
      </c>
      <c r="E699" s="661" t="s">
        <v>584</v>
      </c>
      <c r="F699" s="662" t="s">
        <v>2602</v>
      </c>
      <c r="G699" s="661" t="s">
        <v>585</v>
      </c>
      <c r="H699" s="661" t="s">
        <v>2266</v>
      </c>
      <c r="I699" s="661" t="s">
        <v>2267</v>
      </c>
      <c r="J699" s="661" t="s">
        <v>2268</v>
      </c>
      <c r="K699" s="661" t="s">
        <v>900</v>
      </c>
      <c r="L699" s="663">
        <v>16.190000000000001</v>
      </c>
      <c r="M699" s="663">
        <v>40</v>
      </c>
      <c r="N699" s="664">
        <v>647.6</v>
      </c>
    </row>
    <row r="700" spans="1:14" ht="14.4" customHeight="1" x14ac:dyDescent="0.3">
      <c r="A700" s="659" t="s">
        <v>561</v>
      </c>
      <c r="B700" s="660" t="s">
        <v>562</v>
      </c>
      <c r="C700" s="661" t="s">
        <v>578</v>
      </c>
      <c r="D700" s="662" t="s">
        <v>2600</v>
      </c>
      <c r="E700" s="661" t="s">
        <v>584</v>
      </c>
      <c r="F700" s="662" t="s">
        <v>2602</v>
      </c>
      <c r="G700" s="661" t="s">
        <v>585</v>
      </c>
      <c r="H700" s="661" t="s">
        <v>973</v>
      </c>
      <c r="I700" s="661" t="s">
        <v>974</v>
      </c>
      <c r="J700" s="661" t="s">
        <v>975</v>
      </c>
      <c r="K700" s="661" t="s">
        <v>976</v>
      </c>
      <c r="L700" s="663">
        <v>8.9700000000000006</v>
      </c>
      <c r="M700" s="663">
        <v>160</v>
      </c>
      <c r="N700" s="664">
        <v>1435.2</v>
      </c>
    </row>
    <row r="701" spans="1:14" ht="14.4" customHeight="1" x14ac:dyDescent="0.3">
      <c r="A701" s="659" t="s">
        <v>561</v>
      </c>
      <c r="B701" s="660" t="s">
        <v>562</v>
      </c>
      <c r="C701" s="661" t="s">
        <v>578</v>
      </c>
      <c r="D701" s="662" t="s">
        <v>2600</v>
      </c>
      <c r="E701" s="661" t="s">
        <v>584</v>
      </c>
      <c r="F701" s="662" t="s">
        <v>2602</v>
      </c>
      <c r="G701" s="661" t="s">
        <v>585</v>
      </c>
      <c r="H701" s="661" t="s">
        <v>2269</v>
      </c>
      <c r="I701" s="661" t="s">
        <v>237</v>
      </c>
      <c r="J701" s="661" t="s">
        <v>2270</v>
      </c>
      <c r="K701" s="661" t="s">
        <v>2271</v>
      </c>
      <c r="L701" s="663">
        <v>49.997135416666666</v>
      </c>
      <c r="M701" s="663">
        <v>8</v>
      </c>
      <c r="N701" s="664">
        <v>399.97708333333333</v>
      </c>
    </row>
    <row r="702" spans="1:14" ht="14.4" customHeight="1" x14ac:dyDescent="0.3">
      <c r="A702" s="659" t="s">
        <v>561</v>
      </c>
      <c r="B702" s="660" t="s">
        <v>562</v>
      </c>
      <c r="C702" s="661" t="s">
        <v>578</v>
      </c>
      <c r="D702" s="662" t="s">
        <v>2600</v>
      </c>
      <c r="E702" s="661" t="s">
        <v>584</v>
      </c>
      <c r="F702" s="662" t="s">
        <v>2602</v>
      </c>
      <c r="G702" s="661" t="s">
        <v>977</v>
      </c>
      <c r="H702" s="661" t="s">
        <v>978</v>
      </c>
      <c r="I702" s="661" t="s">
        <v>978</v>
      </c>
      <c r="J702" s="661" t="s">
        <v>979</v>
      </c>
      <c r="K702" s="661" t="s">
        <v>980</v>
      </c>
      <c r="L702" s="663">
        <v>128.24999999999994</v>
      </c>
      <c r="M702" s="663">
        <v>1</v>
      </c>
      <c r="N702" s="664">
        <v>128.24999999999994</v>
      </c>
    </row>
    <row r="703" spans="1:14" ht="14.4" customHeight="1" x14ac:dyDescent="0.3">
      <c r="A703" s="659" t="s">
        <v>561</v>
      </c>
      <c r="B703" s="660" t="s">
        <v>562</v>
      </c>
      <c r="C703" s="661" t="s">
        <v>578</v>
      </c>
      <c r="D703" s="662" t="s">
        <v>2600</v>
      </c>
      <c r="E703" s="661" t="s">
        <v>584</v>
      </c>
      <c r="F703" s="662" t="s">
        <v>2602</v>
      </c>
      <c r="G703" s="661" t="s">
        <v>977</v>
      </c>
      <c r="H703" s="661" t="s">
        <v>2272</v>
      </c>
      <c r="I703" s="661" t="s">
        <v>2272</v>
      </c>
      <c r="J703" s="661" t="s">
        <v>2273</v>
      </c>
      <c r="K703" s="661" t="s">
        <v>2274</v>
      </c>
      <c r="L703" s="663">
        <v>24.349907157100876</v>
      </c>
      <c r="M703" s="663">
        <v>2</v>
      </c>
      <c r="N703" s="664">
        <v>48.699814314201753</v>
      </c>
    </row>
    <row r="704" spans="1:14" ht="14.4" customHeight="1" x14ac:dyDescent="0.3">
      <c r="A704" s="659" t="s">
        <v>561</v>
      </c>
      <c r="B704" s="660" t="s">
        <v>562</v>
      </c>
      <c r="C704" s="661" t="s">
        <v>578</v>
      </c>
      <c r="D704" s="662" t="s">
        <v>2600</v>
      </c>
      <c r="E704" s="661" t="s">
        <v>584</v>
      </c>
      <c r="F704" s="662" t="s">
        <v>2602</v>
      </c>
      <c r="G704" s="661" t="s">
        <v>977</v>
      </c>
      <c r="H704" s="661" t="s">
        <v>981</v>
      </c>
      <c r="I704" s="661" t="s">
        <v>982</v>
      </c>
      <c r="J704" s="661" t="s">
        <v>983</v>
      </c>
      <c r="K704" s="661" t="s">
        <v>984</v>
      </c>
      <c r="L704" s="663">
        <v>36.336820067312146</v>
      </c>
      <c r="M704" s="663">
        <v>10</v>
      </c>
      <c r="N704" s="664">
        <v>363.36820067312146</v>
      </c>
    </row>
    <row r="705" spans="1:14" ht="14.4" customHeight="1" x14ac:dyDescent="0.3">
      <c r="A705" s="659" t="s">
        <v>561</v>
      </c>
      <c r="B705" s="660" t="s">
        <v>562</v>
      </c>
      <c r="C705" s="661" t="s">
        <v>578</v>
      </c>
      <c r="D705" s="662" t="s">
        <v>2600</v>
      </c>
      <c r="E705" s="661" t="s">
        <v>584</v>
      </c>
      <c r="F705" s="662" t="s">
        <v>2602</v>
      </c>
      <c r="G705" s="661" t="s">
        <v>977</v>
      </c>
      <c r="H705" s="661" t="s">
        <v>985</v>
      </c>
      <c r="I705" s="661" t="s">
        <v>986</v>
      </c>
      <c r="J705" s="661" t="s">
        <v>987</v>
      </c>
      <c r="K705" s="661" t="s">
        <v>988</v>
      </c>
      <c r="L705" s="663">
        <v>119.43333333333334</v>
      </c>
      <c r="M705" s="663">
        <v>9</v>
      </c>
      <c r="N705" s="664">
        <v>1074.9000000000001</v>
      </c>
    </row>
    <row r="706" spans="1:14" ht="14.4" customHeight="1" x14ac:dyDescent="0.3">
      <c r="A706" s="659" t="s">
        <v>561</v>
      </c>
      <c r="B706" s="660" t="s">
        <v>562</v>
      </c>
      <c r="C706" s="661" t="s">
        <v>578</v>
      </c>
      <c r="D706" s="662" t="s">
        <v>2600</v>
      </c>
      <c r="E706" s="661" t="s">
        <v>584</v>
      </c>
      <c r="F706" s="662" t="s">
        <v>2602</v>
      </c>
      <c r="G706" s="661" t="s">
        <v>977</v>
      </c>
      <c r="H706" s="661" t="s">
        <v>993</v>
      </c>
      <c r="I706" s="661" t="s">
        <v>994</v>
      </c>
      <c r="J706" s="661" t="s">
        <v>995</v>
      </c>
      <c r="K706" s="661" t="s">
        <v>996</v>
      </c>
      <c r="L706" s="663">
        <v>61.470000000000006</v>
      </c>
      <c r="M706" s="663">
        <v>2</v>
      </c>
      <c r="N706" s="664">
        <v>122.94000000000001</v>
      </c>
    </row>
    <row r="707" spans="1:14" ht="14.4" customHeight="1" x14ac:dyDescent="0.3">
      <c r="A707" s="659" t="s">
        <v>561</v>
      </c>
      <c r="B707" s="660" t="s">
        <v>562</v>
      </c>
      <c r="C707" s="661" t="s">
        <v>578</v>
      </c>
      <c r="D707" s="662" t="s">
        <v>2600</v>
      </c>
      <c r="E707" s="661" t="s">
        <v>584</v>
      </c>
      <c r="F707" s="662" t="s">
        <v>2602</v>
      </c>
      <c r="G707" s="661" t="s">
        <v>977</v>
      </c>
      <c r="H707" s="661" t="s">
        <v>1569</v>
      </c>
      <c r="I707" s="661" t="s">
        <v>1570</v>
      </c>
      <c r="J707" s="661" t="s">
        <v>1571</v>
      </c>
      <c r="K707" s="661" t="s">
        <v>1572</v>
      </c>
      <c r="L707" s="663">
        <v>49.040196009094501</v>
      </c>
      <c r="M707" s="663">
        <v>2</v>
      </c>
      <c r="N707" s="664">
        <v>98.080392018189002</v>
      </c>
    </row>
    <row r="708" spans="1:14" ht="14.4" customHeight="1" x14ac:dyDescent="0.3">
      <c r="A708" s="659" t="s">
        <v>561</v>
      </c>
      <c r="B708" s="660" t="s">
        <v>562</v>
      </c>
      <c r="C708" s="661" t="s">
        <v>578</v>
      </c>
      <c r="D708" s="662" t="s">
        <v>2600</v>
      </c>
      <c r="E708" s="661" t="s">
        <v>584</v>
      </c>
      <c r="F708" s="662" t="s">
        <v>2602</v>
      </c>
      <c r="G708" s="661" t="s">
        <v>977</v>
      </c>
      <c r="H708" s="661" t="s">
        <v>2275</v>
      </c>
      <c r="I708" s="661" t="s">
        <v>2276</v>
      </c>
      <c r="J708" s="661" t="s">
        <v>2277</v>
      </c>
      <c r="K708" s="661" t="s">
        <v>2278</v>
      </c>
      <c r="L708" s="663">
        <v>218.52160133899261</v>
      </c>
      <c r="M708" s="663">
        <v>1</v>
      </c>
      <c r="N708" s="664">
        <v>218.52160133899261</v>
      </c>
    </row>
    <row r="709" spans="1:14" ht="14.4" customHeight="1" x14ac:dyDescent="0.3">
      <c r="A709" s="659" t="s">
        <v>561</v>
      </c>
      <c r="B709" s="660" t="s">
        <v>562</v>
      </c>
      <c r="C709" s="661" t="s">
        <v>578</v>
      </c>
      <c r="D709" s="662" t="s">
        <v>2600</v>
      </c>
      <c r="E709" s="661" t="s">
        <v>584</v>
      </c>
      <c r="F709" s="662" t="s">
        <v>2602</v>
      </c>
      <c r="G709" s="661" t="s">
        <v>977</v>
      </c>
      <c r="H709" s="661" t="s">
        <v>1573</v>
      </c>
      <c r="I709" s="661" t="s">
        <v>1574</v>
      </c>
      <c r="J709" s="661" t="s">
        <v>1575</v>
      </c>
      <c r="K709" s="661" t="s">
        <v>1576</v>
      </c>
      <c r="L709" s="663">
        <v>113.02999999999999</v>
      </c>
      <c r="M709" s="663">
        <v>2</v>
      </c>
      <c r="N709" s="664">
        <v>226.05999999999997</v>
      </c>
    </row>
    <row r="710" spans="1:14" ht="14.4" customHeight="1" x14ac:dyDescent="0.3">
      <c r="A710" s="659" t="s">
        <v>561</v>
      </c>
      <c r="B710" s="660" t="s">
        <v>562</v>
      </c>
      <c r="C710" s="661" t="s">
        <v>578</v>
      </c>
      <c r="D710" s="662" t="s">
        <v>2600</v>
      </c>
      <c r="E710" s="661" t="s">
        <v>584</v>
      </c>
      <c r="F710" s="662" t="s">
        <v>2602</v>
      </c>
      <c r="G710" s="661" t="s">
        <v>977</v>
      </c>
      <c r="H710" s="661" t="s">
        <v>2279</v>
      </c>
      <c r="I710" s="661" t="s">
        <v>2280</v>
      </c>
      <c r="J710" s="661" t="s">
        <v>2281</v>
      </c>
      <c r="K710" s="661" t="s">
        <v>767</v>
      </c>
      <c r="L710" s="663">
        <v>45.550000000000011</v>
      </c>
      <c r="M710" s="663">
        <v>3</v>
      </c>
      <c r="N710" s="664">
        <v>136.65000000000003</v>
      </c>
    </row>
    <row r="711" spans="1:14" ht="14.4" customHeight="1" x14ac:dyDescent="0.3">
      <c r="A711" s="659" t="s">
        <v>561</v>
      </c>
      <c r="B711" s="660" t="s">
        <v>562</v>
      </c>
      <c r="C711" s="661" t="s">
        <v>578</v>
      </c>
      <c r="D711" s="662" t="s">
        <v>2600</v>
      </c>
      <c r="E711" s="661" t="s">
        <v>584</v>
      </c>
      <c r="F711" s="662" t="s">
        <v>2602</v>
      </c>
      <c r="G711" s="661" t="s">
        <v>977</v>
      </c>
      <c r="H711" s="661" t="s">
        <v>2282</v>
      </c>
      <c r="I711" s="661" t="s">
        <v>2283</v>
      </c>
      <c r="J711" s="661" t="s">
        <v>979</v>
      </c>
      <c r="K711" s="661" t="s">
        <v>2284</v>
      </c>
      <c r="L711" s="663">
        <v>36.780086901151719</v>
      </c>
      <c r="M711" s="663">
        <v>1</v>
      </c>
      <c r="N711" s="664">
        <v>36.780086901151719</v>
      </c>
    </row>
    <row r="712" spans="1:14" ht="14.4" customHeight="1" x14ac:dyDescent="0.3">
      <c r="A712" s="659" t="s">
        <v>561</v>
      </c>
      <c r="B712" s="660" t="s">
        <v>562</v>
      </c>
      <c r="C712" s="661" t="s">
        <v>578</v>
      </c>
      <c r="D712" s="662" t="s">
        <v>2600</v>
      </c>
      <c r="E712" s="661" t="s">
        <v>584</v>
      </c>
      <c r="F712" s="662" t="s">
        <v>2602</v>
      </c>
      <c r="G712" s="661" t="s">
        <v>977</v>
      </c>
      <c r="H712" s="661" t="s">
        <v>1584</v>
      </c>
      <c r="I712" s="661" t="s">
        <v>1585</v>
      </c>
      <c r="J712" s="661" t="s">
        <v>1586</v>
      </c>
      <c r="K712" s="661" t="s">
        <v>1587</v>
      </c>
      <c r="L712" s="663">
        <v>79.830000000000013</v>
      </c>
      <c r="M712" s="663">
        <v>4</v>
      </c>
      <c r="N712" s="664">
        <v>319.32000000000005</v>
      </c>
    </row>
    <row r="713" spans="1:14" ht="14.4" customHeight="1" x14ac:dyDescent="0.3">
      <c r="A713" s="659" t="s">
        <v>561</v>
      </c>
      <c r="B713" s="660" t="s">
        <v>562</v>
      </c>
      <c r="C713" s="661" t="s">
        <v>578</v>
      </c>
      <c r="D713" s="662" t="s">
        <v>2600</v>
      </c>
      <c r="E713" s="661" t="s">
        <v>584</v>
      </c>
      <c r="F713" s="662" t="s">
        <v>2602</v>
      </c>
      <c r="G713" s="661" t="s">
        <v>977</v>
      </c>
      <c r="H713" s="661" t="s">
        <v>1001</v>
      </c>
      <c r="I713" s="661" t="s">
        <v>1002</v>
      </c>
      <c r="J713" s="661" t="s">
        <v>1003</v>
      </c>
      <c r="K713" s="661" t="s">
        <v>1004</v>
      </c>
      <c r="L713" s="663">
        <v>3731.852881616906</v>
      </c>
      <c r="M713" s="663">
        <v>14</v>
      </c>
      <c r="N713" s="664">
        <v>52245.940342636684</v>
      </c>
    </row>
    <row r="714" spans="1:14" ht="14.4" customHeight="1" x14ac:dyDescent="0.3">
      <c r="A714" s="659" t="s">
        <v>561</v>
      </c>
      <c r="B714" s="660" t="s">
        <v>562</v>
      </c>
      <c r="C714" s="661" t="s">
        <v>578</v>
      </c>
      <c r="D714" s="662" t="s">
        <v>2600</v>
      </c>
      <c r="E714" s="661" t="s">
        <v>584</v>
      </c>
      <c r="F714" s="662" t="s">
        <v>2602</v>
      </c>
      <c r="G714" s="661" t="s">
        <v>977</v>
      </c>
      <c r="H714" s="661" t="s">
        <v>1588</v>
      </c>
      <c r="I714" s="661" t="s">
        <v>1589</v>
      </c>
      <c r="J714" s="661" t="s">
        <v>1590</v>
      </c>
      <c r="K714" s="661" t="s">
        <v>682</v>
      </c>
      <c r="L714" s="663">
        <v>41.773333333333341</v>
      </c>
      <c r="M714" s="663">
        <v>3</v>
      </c>
      <c r="N714" s="664">
        <v>125.32000000000002</v>
      </c>
    </row>
    <row r="715" spans="1:14" ht="14.4" customHeight="1" x14ac:dyDescent="0.3">
      <c r="A715" s="659" t="s">
        <v>561</v>
      </c>
      <c r="B715" s="660" t="s">
        <v>562</v>
      </c>
      <c r="C715" s="661" t="s">
        <v>578</v>
      </c>
      <c r="D715" s="662" t="s">
        <v>2600</v>
      </c>
      <c r="E715" s="661" t="s">
        <v>584</v>
      </c>
      <c r="F715" s="662" t="s">
        <v>2602</v>
      </c>
      <c r="G715" s="661" t="s">
        <v>977</v>
      </c>
      <c r="H715" s="661" t="s">
        <v>2285</v>
      </c>
      <c r="I715" s="661" t="s">
        <v>2286</v>
      </c>
      <c r="J715" s="661" t="s">
        <v>2287</v>
      </c>
      <c r="K715" s="661" t="s">
        <v>2288</v>
      </c>
      <c r="L715" s="663">
        <v>85.576417861382183</v>
      </c>
      <c r="M715" s="663">
        <v>30</v>
      </c>
      <c r="N715" s="664">
        <v>2567.2925358414655</v>
      </c>
    </row>
    <row r="716" spans="1:14" ht="14.4" customHeight="1" x14ac:dyDescent="0.3">
      <c r="A716" s="659" t="s">
        <v>561</v>
      </c>
      <c r="B716" s="660" t="s">
        <v>562</v>
      </c>
      <c r="C716" s="661" t="s">
        <v>578</v>
      </c>
      <c r="D716" s="662" t="s">
        <v>2600</v>
      </c>
      <c r="E716" s="661" t="s">
        <v>584</v>
      </c>
      <c r="F716" s="662" t="s">
        <v>2602</v>
      </c>
      <c r="G716" s="661" t="s">
        <v>977</v>
      </c>
      <c r="H716" s="661" t="s">
        <v>2289</v>
      </c>
      <c r="I716" s="661" t="s">
        <v>2290</v>
      </c>
      <c r="J716" s="661" t="s">
        <v>1659</v>
      </c>
      <c r="K716" s="661" t="s">
        <v>2291</v>
      </c>
      <c r="L716" s="663">
        <v>346.9199999999999</v>
      </c>
      <c r="M716" s="663">
        <v>1</v>
      </c>
      <c r="N716" s="664">
        <v>346.9199999999999</v>
      </c>
    </row>
    <row r="717" spans="1:14" ht="14.4" customHeight="1" x14ac:dyDescent="0.3">
      <c r="A717" s="659" t="s">
        <v>561</v>
      </c>
      <c r="B717" s="660" t="s">
        <v>562</v>
      </c>
      <c r="C717" s="661" t="s">
        <v>578</v>
      </c>
      <c r="D717" s="662" t="s">
        <v>2600</v>
      </c>
      <c r="E717" s="661" t="s">
        <v>584</v>
      </c>
      <c r="F717" s="662" t="s">
        <v>2602</v>
      </c>
      <c r="G717" s="661" t="s">
        <v>977</v>
      </c>
      <c r="H717" s="661" t="s">
        <v>1605</v>
      </c>
      <c r="I717" s="661" t="s">
        <v>1606</v>
      </c>
      <c r="J717" s="661" t="s">
        <v>1607</v>
      </c>
      <c r="K717" s="661" t="s">
        <v>1608</v>
      </c>
      <c r="L717" s="663">
        <v>337.80000000000007</v>
      </c>
      <c r="M717" s="663">
        <v>1</v>
      </c>
      <c r="N717" s="664">
        <v>337.80000000000007</v>
      </c>
    </row>
    <row r="718" spans="1:14" ht="14.4" customHeight="1" x14ac:dyDescent="0.3">
      <c r="A718" s="659" t="s">
        <v>561</v>
      </c>
      <c r="B718" s="660" t="s">
        <v>562</v>
      </c>
      <c r="C718" s="661" t="s">
        <v>578</v>
      </c>
      <c r="D718" s="662" t="s">
        <v>2600</v>
      </c>
      <c r="E718" s="661" t="s">
        <v>584</v>
      </c>
      <c r="F718" s="662" t="s">
        <v>2602</v>
      </c>
      <c r="G718" s="661" t="s">
        <v>977</v>
      </c>
      <c r="H718" s="661" t="s">
        <v>2292</v>
      </c>
      <c r="I718" s="661" t="s">
        <v>2293</v>
      </c>
      <c r="J718" s="661" t="s">
        <v>2294</v>
      </c>
      <c r="K718" s="661" t="s">
        <v>1018</v>
      </c>
      <c r="L718" s="663">
        <v>49.05</v>
      </c>
      <c r="M718" s="663">
        <v>1</v>
      </c>
      <c r="N718" s="664">
        <v>49.05</v>
      </c>
    </row>
    <row r="719" spans="1:14" ht="14.4" customHeight="1" x14ac:dyDescent="0.3">
      <c r="A719" s="659" t="s">
        <v>561</v>
      </c>
      <c r="B719" s="660" t="s">
        <v>562</v>
      </c>
      <c r="C719" s="661" t="s">
        <v>578</v>
      </c>
      <c r="D719" s="662" t="s">
        <v>2600</v>
      </c>
      <c r="E719" s="661" t="s">
        <v>584</v>
      </c>
      <c r="F719" s="662" t="s">
        <v>2602</v>
      </c>
      <c r="G719" s="661" t="s">
        <v>977</v>
      </c>
      <c r="H719" s="661" t="s">
        <v>1617</v>
      </c>
      <c r="I719" s="661" t="s">
        <v>1618</v>
      </c>
      <c r="J719" s="661" t="s">
        <v>1619</v>
      </c>
      <c r="K719" s="661" t="s">
        <v>1620</v>
      </c>
      <c r="L719" s="663">
        <v>102.54982233564103</v>
      </c>
      <c r="M719" s="663">
        <v>3</v>
      </c>
      <c r="N719" s="664">
        <v>307.64946700692309</v>
      </c>
    </row>
    <row r="720" spans="1:14" ht="14.4" customHeight="1" x14ac:dyDescent="0.3">
      <c r="A720" s="659" t="s">
        <v>561</v>
      </c>
      <c r="B720" s="660" t="s">
        <v>562</v>
      </c>
      <c r="C720" s="661" t="s">
        <v>578</v>
      </c>
      <c r="D720" s="662" t="s">
        <v>2600</v>
      </c>
      <c r="E720" s="661" t="s">
        <v>584</v>
      </c>
      <c r="F720" s="662" t="s">
        <v>2602</v>
      </c>
      <c r="G720" s="661" t="s">
        <v>977</v>
      </c>
      <c r="H720" s="661" t="s">
        <v>2295</v>
      </c>
      <c r="I720" s="661" t="s">
        <v>2296</v>
      </c>
      <c r="J720" s="661" t="s">
        <v>2297</v>
      </c>
      <c r="K720" s="661" t="s">
        <v>2298</v>
      </c>
      <c r="L720" s="663">
        <v>135.44111111111113</v>
      </c>
      <c r="M720" s="663">
        <v>9</v>
      </c>
      <c r="N720" s="664">
        <v>1218.97</v>
      </c>
    </row>
    <row r="721" spans="1:14" ht="14.4" customHeight="1" x14ac:dyDescent="0.3">
      <c r="A721" s="659" t="s">
        <v>561</v>
      </c>
      <c r="B721" s="660" t="s">
        <v>562</v>
      </c>
      <c r="C721" s="661" t="s">
        <v>578</v>
      </c>
      <c r="D721" s="662" t="s">
        <v>2600</v>
      </c>
      <c r="E721" s="661" t="s">
        <v>584</v>
      </c>
      <c r="F721" s="662" t="s">
        <v>2602</v>
      </c>
      <c r="G721" s="661" t="s">
        <v>977</v>
      </c>
      <c r="H721" s="661" t="s">
        <v>1033</v>
      </c>
      <c r="I721" s="661" t="s">
        <v>1034</v>
      </c>
      <c r="J721" s="661" t="s">
        <v>1035</v>
      </c>
      <c r="K721" s="661" t="s">
        <v>1036</v>
      </c>
      <c r="L721" s="663">
        <v>121.53999999999998</v>
      </c>
      <c r="M721" s="663">
        <v>2</v>
      </c>
      <c r="N721" s="664">
        <v>243.07999999999996</v>
      </c>
    </row>
    <row r="722" spans="1:14" ht="14.4" customHeight="1" x14ac:dyDescent="0.3">
      <c r="A722" s="659" t="s">
        <v>561</v>
      </c>
      <c r="B722" s="660" t="s">
        <v>562</v>
      </c>
      <c r="C722" s="661" t="s">
        <v>578</v>
      </c>
      <c r="D722" s="662" t="s">
        <v>2600</v>
      </c>
      <c r="E722" s="661" t="s">
        <v>584</v>
      </c>
      <c r="F722" s="662" t="s">
        <v>2602</v>
      </c>
      <c r="G722" s="661" t="s">
        <v>977</v>
      </c>
      <c r="H722" s="661" t="s">
        <v>1037</v>
      </c>
      <c r="I722" s="661" t="s">
        <v>1038</v>
      </c>
      <c r="J722" s="661" t="s">
        <v>1039</v>
      </c>
      <c r="K722" s="661" t="s">
        <v>1040</v>
      </c>
      <c r="L722" s="663">
        <v>52.809928827822112</v>
      </c>
      <c r="M722" s="663">
        <v>1</v>
      </c>
      <c r="N722" s="664">
        <v>52.809928827822112</v>
      </c>
    </row>
    <row r="723" spans="1:14" ht="14.4" customHeight="1" x14ac:dyDescent="0.3">
      <c r="A723" s="659" t="s">
        <v>561</v>
      </c>
      <c r="B723" s="660" t="s">
        <v>562</v>
      </c>
      <c r="C723" s="661" t="s">
        <v>578</v>
      </c>
      <c r="D723" s="662" t="s">
        <v>2600</v>
      </c>
      <c r="E723" s="661" t="s">
        <v>584</v>
      </c>
      <c r="F723" s="662" t="s">
        <v>2602</v>
      </c>
      <c r="G723" s="661" t="s">
        <v>977</v>
      </c>
      <c r="H723" s="661" t="s">
        <v>1041</v>
      </c>
      <c r="I723" s="661" t="s">
        <v>1042</v>
      </c>
      <c r="J723" s="661" t="s">
        <v>1043</v>
      </c>
      <c r="K723" s="661" t="s">
        <v>1044</v>
      </c>
      <c r="L723" s="663">
        <v>70.955704221956466</v>
      </c>
      <c r="M723" s="663">
        <v>1580</v>
      </c>
      <c r="N723" s="664">
        <v>112110.01267069121</v>
      </c>
    </row>
    <row r="724" spans="1:14" ht="14.4" customHeight="1" x14ac:dyDescent="0.3">
      <c r="A724" s="659" t="s">
        <v>561</v>
      </c>
      <c r="B724" s="660" t="s">
        <v>562</v>
      </c>
      <c r="C724" s="661" t="s">
        <v>578</v>
      </c>
      <c r="D724" s="662" t="s">
        <v>2600</v>
      </c>
      <c r="E724" s="661" t="s">
        <v>584</v>
      </c>
      <c r="F724" s="662" t="s">
        <v>2602</v>
      </c>
      <c r="G724" s="661" t="s">
        <v>977</v>
      </c>
      <c r="H724" s="661" t="s">
        <v>2299</v>
      </c>
      <c r="I724" s="661" t="s">
        <v>2300</v>
      </c>
      <c r="J724" s="661" t="s">
        <v>2301</v>
      </c>
      <c r="K724" s="661" t="s">
        <v>2302</v>
      </c>
      <c r="L724" s="663">
        <v>236.46999999999991</v>
      </c>
      <c r="M724" s="663">
        <v>1</v>
      </c>
      <c r="N724" s="664">
        <v>236.46999999999991</v>
      </c>
    </row>
    <row r="725" spans="1:14" ht="14.4" customHeight="1" x14ac:dyDescent="0.3">
      <c r="A725" s="659" t="s">
        <v>561</v>
      </c>
      <c r="B725" s="660" t="s">
        <v>562</v>
      </c>
      <c r="C725" s="661" t="s">
        <v>578</v>
      </c>
      <c r="D725" s="662" t="s">
        <v>2600</v>
      </c>
      <c r="E725" s="661" t="s">
        <v>584</v>
      </c>
      <c r="F725" s="662" t="s">
        <v>2602</v>
      </c>
      <c r="G725" s="661" t="s">
        <v>977</v>
      </c>
      <c r="H725" s="661" t="s">
        <v>2303</v>
      </c>
      <c r="I725" s="661" t="s">
        <v>2304</v>
      </c>
      <c r="J725" s="661" t="s">
        <v>2305</v>
      </c>
      <c r="K725" s="661" t="s">
        <v>2306</v>
      </c>
      <c r="L725" s="663">
        <v>266.34997114154305</v>
      </c>
      <c r="M725" s="663">
        <v>19</v>
      </c>
      <c r="N725" s="664">
        <v>5060.6494516893181</v>
      </c>
    </row>
    <row r="726" spans="1:14" ht="14.4" customHeight="1" x14ac:dyDescent="0.3">
      <c r="A726" s="659" t="s">
        <v>561</v>
      </c>
      <c r="B726" s="660" t="s">
        <v>562</v>
      </c>
      <c r="C726" s="661" t="s">
        <v>578</v>
      </c>
      <c r="D726" s="662" t="s">
        <v>2600</v>
      </c>
      <c r="E726" s="661" t="s">
        <v>584</v>
      </c>
      <c r="F726" s="662" t="s">
        <v>2602</v>
      </c>
      <c r="G726" s="661" t="s">
        <v>977</v>
      </c>
      <c r="H726" s="661" t="s">
        <v>2307</v>
      </c>
      <c r="I726" s="661" t="s">
        <v>2308</v>
      </c>
      <c r="J726" s="661" t="s">
        <v>2305</v>
      </c>
      <c r="K726" s="661" t="s">
        <v>2309</v>
      </c>
      <c r="L726" s="663">
        <v>890.09961302438762</v>
      </c>
      <c r="M726" s="663">
        <v>55</v>
      </c>
      <c r="N726" s="664">
        <v>48955.47871634132</v>
      </c>
    </row>
    <row r="727" spans="1:14" ht="14.4" customHeight="1" x14ac:dyDescent="0.3">
      <c r="A727" s="659" t="s">
        <v>561</v>
      </c>
      <c r="B727" s="660" t="s">
        <v>562</v>
      </c>
      <c r="C727" s="661" t="s">
        <v>578</v>
      </c>
      <c r="D727" s="662" t="s">
        <v>2600</v>
      </c>
      <c r="E727" s="661" t="s">
        <v>584</v>
      </c>
      <c r="F727" s="662" t="s">
        <v>2602</v>
      </c>
      <c r="G727" s="661" t="s">
        <v>977</v>
      </c>
      <c r="H727" s="661" t="s">
        <v>2310</v>
      </c>
      <c r="I727" s="661" t="s">
        <v>2311</v>
      </c>
      <c r="J727" s="661" t="s">
        <v>2312</v>
      </c>
      <c r="K727" s="661" t="s">
        <v>2313</v>
      </c>
      <c r="L727" s="663">
        <v>147.42994530991413</v>
      </c>
      <c r="M727" s="663">
        <v>452</v>
      </c>
      <c r="N727" s="664">
        <v>66638.335280081184</v>
      </c>
    </row>
    <row r="728" spans="1:14" ht="14.4" customHeight="1" x14ac:dyDescent="0.3">
      <c r="A728" s="659" t="s">
        <v>561</v>
      </c>
      <c r="B728" s="660" t="s">
        <v>562</v>
      </c>
      <c r="C728" s="661" t="s">
        <v>578</v>
      </c>
      <c r="D728" s="662" t="s">
        <v>2600</v>
      </c>
      <c r="E728" s="661" t="s">
        <v>584</v>
      </c>
      <c r="F728" s="662" t="s">
        <v>2602</v>
      </c>
      <c r="G728" s="661" t="s">
        <v>977</v>
      </c>
      <c r="H728" s="661" t="s">
        <v>2314</v>
      </c>
      <c r="I728" s="661" t="s">
        <v>2315</v>
      </c>
      <c r="J728" s="661" t="s">
        <v>983</v>
      </c>
      <c r="K728" s="661" t="s">
        <v>2316</v>
      </c>
      <c r="L728" s="663">
        <v>224.45993180628076</v>
      </c>
      <c r="M728" s="663">
        <v>90</v>
      </c>
      <c r="N728" s="664">
        <v>20201.39386256527</v>
      </c>
    </row>
    <row r="729" spans="1:14" ht="14.4" customHeight="1" x14ac:dyDescent="0.3">
      <c r="A729" s="659" t="s">
        <v>561</v>
      </c>
      <c r="B729" s="660" t="s">
        <v>562</v>
      </c>
      <c r="C729" s="661" t="s">
        <v>578</v>
      </c>
      <c r="D729" s="662" t="s">
        <v>2600</v>
      </c>
      <c r="E729" s="661" t="s">
        <v>584</v>
      </c>
      <c r="F729" s="662" t="s">
        <v>2602</v>
      </c>
      <c r="G729" s="661" t="s">
        <v>977</v>
      </c>
      <c r="H729" s="661" t="s">
        <v>1045</v>
      </c>
      <c r="I729" s="661" t="s">
        <v>1046</v>
      </c>
      <c r="J729" s="661" t="s">
        <v>1047</v>
      </c>
      <c r="K729" s="661" t="s">
        <v>1048</v>
      </c>
      <c r="L729" s="663">
        <v>356.4997428392989</v>
      </c>
      <c r="M729" s="663">
        <v>4</v>
      </c>
      <c r="N729" s="664">
        <v>1425.9989713571956</v>
      </c>
    </row>
    <row r="730" spans="1:14" ht="14.4" customHeight="1" x14ac:dyDescent="0.3">
      <c r="A730" s="659" t="s">
        <v>561</v>
      </c>
      <c r="B730" s="660" t="s">
        <v>562</v>
      </c>
      <c r="C730" s="661" t="s">
        <v>578</v>
      </c>
      <c r="D730" s="662" t="s">
        <v>2600</v>
      </c>
      <c r="E730" s="661" t="s">
        <v>584</v>
      </c>
      <c r="F730" s="662" t="s">
        <v>2602</v>
      </c>
      <c r="G730" s="661" t="s">
        <v>977</v>
      </c>
      <c r="H730" s="661" t="s">
        <v>1049</v>
      </c>
      <c r="I730" s="661" t="s">
        <v>1050</v>
      </c>
      <c r="J730" s="661" t="s">
        <v>1047</v>
      </c>
      <c r="K730" s="661" t="s">
        <v>1051</v>
      </c>
      <c r="L730" s="663">
        <v>414.00000000000011</v>
      </c>
      <c r="M730" s="663">
        <v>2</v>
      </c>
      <c r="N730" s="664">
        <v>828.00000000000023</v>
      </c>
    </row>
    <row r="731" spans="1:14" ht="14.4" customHeight="1" x14ac:dyDescent="0.3">
      <c r="A731" s="659" t="s">
        <v>561</v>
      </c>
      <c r="B731" s="660" t="s">
        <v>562</v>
      </c>
      <c r="C731" s="661" t="s">
        <v>578</v>
      </c>
      <c r="D731" s="662" t="s">
        <v>2600</v>
      </c>
      <c r="E731" s="661" t="s">
        <v>584</v>
      </c>
      <c r="F731" s="662" t="s">
        <v>2602</v>
      </c>
      <c r="G731" s="661" t="s">
        <v>977</v>
      </c>
      <c r="H731" s="661" t="s">
        <v>2317</v>
      </c>
      <c r="I731" s="661" t="s">
        <v>2318</v>
      </c>
      <c r="J731" s="661" t="s">
        <v>983</v>
      </c>
      <c r="K731" s="661" t="s">
        <v>2319</v>
      </c>
      <c r="L731" s="663">
        <v>130.80826078334897</v>
      </c>
      <c r="M731" s="663">
        <v>60</v>
      </c>
      <c r="N731" s="664">
        <v>7848.4956470009383</v>
      </c>
    </row>
    <row r="732" spans="1:14" ht="14.4" customHeight="1" x14ac:dyDescent="0.3">
      <c r="A732" s="659" t="s">
        <v>561</v>
      </c>
      <c r="B732" s="660" t="s">
        <v>562</v>
      </c>
      <c r="C732" s="661" t="s">
        <v>578</v>
      </c>
      <c r="D732" s="662" t="s">
        <v>2600</v>
      </c>
      <c r="E732" s="661" t="s">
        <v>584</v>
      </c>
      <c r="F732" s="662" t="s">
        <v>2602</v>
      </c>
      <c r="G732" s="661" t="s">
        <v>977</v>
      </c>
      <c r="H732" s="661" t="s">
        <v>2320</v>
      </c>
      <c r="I732" s="661" t="s">
        <v>2321</v>
      </c>
      <c r="J732" s="661" t="s">
        <v>2322</v>
      </c>
      <c r="K732" s="661" t="s">
        <v>2323</v>
      </c>
      <c r="L732" s="663">
        <v>269.93000000000006</v>
      </c>
      <c r="M732" s="663">
        <v>1</v>
      </c>
      <c r="N732" s="664">
        <v>269.93000000000006</v>
      </c>
    </row>
    <row r="733" spans="1:14" ht="14.4" customHeight="1" x14ac:dyDescent="0.3">
      <c r="A733" s="659" t="s">
        <v>561</v>
      </c>
      <c r="B733" s="660" t="s">
        <v>562</v>
      </c>
      <c r="C733" s="661" t="s">
        <v>578</v>
      </c>
      <c r="D733" s="662" t="s">
        <v>2600</v>
      </c>
      <c r="E733" s="661" t="s">
        <v>584</v>
      </c>
      <c r="F733" s="662" t="s">
        <v>2602</v>
      </c>
      <c r="G733" s="661" t="s">
        <v>977</v>
      </c>
      <c r="H733" s="661" t="s">
        <v>2324</v>
      </c>
      <c r="I733" s="661" t="s">
        <v>2325</v>
      </c>
      <c r="J733" s="661" t="s">
        <v>2326</v>
      </c>
      <c r="K733" s="661" t="s">
        <v>2327</v>
      </c>
      <c r="L733" s="663">
        <v>187.06999999999996</v>
      </c>
      <c r="M733" s="663">
        <v>6</v>
      </c>
      <c r="N733" s="664">
        <v>1122.4199999999998</v>
      </c>
    </row>
    <row r="734" spans="1:14" ht="14.4" customHeight="1" x14ac:dyDescent="0.3">
      <c r="A734" s="659" t="s">
        <v>561</v>
      </c>
      <c r="B734" s="660" t="s">
        <v>562</v>
      </c>
      <c r="C734" s="661" t="s">
        <v>578</v>
      </c>
      <c r="D734" s="662" t="s">
        <v>2600</v>
      </c>
      <c r="E734" s="661" t="s">
        <v>584</v>
      </c>
      <c r="F734" s="662" t="s">
        <v>2602</v>
      </c>
      <c r="G734" s="661" t="s">
        <v>977</v>
      </c>
      <c r="H734" s="661" t="s">
        <v>2328</v>
      </c>
      <c r="I734" s="661" t="s">
        <v>2329</v>
      </c>
      <c r="J734" s="661" t="s">
        <v>2326</v>
      </c>
      <c r="K734" s="661" t="s">
        <v>2330</v>
      </c>
      <c r="L734" s="663">
        <v>380.51999999999992</v>
      </c>
      <c r="M734" s="663">
        <v>7</v>
      </c>
      <c r="N734" s="664">
        <v>2663.6399999999994</v>
      </c>
    </row>
    <row r="735" spans="1:14" ht="14.4" customHeight="1" x14ac:dyDescent="0.3">
      <c r="A735" s="659" t="s">
        <v>561</v>
      </c>
      <c r="B735" s="660" t="s">
        <v>562</v>
      </c>
      <c r="C735" s="661" t="s">
        <v>578</v>
      </c>
      <c r="D735" s="662" t="s">
        <v>2600</v>
      </c>
      <c r="E735" s="661" t="s">
        <v>584</v>
      </c>
      <c r="F735" s="662" t="s">
        <v>2602</v>
      </c>
      <c r="G735" s="661" t="s">
        <v>977</v>
      </c>
      <c r="H735" s="661" t="s">
        <v>2331</v>
      </c>
      <c r="I735" s="661" t="s">
        <v>2332</v>
      </c>
      <c r="J735" s="661" t="s">
        <v>1021</v>
      </c>
      <c r="K735" s="661" t="s">
        <v>2333</v>
      </c>
      <c r="L735" s="663">
        <v>62.010000000000019</v>
      </c>
      <c r="M735" s="663">
        <v>3</v>
      </c>
      <c r="N735" s="664">
        <v>186.03000000000006</v>
      </c>
    </row>
    <row r="736" spans="1:14" ht="14.4" customHeight="1" x14ac:dyDescent="0.3">
      <c r="A736" s="659" t="s">
        <v>561</v>
      </c>
      <c r="B736" s="660" t="s">
        <v>562</v>
      </c>
      <c r="C736" s="661" t="s">
        <v>578</v>
      </c>
      <c r="D736" s="662" t="s">
        <v>2600</v>
      </c>
      <c r="E736" s="661" t="s">
        <v>584</v>
      </c>
      <c r="F736" s="662" t="s">
        <v>2602</v>
      </c>
      <c r="G736" s="661" t="s">
        <v>977</v>
      </c>
      <c r="H736" s="661" t="s">
        <v>2334</v>
      </c>
      <c r="I736" s="661" t="s">
        <v>2335</v>
      </c>
      <c r="J736" s="661" t="s">
        <v>2336</v>
      </c>
      <c r="K736" s="661" t="s">
        <v>2337</v>
      </c>
      <c r="L736" s="663">
        <v>182.55000000000004</v>
      </c>
      <c r="M736" s="663">
        <v>1</v>
      </c>
      <c r="N736" s="664">
        <v>182.55000000000004</v>
      </c>
    </row>
    <row r="737" spans="1:14" ht="14.4" customHeight="1" x14ac:dyDescent="0.3">
      <c r="A737" s="659" t="s">
        <v>561</v>
      </c>
      <c r="B737" s="660" t="s">
        <v>562</v>
      </c>
      <c r="C737" s="661" t="s">
        <v>578</v>
      </c>
      <c r="D737" s="662" t="s">
        <v>2600</v>
      </c>
      <c r="E737" s="661" t="s">
        <v>584</v>
      </c>
      <c r="F737" s="662" t="s">
        <v>2602</v>
      </c>
      <c r="G737" s="661" t="s">
        <v>977</v>
      </c>
      <c r="H737" s="661" t="s">
        <v>2338</v>
      </c>
      <c r="I737" s="661" t="s">
        <v>2339</v>
      </c>
      <c r="J737" s="661" t="s">
        <v>983</v>
      </c>
      <c r="K737" s="661" t="s">
        <v>2340</v>
      </c>
      <c r="L737" s="663">
        <v>67.00997133255737</v>
      </c>
      <c r="M737" s="663">
        <v>20</v>
      </c>
      <c r="N737" s="664">
        <v>1340.1994266511474</v>
      </c>
    </row>
    <row r="738" spans="1:14" ht="14.4" customHeight="1" x14ac:dyDescent="0.3">
      <c r="A738" s="659" t="s">
        <v>561</v>
      </c>
      <c r="B738" s="660" t="s">
        <v>562</v>
      </c>
      <c r="C738" s="661" t="s">
        <v>578</v>
      </c>
      <c r="D738" s="662" t="s">
        <v>2600</v>
      </c>
      <c r="E738" s="661" t="s">
        <v>584</v>
      </c>
      <c r="F738" s="662" t="s">
        <v>2602</v>
      </c>
      <c r="G738" s="661" t="s">
        <v>977</v>
      </c>
      <c r="H738" s="661" t="s">
        <v>2341</v>
      </c>
      <c r="I738" s="661" t="s">
        <v>2342</v>
      </c>
      <c r="J738" s="661" t="s">
        <v>983</v>
      </c>
      <c r="K738" s="661" t="s">
        <v>2343</v>
      </c>
      <c r="L738" s="663">
        <v>371.6061632751871</v>
      </c>
      <c r="M738" s="663">
        <v>150</v>
      </c>
      <c r="N738" s="664">
        <v>55740.924491278063</v>
      </c>
    </row>
    <row r="739" spans="1:14" ht="14.4" customHeight="1" x14ac:dyDescent="0.3">
      <c r="A739" s="659" t="s">
        <v>561</v>
      </c>
      <c r="B739" s="660" t="s">
        <v>562</v>
      </c>
      <c r="C739" s="661" t="s">
        <v>578</v>
      </c>
      <c r="D739" s="662" t="s">
        <v>2600</v>
      </c>
      <c r="E739" s="661" t="s">
        <v>584</v>
      </c>
      <c r="F739" s="662" t="s">
        <v>2602</v>
      </c>
      <c r="G739" s="661" t="s">
        <v>977</v>
      </c>
      <c r="H739" s="661" t="s">
        <v>2344</v>
      </c>
      <c r="I739" s="661" t="s">
        <v>2345</v>
      </c>
      <c r="J739" s="661" t="s">
        <v>2346</v>
      </c>
      <c r="K739" s="661" t="s">
        <v>2347</v>
      </c>
      <c r="L739" s="663">
        <v>128.65000000000003</v>
      </c>
      <c r="M739" s="663">
        <v>1</v>
      </c>
      <c r="N739" s="664">
        <v>128.65000000000003</v>
      </c>
    </row>
    <row r="740" spans="1:14" ht="14.4" customHeight="1" x14ac:dyDescent="0.3">
      <c r="A740" s="659" t="s">
        <v>561</v>
      </c>
      <c r="B740" s="660" t="s">
        <v>562</v>
      </c>
      <c r="C740" s="661" t="s">
        <v>578</v>
      </c>
      <c r="D740" s="662" t="s">
        <v>2600</v>
      </c>
      <c r="E740" s="661" t="s">
        <v>584</v>
      </c>
      <c r="F740" s="662" t="s">
        <v>2602</v>
      </c>
      <c r="G740" s="661" t="s">
        <v>977</v>
      </c>
      <c r="H740" s="661" t="s">
        <v>2348</v>
      </c>
      <c r="I740" s="661" t="s">
        <v>2349</v>
      </c>
      <c r="J740" s="661" t="s">
        <v>2350</v>
      </c>
      <c r="K740" s="661" t="s">
        <v>2351</v>
      </c>
      <c r="L740" s="663">
        <v>1719.4700000000005</v>
      </c>
      <c r="M740" s="663">
        <v>4</v>
      </c>
      <c r="N740" s="664">
        <v>6877.8800000000019</v>
      </c>
    </row>
    <row r="741" spans="1:14" ht="14.4" customHeight="1" x14ac:dyDescent="0.3">
      <c r="A741" s="659" t="s">
        <v>561</v>
      </c>
      <c r="B741" s="660" t="s">
        <v>562</v>
      </c>
      <c r="C741" s="661" t="s">
        <v>578</v>
      </c>
      <c r="D741" s="662" t="s">
        <v>2600</v>
      </c>
      <c r="E741" s="661" t="s">
        <v>584</v>
      </c>
      <c r="F741" s="662" t="s">
        <v>2602</v>
      </c>
      <c r="G741" s="661" t="s">
        <v>977</v>
      </c>
      <c r="H741" s="661" t="s">
        <v>1665</v>
      </c>
      <c r="I741" s="661" t="s">
        <v>1666</v>
      </c>
      <c r="J741" s="661" t="s">
        <v>1667</v>
      </c>
      <c r="K741" s="661" t="s">
        <v>1450</v>
      </c>
      <c r="L741" s="663">
        <v>83.153536766708513</v>
      </c>
      <c r="M741" s="663">
        <v>9</v>
      </c>
      <c r="N741" s="664">
        <v>748.3818309003766</v>
      </c>
    </row>
    <row r="742" spans="1:14" ht="14.4" customHeight="1" x14ac:dyDescent="0.3">
      <c r="A742" s="659" t="s">
        <v>561</v>
      </c>
      <c r="B742" s="660" t="s">
        <v>562</v>
      </c>
      <c r="C742" s="661" t="s">
        <v>578</v>
      </c>
      <c r="D742" s="662" t="s">
        <v>2600</v>
      </c>
      <c r="E742" s="661" t="s">
        <v>584</v>
      </c>
      <c r="F742" s="662" t="s">
        <v>2602</v>
      </c>
      <c r="G742" s="661" t="s">
        <v>977</v>
      </c>
      <c r="H742" s="661" t="s">
        <v>2352</v>
      </c>
      <c r="I742" s="661" t="s">
        <v>2353</v>
      </c>
      <c r="J742" s="661" t="s">
        <v>2354</v>
      </c>
      <c r="K742" s="661" t="s">
        <v>2355</v>
      </c>
      <c r="L742" s="663">
        <v>135.69</v>
      </c>
      <c r="M742" s="663">
        <v>1</v>
      </c>
      <c r="N742" s="664">
        <v>135.69</v>
      </c>
    </row>
    <row r="743" spans="1:14" ht="14.4" customHeight="1" x14ac:dyDescent="0.3">
      <c r="A743" s="659" t="s">
        <v>561</v>
      </c>
      <c r="B743" s="660" t="s">
        <v>562</v>
      </c>
      <c r="C743" s="661" t="s">
        <v>578</v>
      </c>
      <c r="D743" s="662" t="s">
        <v>2600</v>
      </c>
      <c r="E743" s="661" t="s">
        <v>584</v>
      </c>
      <c r="F743" s="662" t="s">
        <v>2602</v>
      </c>
      <c r="G743" s="661" t="s">
        <v>977</v>
      </c>
      <c r="H743" s="661" t="s">
        <v>2356</v>
      </c>
      <c r="I743" s="661" t="s">
        <v>2357</v>
      </c>
      <c r="J743" s="661" t="s">
        <v>1565</v>
      </c>
      <c r="K743" s="661" t="s">
        <v>2358</v>
      </c>
      <c r="L743" s="663">
        <v>135.17999566260534</v>
      </c>
      <c r="M743" s="663">
        <v>1</v>
      </c>
      <c r="N743" s="664">
        <v>135.17999566260534</v>
      </c>
    </row>
    <row r="744" spans="1:14" ht="14.4" customHeight="1" x14ac:dyDescent="0.3">
      <c r="A744" s="659" t="s">
        <v>561</v>
      </c>
      <c r="B744" s="660" t="s">
        <v>562</v>
      </c>
      <c r="C744" s="661" t="s">
        <v>578</v>
      </c>
      <c r="D744" s="662" t="s">
        <v>2600</v>
      </c>
      <c r="E744" s="661" t="s">
        <v>584</v>
      </c>
      <c r="F744" s="662" t="s">
        <v>2602</v>
      </c>
      <c r="G744" s="661" t="s">
        <v>977</v>
      </c>
      <c r="H744" s="661" t="s">
        <v>2359</v>
      </c>
      <c r="I744" s="661" t="s">
        <v>2360</v>
      </c>
      <c r="J744" s="661" t="s">
        <v>2361</v>
      </c>
      <c r="K744" s="661" t="s">
        <v>2362</v>
      </c>
      <c r="L744" s="663">
        <v>722.87893389309886</v>
      </c>
      <c r="M744" s="663">
        <v>194</v>
      </c>
      <c r="N744" s="664">
        <v>140238.51317526118</v>
      </c>
    </row>
    <row r="745" spans="1:14" ht="14.4" customHeight="1" x14ac:dyDescent="0.3">
      <c r="A745" s="659" t="s">
        <v>561</v>
      </c>
      <c r="B745" s="660" t="s">
        <v>562</v>
      </c>
      <c r="C745" s="661" t="s">
        <v>578</v>
      </c>
      <c r="D745" s="662" t="s">
        <v>2600</v>
      </c>
      <c r="E745" s="661" t="s">
        <v>584</v>
      </c>
      <c r="F745" s="662" t="s">
        <v>2602</v>
      </c>
      <c r="G745" s="661" t="s">
        <v>977</v>
      </c>
      <c r="H745" s="661" t="s">
        <v>2363</v>
      </c>
      <c r="I745" s="661" t="s">
        <v>2364</v>
      </c>
      <c r="J745" s="661" t="s">
        <v>2365</v>
      </c>
      <c r="K745" s="661" t="s">
        <v>2366</v>
      </c>
      <c r="L745" s="663">
        <v>1004.3375824146498</v>
      </c>
      <c r="M745" s="663">
        <v>171</v>
      </c>
      <c r="N745" s="664">
        <v>171741.72659290512</v>
      </c>
    </row>
    <row r="746" spans="1:14" ht="14.4" customHeight="1" x14ac:dyDescent="0.3">
      <c r="A746" s="659" t="s">
        <v>561</v>
      </c>
      <c r="B746" s="660" t="s">
        <v>562</v>
      </c>
      <c r="C746" s="661" t="s">
        <v>578</v>
      </c>
      <c r="D746" s="662" t="s">
        <v>2600</v>
      </c>
      <c r="E746" s="661" t="s">
        <v>584</v>
      </c>
      <c r="F746" s="662" t="s">
        <v>2602</v>
      </c>
      <c r="G746" s="661" t="s">
        <v>977</v>
      </c>
      <c r="H746" s="661" t="s">
        <v>2367</v>
      </c>
      <c r="I746" s="661" t="s">
        <v>2368</v>
      </c>
      <c r="J746" s="661" t="s">
        <v>2369</v>
      </c>
      <c r="K746" s="661" t="s">
        <v>856</v>
      </c>
      <c r="L746" s="663">
        <v>101.83979048417304</v>
      </c>
      <c r="M746" s="663">
        <v>1</v>
      </c>
      <c r="N746" s="664">
        <v>101.83979048417304</v>
      </c>
    </row>
    <row r="747" spans="1:14" ht="14.4" customHeight="1" x14ac:dyDescent="0.3">
      <c r="A747" s="659" t="s">
        <v>561</v>
      </c>
      <c r="B747" s="660" t="s">
        <v>562</v>
      </c>
      <c r="C747" s="661" t="s">
        <v>578</v>
      </c>
      <c r="D747" s="662" t="s">
        <v>2600</v>
      </c>
      <c r="E747" s="661" t="s">
        <v>2370</v>
      </c>
      <c r="F747" s="662" t="s">
        <v>2605</v>
      </c>
      <c r="G747" s="661" t="s">
        <v>585</v>
      </c>
      <c r="H747" s="661" t="s">
        <v>2371</v>
      </c>
      <c r="I747" s="661" t="s">
        <v>237</v>
      </c>
      <c r="J747" s="661" t="s">
        <v>2372</v>
      </c>
      <c r="K747" s="661" t="s">
        <v>2373</v>
      </c>
      <c r="L747" s="663">
        <v>211.91995074959763</v>
      </c>
      <c r="M747" s="663">
        <v>110</v>
      </c>
      <c r="N747" s="664">
        <v>23311.194582455741</v>
      </c>
    </row>
    <row r="748" spans="1:14" ht="14.4" customHeight="1" x14ac:dyDescent="0.3">
      <c r="A748" s="659" t="s">
        <v>561</v>
      </c>
      <c r="B748" s="660" t="s">
        <v>562</v>
      </c>
      <c r="C748" s="661" t="s">
        <v>578</v>
      </c>
      <c r="D748" s="662" t="s">
        <v>2600</v>
      </c>
      <c r="E748" s="661" t="s">
        <v>2370</v>
      </c>
      <c r="F748" s="662" t="s">
        <v>2605</v>
      </c>
      <c r="G748" s="661" t="s">
        <v>585</v>
      </c>
      <c r="H748" s="661" t="s">
        <v>2374</v>
      </c>
      <c r="I748" s="661" t="s">
        <v>2375</v>
      </c>
      <c r="J748" s="661" t="s">
        <v>2376</v>
      </c>
      <c r="K748" s="661" t="s">
        <v>2377</v>
      </c>
      <c r="L748" s="663">
        <v>2042.15</v>
      </c>
      <c r="M748" s="663">
        <v>10</v>
      </c>
      <c r="N748" s="664">
        <v>20421.5</v>
      </c>
    </row>
    <row r="749" spans="1:14" ht="14.4" customHeight="1" x14ac:dyDescent="0.3">
      <c r="A749" s="659" t="s">
        <v>561</v>
      </c>
      <c r="B749" s="660" t="s">
        <v>562</v>
      </c>
      <c r="C749" s="661" t="s">
        <v>578</v>
      </c>
      <c r="D749" s="662" t="s">
        <v>2600</v>
      </c>
      <c r="E749" s="661" t="s">
        <v>2370</v>
      </c>
      <c r="F749" s="662" t="s">
        <v>2605</v>
      </c>
      <c r="G749" s="661" t="s">
        <v>585</v>
      </c>
      <c r="H749" s="661" t="s">
        <v>2378</v>
      </c>
      <c r="I749" s="661" t="s">
        <v>2379</v>
      </c>
      <c r="J749" s="661" t="s">
        <v>2380</v>
      </c>
      <c r="K749" s="661" t="s">
        <v>2377</v>
      </c>
      <c r="L749" s="663">
        <v>2377.6040000000003</v>
      </c>
      <c r="M749" s="663">
        <v>5</v>
      </c>
      <c r="N749" s="664">
        <v>11888.02</v>
      </c>
    </row>
    <row r="750" spans="1:14" ht="14.4" customHeight="1" x14ac:dyDescent="0.3">
      <c r="A750" s="659" t="s">
        <v>561</v>
      </c>
      <c r="B750" s="660" t="s">
        <v>562</v>
      </c>
      <c r="C750" s="661" t="s">
        <v>578</v>
      </c>
      <c r="D750" s="662" t="s">
        <v>2600</v>
      </c>
      <c r="E750" s="661" t="s">
        <v>2370</v>
      </c>
      <c r="F750" s="662" t="s">
        <v>2605</v>
      </c>
      <c r="G750" s="661" t="s">
        <v>585</v>
      </c>
      <c r="H750" s="661" t="s">
        <v>2381</v>
      </c>
      <c r="I750" s="661" t="s">
        <v>2381</v>
      </c>
      <c r="J750" s="661" t="s">
        <v>2382</v>
      </c>
      <c r="K750" s="661" t="s">
        <v>2383</v>
      </c>
      <c r="L750" s="663">
        <v>3681.0099999999998</v>
      </c>
      <c r="M750" s="663">
        <v>1</v>
      </c>
      <c r="N750" s="664">
        <v>3681.0099999999998</v>
      </c>
    </row>
    <row r="751" spans="1:14" ht="14.4" customHeight="1" x14ac:dyDescent="0.3">
      <c r="A751" s="659" t="s">
        <v>561</v>
      </c>
      <c r="B751" s="660" t="s">
        <v>562</v>
      </c>
      <c r="C751" s="661" t="s">
        <v>578</v>
      </c>
      <c r="D751" s="662" t="s">
        <v>2600</v>
      </c>
      <c r="E751" s="661" t="s">
        <v>2370</v>
      </c>
      <c r="F751" s="662" t="s">
        <v>2605</v>
      </c>
      <c r="G751" s="661" t="s">
        <v>585</v>
      </c>
      <c r="H751" s="661" t="s">
        <v>2384</v>
      </c>
      <c r="I751" s="661" t="s">
        <v>2385</v>
      </c>
      <c r="J751" s="661" t="s">
        <v>2386</v>
      </c>
      <c r="K751" s="661" t="s">
        <v>2383</v>
      </c>
      <c r="L751" s="663">
        <v>1735.6599999999999</v>
      </c>
      <c r="M751" s="663">
        <v>3</v>
      </c>
      <c r="N751" s="664">
        <v>5206.9799999999996</v>
      </c>
    </row>
    <row r="752" spans="1:14" ht="14.4" customHeight="1" x14ac:dyDescent="0.3">
      <c r="A752" s="659" t="s">
        <v>561</v>
      </c>
      <c r="B752" s="660" t="s">
        <v>562</v>
      </c>
      <c r="C752" s="661" t="s">
        <v>578</v>
      </c>
      <c r="D752" s="662" t="s">
        <v>2600</v>
      </c>
      <c r="E752" s="661" t="s">
        <v>2370</v>
      </c>
      <c r="F752" s="662" t="s">
        <v>2605</v>
      </c>
      <c r="G752" s="661" t="s">
        <v>585</v>
      </c>
      <c r="H752" s="661" t="s">
        <v>2387</v>
      </c>
      <c r="I752" s="661" t="s">
        <v>2388</v>
      </c>
      <c r="J752" s="661" t="s">
        <v>2389</v>
      </c>
      <c r="K752" s="661" t="s">
        <v>2390</v>
      </c>
      <c r="L752" s="663">
        <v>2156.25</v>
      </c>
      <c r="M752" s="663">
        <v>1</v>
      </c>
      <c r="N752" s="664">
        <v>2156.25</v>
      </c>
    </row>
    <row r="753" spans="1:14" ht="14.4" customHeight="1" x14ac:dyDescent="0.3">
      <c r="A753" s="659" t="s">
        <v>561</v>
      </c>
      <c r="B753" s="660" t="s">
        <v>562</v>
      </c>
      <c r="C753" s="661" t="s">
        <v>578</v>
      </c>
      <c r="D753" s="662" t="s">
        <v>2600</v>
      </c>
      <c r="E753" s="661" t="s">
        <v>2370</v>
      </c>
      <c r="F753" s="662" t="s">
        <v>2605</v>
      </c>
      <c r="G753" s="661" t="s">
        <v>585</v>
      </c>
      <c r="H753" s="661" t="s">
        <v>2391</v>
      </c>
      <c r="I753" s="661" t="s">
        <v>2392</v>
      </c>
      <c r="J753" s="661" t="s">
        <v>2393</v>
      </c>
      <c r="K753" s="661" t="s">
        <v>2394</v>
      </c>
      <c r="L753" s="663">
        <v>4347.8846153846152</v>
      </c>
      <c r="M753" s="663">
        <v>13</v>
      </c>
      <c r="N753" s="664">
        <v>56522.5</v>
      </c>
    </row>
    <row r="754" spans="1:14" ht="14.4" customHeight="1" x14ac:dyDescent="0.3">
      <c r="A754" s="659" t="s">
        <v>561</v>
      </c>
      <c r="B754" s="660" t="s">
        <v>562</v>
      </c>
      <c r="C754" s="661" t="s">
        <v>578</v>
      </c>
      <c r="D754" s="662" t="s">
        <v>2600</v>
      </c>
      <c r="E754" s="661" t="s">
        <v>2370</v>
      </c>
      <c r="F754" s="662" t="s">
        <v>2605</v>
      </c>
      <c r="G754" s="661" t="s">
        <v>585</v>
      </c>
      <c r="H754" s="661" t="s">
        <v>2395</v>
      </c>
      <c r="I754" s="661" t="s">
        <v>237</v>
      </c>
      <c r="J754" s="661" t="s">
        <v>2396</v>
      </c>
      <c r="K754" s="661"/>
      <c r="L754" s="663">
        <v>44.84</v>
      </c>
      <c r="M754" s="663">
        <v>3</v>
      </c>
      <c r="N754" s="664">
        <v>134.52000000000001</v>
      </c>
    </row>
    <row r="755" spans="1:14" ht="14.4" customHeight="1" x14ac:dyDescent="0.3">
      <c r="A755" s="659" t="s">
        <v>561</v>
      </c>
      <c r="B755" s="660" t="s">
        <v>562</v>
      </c>
      <c r="C755" s="661" t="s">
        <v>578</v>
      </c>
      <c r="D755" s="662" t="s">
        <v>2600</v>
      </c>
      <c r="E755" s="661" t="s">
        <v>2370</v>
      </c>
      <c r="F755" s="662" t="s">
        <v>2605</v>
      </c>
      <c r="G755" s="661" t="s">
        <v>585</v>
      </c>
      <c r="H755" s="661" t="s">
        <v>2397</v>
      </c>
      <c r="I755" s="661" t="s">
        <v>237</v>
      </c>
      <c r="J755" s="661" t="s">
        <v>2398</v>
      </c>
      <c r="K755" s="661"/>
      <c r="L755" s="663">
        <v>252.96986465173285</v>
      </c>
      <c r="M755" s="663">
        <v>136</v>
      </c>
      <c r="N755" s="664">
        <v>34403.901592635666</v>
      </c>
    </row>
    <row r="756" spans="1:14" ht="14.4" customHeight="1" x14ac:dyDescent="0.3">
      <c r="A756" s="659" t="s">
        <v>561</v>
      </c>
      <c r="B756" s="660" t="s">
        <v>562</v>
      </c>
      <c r="C756" s="661" t="s">
        <v>578</v>
      </c>
      <c r="D756" s="662" t="s">
        <v>2600</v>
      </c>
      <c r="E756" s="661" t="s">
        <v>2370</v>
      </c>
      <c r="F756" s="662" t="s">
        <v>2605</v>
      </c>
      <c r="G756" s="661" t="s">
        <v>585</v>
      </c>
      <c r="H756" s="661" t="s">
        <v>2399</v>
      </c>
      <c r="I756" s="661" t="s">
        <v>2400</v>
      </c>
      <c r="J756" s="661" t="s">
        <v>2401</v>
      </c>
      <c r="K756" s="661" t="s">
        <v>2402</v>
      </c>
      <c r="L756" s="663">
        <v>2322.31</v>
      </c>
      <c r="M756" s="663">
        <v>1.5</v>
      </c>
      <c r="N756" s="664">
        <v>3483.4650000000001</v>
      </c>
    </row>
    <row r="757" spans="1:14" ht="14.4" customHeight="1" x14ac:dyDescent="0.3">
      <c r="A757" s="659" t="s">
        <v>561</v>
      </c>
      <c r="B757" s="660" t="s">
        <v>562</v>
      </c>
      <c r="C757" s="661" t="s">
        <v>578</v>
      </c>
      <c r="D757" s="662" t="s">
        <v>2600</v>
      </c>
      <c r="E757" s="661" t="s">
        <v>2370</v>
      </c>
      <c r="F757" s="662" t="s">
        <v>2605</v>
      </c>
      <c r="G757" s="661" t="s">
        <v>585</v>
      </c>
      <c r="H757" s="661" t="s">
        <v>2403</v>
      </c>
      <c r="I757" s="661" t="s">
        <v>2404</v>
      </c>
      <c r="J757" s="661" t="s">
        <v>2405</v>
      </c>
      <c r="K757" s="661" t="s">
        <v>2406</v>
      </c>
      <c r="L757" s="663">
        <v>2607.0500000000002</v>
      </c>
      <c r="M757" s="663">
        <v>2</v>
      </c>
      <c r="N757" s="664">
        <v>5214.1000000000004</v>
      </c>
    </row>
    <row r="758" spans="1:14" ht="14.4" customHeight="1" x14ac:dyDescent="0.3">
      <c r="A758" s="659" t="s">
        <v>561</v>
      </c>
      <c r="B758" s="660" t="s">
        <v>562</v>
      </c>
      <c r="C758" s="661" t="s">
        <v>578</v>
      </c>
      <c r="D758" s="662" t="s">
        <v>2600</v>
      </c>
      <c r="E758" s="661" t="s">
        <v>2370</v>
      </c>
      <c r="F758" s="662" t="s">
        <v>2605</v>
      </c>
      <c r="G758" s="661" t="s">
        <v>977</v>
      </c>
      <c r="H758" s="661" t="s">
        <v>2407</v>
      </c>
      <c r="I758" s="661" t="s">
        <v>2408</v>
      </c>
      <c r="J758" s="661" t="s">
        <v>2409</v>
      </c>
      <c r="K758" s="661" t="s">
        <v>2410</v>
      </c>
      <c r="L758" s="663">
        <v>40.56962721736317</v>
      </c>
      <c r="M758" s="663">
        <v>5</v>
      </c>
      <c r="N758" s="664">
        <v>202.84813608681586</v>
      </c>
    </row>
    <row r="759" spans="1:14" ht="14.4" customHeight="1" x14ac:dyDescent="0.3">
      <c r="A759" s="659" t="s">
        <v>561</v>
      </c>
      <c r="B759" s="660" t="s">
        <v>562</v>
      </c>
      <c r="C759" s="661" t="s">
        <v>578</v>
      </c>
      <c r="D759" s="662" t="s">
        <v>2600</v>
      </c>
      <c r="E759" s="661" t="s">
        <v>2370</v>
      </c>
      <c r="F759" s="662" t="s">
        <v>2605</v>
      </c>
      <c r="G759" s="661" t="s">
        <v>977</v>
      </c>
      <c r="H759" s="661" t="s">
        <v>2411</v>
      </c>
      <c r="I759" s="661" t="s">
        <v>2412</v>
      </c>
      <c r="J759" s="661" t="s">
        <v>2413</v>
      </c>
      <c r="K759" s="661" t="s">
        <v>2410</v>
      </c>
      <c r="L759" s="663">
        <v>42.980005848723557</v>
      </c>
      <c r="M759" s="663">
        <v>2</v>
      </c>
      <c r="N759" s="664">
        <v>85.960011697447115</v>
      </c>
    </row>
    <row r="760" spans="1:14" ht="14.4" customHeight="1" x14ac:dyDescent="0.3">
      <c r="A760" s="659" t="s">
        <v>561</v>
      </c>
      <c r="B760" s="660" t="s">
        <v>562</v>
      </c>
      <c r="C760" s="661" t="s">
        <v>578</v>
      </c>
      <c r="D760" s="662" t="s">
        <v>2600</v>
      </c>
      <c r="E760" s="661" t="s">
        <v>2370</v>
      </c>
      <c r="F760" s="662" t="s">
        <v>2605</v>
      </c>
      <c r="G760" s="661" t="s">
        <v>977</v>
      </c>
      <c r="H760" s="661" t="s">
        <v>2414</v>
      </c>
      <c r="I760" s="661" t="s">
        <v>2415</v>
      </c>
      <c r="J760" s="661" t="s">
        <v>2416</v>
      </c>
      <c r="K760" s="661" t="s">
        <v>2410</v>
      </c>
      <c r="L760" s="663">
        <v>50.037043552269623</v>
      </c>
      <c r="M760" s="663">
        <v>17</v>
      </c>
      <c r="N760" s="664">
        <v>850.62974038858363</v>
      </c>
    </row>
    <row r="761" spans="1:14" ht="14.4" customHeight="1" x14ac:dyDescent="0.3">
      <c r="A761" s="659" t="s">
        <v>561</v>
      </c>
      <c r="B761" s="660" t="s">
        <v>562</v>
      </c>
      <c r="C761" s="661" t="s">
        <v>578</v>
      </c>
      <c r="D761" s="662" t="s">
        <v>2600</v>
      </c>
      <c r="E761" s="661" t="s">
        <v>2370</v>
      </c>
      <c r="F761" s="662" t="s">
        <v>2605</v>
      </c>
      <c r="G761" s="661" t="s">
        <v>977</v>
      </c>
      <c r="H761" s="661" t="s">
        <v>2417</v>
      </c>
      <c r="I761" s="661" t="s">
        <v>2418</v>
      </c>
      <c r="J761" s="661" t="s">
        <v>2419</v>
      </c>
      <c r="K761" s="661" t="s">
        <v>2410</v>
      </c>
      <c r="L761" s="663">
        <v>35.8675</v>
      </c>
      <c r="M761" s="663">
        <v>8</v>
      </c>
      <c r="N761" s="664">
        <v>286.94</v>
      </c>
    </row>
    <row r="762" spans="1:14" ht="14.4" customHeight="1" x14ac:dyDescent="0.3">
      <c r="A762" s="659" t="s">
        <v>561</v>
      </c>
      <c r="B762" s="660" t="s">
        <v>562</v>
      </c>
      <c r="C762" s="661" t="s">
        <v>578</v>
      </c>
      <c r="D762" s="662" t="s">
        <v>2600</v>
      </c>
      <c r="E762" s="661" t="s">
        <v>2370</v>
      </c>
      <c r="F762" s="662" t="s">
        <v>2605</v>
      </c>
      <c r="G762" s="661" t="s">
        <v>977</v>
      </c>
      <c r="H762" s="661" t="s">
        <v>2420</v>
      </c>
      <c r="I762" s="661" t="s">
        <v>2421</v>
      </c>
      <c r="J762" s="661" t="s">
        <v>2422</v>
      </c>
      <c r="K762" s="661" t="s">
        <v>2410</v>
      </c>
      <c r="L762" s="663">
        <v>47.810000000000009</v>
      </c>
      <c r="M762" s="663">
        <v>2</v>
      </c>
      <c r="N762" s="664">
        <v>95.620000000000019</v>
      </c>
    </row>
    <row r="763" spans="1:14" ht="14.4" customHeight="1" x14ac:dyDescent="0.3">
      <c r="A763" s="659" t="s">
        <v>561</v>
      </c>
      <c r="B763" s="660" t="s">
        <v>562</v>
      </c>
      <c r="C763" s="661" t="s">
        <v>578</v>
      </c>
      <c r="D763" s="662" t="s">
        <v>2600</v>
      </c>
      <c r="E763" s="661" t="s">
        <v>2370</v>
      </c>
      <c r="F763" s="662" t="s">
        <v>2605</v>
      </c>
      <c r="G763" s="661" t="s">
        <v>977</v>
      </c>
      <c r="H763" s="661" t="s">
        <v>2423</v>
      </c>
      <c r="I763" s="661" t="s">
        <v>2423</v>
      </c>
      <c r="J763" s="661" t="s">
        <v>2424</v>
      </c>
      <c r="K763" s="661" t="s">
        <v>2425</v>
      </c>
      <c r="L763" s="663">
        <v>135.36029211874191</v>
      </c>
      <c r="M763" s="663">
        <v>2</v>
      </c>
      <c r="N763" s="664">
        <v>270.72058423748382</v>
      </c>
    </row>
    <row r="764" spans="1:14" ht="14.4" customHeight="1" x14ac:dyDescent="0.3">
      <c r="A764" s="659" t="s">
        <v>561</v>
      </c>
      <c r="B764" s="660" t="s">
        <v>562</v>
      </c>
      <c r="C764" s="661" t="s">
        <v>578</v>
      </c>
      <c r="D764" s="662" t="s">
        <v>2600</v>
      </c>
      <c r="E764" s="661" t="s">
        <v>2370</v>
      </c>
      <c r="F764" s="662" t="s">
        <v>2605</v>
      </c>
      <c r="G764" s="661" t="s">
        <v>977</v>
      </c>
      <c r="H764" s="661" t="s">
        <v>2426</v>
      </c>
      <c r="I764" s="661" t="s">
        <v>2426</v>
      </c>
      <c r="J764" s="661" t="s">
        <v>2427</v>
      </c>
      <c r="K764" s="661" t="s">
        <v>2425</v>
      </c>
      <c r="L764" s="663">
        <v>135.35999999999999</v>
      </c>
      <c r="M764" s="663">
        <v>1</v>
      </c>
      <c r="N764" s="664">
        <v>135.35999999999999</v>
      </c>
    </row>
    <row r="765" spans="1:14" ht="14.4" customHeight="1" x14ac:dyDescent="0.3">
      <c r="A765" s="659" t="s">
        <v>561</v>
      </c>
      <c r="B765" s="660" t="s">
        <v>562</v>
      </c>
      <c r="C765" s="661" t="s">
        <v>578</v>
      </c>
      <c r="D765" s="662" t="s">
        <v>2600</v>
      </c>
      <c r="E765" s="661" t="s">
        <v>2370</v>
      </c>
      <c r="F765" s="662" t="s">
        <v>2605</v>
      </c>
      <c r="G765" s="661" t="s">
        <v>977</v>
      </c>
      <c r="H765" s="661" t="s">
        <v>2428</v>
      </c>
      <c r="I765" s="661" t="s">
        <v>2428</v>
      </c>
      <c r="J765" s="661" t="s">
        <v>2429</v>
      </c>
      <c r="K765" s="661" t="s">
        <v>2425</v>
      </c>
      <c r="L765" s="663">
        <v>135.36000000000001</v>
      </c>
      <c r="M765" s="663">
        <v>1</v>
      </c>
      <c r="N765" s="664">
        <v>135.36000000000001</v>
      </c>
    </row>
    <row r="766" spans="1:14" ht="14.4" customHeight="1" x14ac:dyDescent="0.3">
      <c r="A766" s="659" t="s">
        <v>561</v>
      </c>
      <c r="B766" s="660" t="s">
        <v>562</v>
      </c>
      <c r="C766" s="661" t="s">
        <v>578</v>
      </c>
      <c r="D766" s="662" t="s">
        <v>2600</v>
      </c>
      <c r="E766" s="661" t="s">
        <v>2370</v>
      </c>
      <c r="F766" s="662" t="s">
        <v>2605</v>
      </c>
      <c r="G766" s="661" t="s">
        <v>977</v>
      </c>
      <c r="H766" s="661" t="s">
        <v>2430</v>
      </c>
      <c r="I766" s="661" t="s">
        <v>2431</v>
      </c>
      <c r="J766" s="661" t="s">
        <v>2432</v>
      </c>
      <c r="K766" s="661" t="s">
        <v>2433</v>
      </c>
      <c r="L766" s="663">
        <v>206.99994435704122</v>
      </c>
      <c r="M766" s="663">
        <v>280</v>
      </c>
      <c r="N766" s="664">
        <v>57959.984419971537</v>
      </c>
    </row>
    <row r="767" spans="1:14" ht="14.4" customHeight="1" x14ac:dyDescent="0.3">
      <c r="A767" s="659" t="s">
        <v>561</v>
      </c>
      <c r="B767" s="660" t="s">
        <v>562</v>
      </c>
      <c r="C767" s="661" t="s">
        <v>578</v>
      </c>
      <c r="D767" s="662" t="s">
        <v>2600</v>
      </c>
      <c r="E767" s="661" t="s">
        <v>2370</v>
      </c>
      <c r="F767" s="662" t="s">
        <v>2605</v>
      </c>
      <c r="G767" s="661" t="s">
        <v>977</v>
      </c>
      <c r="H767" s="661" t="s">
        <v>2434</v>
      </c>
      <c r="I767" s="661" t="s">
        <v>2435</v>
      </c>
      <c r="J767" s="661" t="s">
        <v>2436</v>
      </c>
      <c r="K767" s="661" t="s">
        <v>2437</v>
      </c>
      <c r="L767" s="663">
        <v>216.21999772686206</v>
      </c>
      <c r="M767" s="663">
        <v>48</v>
      </c>
      <c r="N767" s="664">
        <v>10378.559890889379</v>
      </c>
    </row>
    <row r="768" spans="1:14" ht="14.4" customHeight="1" x14ac:dyDescent="0.3">
      <c r="A768" s="659" t="s">
        <v>561</v>
      </c>
      <c r="B768" s="660" t="s">
        <v>562</v>
      </c>
      <c r="C768" s="661" t="s">
        <v>578</v>
      </c>
      <c r="D768" s="662" t="s">
        <v>2600</v>
      </c>
      <c r="E768" s="661" t="s">
        <v>2370</v>
      </c>
      <c r="F768" s="662" t="s">
        <v>2605</v>
      </c>
      <c r="G768" s="661" t="s">
        <v>977</v>
      </c>
      <c r="H768" s="661" t="s">
        <v>2438</v>
      </c>
      <c r="I768" s="661" t="s">
        <v>2439</v>
      </c>
      <c r="J768" s="661" t="s">
        <v>2440</v>
      </c>
      <c r="K768" s="661" t="s">
        <v>2441</v>
      </c>
      <c r="L768" s="663">
        <v>198.26017223408405</v>
      </c>
      <c r="M768" s="663">
        <v>4</v>
      </c>
      <c r="N768" s="664">
        <v>793.04068893633621</v>
      </c>
    </row>
    <row r="769" spans="1:14" ht="14.4" customHeight="1" x14ac:dyDescent="0.3">
      <c r="A769" s="659" t="s">
        <v>561</v>
      </c>
      <c r="B769" s="660" t="s">
        <v>562</v>
      </c>
      <c r="C769" s="661" t="s">
        <v>578</v>
      </c>
      <c r="D769" s="662" t="s">
        <v>2600</v>
      </c>
      <c r="E769" s="661" t="s">
        <v>2370</v>
      </c>
      <c r="F769" s="662" t="s">
        <v>2605</v>
      </c>
      <c r="G769" s="661" t="s">
        <v>977</v>
      </c>
      <c r="H769" s="661" t="s">
        <v>2442</v>
      </c>
      <c r="I769" s="661" t="s">
        <v>2443</v>
      </c>
      <c r="J769" s="661" t="s">
        <v>2444</v>
      </c>
      <c r="K769" s="661" t="s">
        <v>2445</v>
      </c>
      <c r="L769" s="663">
        <v>217.49998841938179</v>
      </c>
      <c r="M769" s="663">
        <v>84</v>
      </c>
      <c r="N769" s="664">
        <v>18269.99902722807</v>
      </c>
    </row>
    <row r="770" spans="1:14" ht="14.4" customHeight="1" x14ac:dyDescent="0.3">
      <c r="A770" s="659" t="s">
        <v>561</v>
      </c>
      <c r="B770" s="660" t="s">
        <v>562</v>
      </c>
      <c r="C770" s="661" t="s">
        <v>578</v>
      </c>
      <c r="D770" s="662" t="s">
        <v>2600</v>
      </c>
      <c r="E770" s="661" t="s">
        <v>2370</v>
      </c>
      <c r="F770" s="662" t="s">
        <v>2605</v>
      </c>
      <c r="G770" s="661" t="s">
        <v>977</v>
      </c>
      <c r="H770" s="661" t="s">
        <v>2446</v>
      </c>
      <c r="I770" s="661" t="s">
        <v>2446</v>
      </c>
      <c r="J770" s="661" t="s">
        <v>2447</v>
      </c>
      <c r="K770" s="661" t="s">
        <v>2448</v>
      </c>
      <c r="L770" s="663">
        <v>129.88713976106422</v>
      </c>
      <c r="M770" s="663">
        <v>7</v>
      </c>
      <c r="N770" s="664">
        <v>909.20997832744956</v>
      </c>
    </row>
    <row r="771" spans="1:14" ht="14.4" customHeight="1" x14ac:dyDescent="0.3">
      <c r="A771" s="659" t="s">
        <v>561</v>
      </c>
      <c r="B771" s="660" t="s">
        <v>562</v>
      </c>
      <c r="C771" s="661" t="s">
        <v>578</v>
      </c>
      <c r="D771" s="662" t="s">
        <v>2600</v>
      </c>
      <c r="E771" s="661" t="s">
        <v>2370</v>
      </c>
      <c r="F771" s="662" t="s">
        <v>2605</v>
      </c>
      <c r="G771" s="661" t="s">
        <v>977</v>
      </c>
      <c r="H771" s="661" t="s">
        <v>2449</v>
      </c>
      <c r="I771" s="661" t="s">
        <v>2449</v>
      </c>
      <c r="J771" s="661" t="s">
        <v>2450</v>
      </c>
      <c r="K771" s="661" t="s">
        <v>2448</v>
      </c>
      <c r="L771" s="663">
        <v>128.18248959832999</v>
      </c>
      <c r="M771" s="663">
        <v>8</v>
      </c>
      <c r="N771" s="664">
        <v>1025.45991678664</v>
      </c>
    </row>
    <row r="772" spans="1:14" ht="14.4" customHeight="1" x14ac:dyDescent="0.3">
      <c r="A772" s="659" t="s">
        <v>561</v>
      </c>
      <c r="B772" s="660" t="s">
        <v>562</v>
      </c>
      <c r="C772" s="661" t="s">
        <v>578</v>
      </c>
      <c r="D772" s="662" t="s">
        <v>2600</v>
      </c>
      <c r="E772" s="661" t="s">
        <v>2370</v>
      </c>
      <c r="F772" s="662" t="s">
        <v>2605</v>
      </c>
      <c r="G772" s="661" t="s">
        <v>977</v>
      </c>
      <c r="H772" s="661" t="s">
        <v>2451</v>
      </c>
      <c r="I772" s="661" t="s">
        <v>2452</v>
      </c>
      <c r="J772" s="661" t="s">
        <v>2453</v>
      </c>
      <c r="K772" s="661" t="s">
        <v>2410</v>
      </c>
      <c r="L772" s="663">
        <v>40.569938282544342</v>
      </c>
      <c r="M772" s="663">
        <v>34</v>
      </c>
      <c r="N772" s="664">
        <v>1379.3779016065077</v>
      </c>
    </row>
    <row r="773" spans="1:14" ht="14.4" customHeight="1" x14ac:dyDescent="0.3">
      <c r="A773" s="659" t="s">
        <v>561</v>
      </c>
      <c r="B773" s="660" t="s">
        <v>562</v>
      </c>
      <c r="C773" s="661" t="s">
        <v>578</v>
      </c>
      <c r="D773" s="662" t="s">
        <v>2600</v>
      </c>
      <c r="E773" s="661" t="s">
        <v>2370</v>
      </c>
      <c r="F773" s="662" t="s">
        <v>2605</v>
      </c>
      <c r="G773" s="661" t="s">
        <v>977</v>
      </c>
      <c r="H773" s="661" t="s">
        <v>2454</v>
      </c>
      <c r="I773" s="661" t="s">
        <v>2455</v>
      </c>
      <c r="J773" s="661" t="s">
        <v>2456</v>
      </c>
      <c r="K773" s="661" t="s">
        <v>2410</v>
      </c>
      <c r="L773" s="663">
        <v>40.569999999999993</v>
      </c>
      <c r="M773" s="663">
        <v>2</v>
      </c>
      <c r="N773" s="664">
        <v>81.139999999999986</v>
      </c>
    </row>
    <row r="774" spans="1:14" ht="14.4" customHeight="1" x14ac:dyDescent="0.3">
      <c r="A774" s="659" t="s">
        <v>561</v>
      </c>
      <c r="B774" s="660" t="s">
        <v>562</v>
      </c>
      <c r="C774" s="661" t="s">
        <v>578</v>
      </c>
      <c r="D774" s="662" t="s">
        <v>2600</v>
      </c>
      <c r="E774" s="661" t="s">
        <v>2370</v>
      </c>
      <c r="F774" s="662" t="s">
        <v>2605</v>
      </c>
      <c r="G774" s="661" t="s">
        <v>977</v>
      </c>
      <c r="H774" s="661" t="s">
        <v>2457</v>
      </c>
      <c r="I774" s="661" t="s">
        <v>2458</v>
      </c>
      <c r="J774" s="661" t="s">
        <v>2459</v>
      </c>
      <c r="K774" s="661" t="s">
        <v>2410</v>
      </c>
      <c r="L774" s="663">
        <v>49.25</v>
      </c>
      <c r="M774" s="663">
        <v>8</v>
      </c>
      <c r="N774" s="664">
        <v>394</v>
      </c>
    </row>
    <row r="775" spans="1:14" ht="14.4" customHeight="1" x14ac:dyDescent="0.3">
      <c r="A775" s="659" t="s">
        <v>561</v>
      </c>
      <c r="B775" s="660" t="s">
        <v>562</v>
      </c>
      <c r="C775" s="661" t="s">
        <v>578</v>
      </c>
      <c r="D775" s="662" t="s">
        <v>2600</v>
      </c>
      <c r="E775" s="661" t="s">
        <v>2370</v>
      </c>
      <c r="F775" s="662" t="s">
        <v>2605</v>
      </c>
      <c r="G775" s="661" t="s">
        <v>977</v>
      </c>
      <c r="H775" s="661" t="s">
        <v>2460</v>
      </c>
      <c r="I775" s="661" t="s">
        <v>2461</v>
      </c>
      <c r="J775" s="661" t="s">
        <v>2462</v>
      </c>
      <c r="K775" s="661" t="s">
        <v>2410</v>
      </c>
      <c r="L775" s="663">
        <v>44.779992809782485</v>
      </c>
      <c r="M775" s="663">
        <v>7</v>
      </c>
      <c r="N775" s="664">
        <v>313.45994966847741</v>
      </c>
    </row>
    <row r="776" spans="1:14" ht="14.4" customHeight="1" x14ac:dyDescent="0.3">
      <c r="A776" s="659" t="s">
        <v>561</v>
      </c>
      <c r="B776" s="660" t="s">
        <v>562</v>
      </c>
      <c r="C776" s="661" t="s">
        <v>578</v>
      </c>
      <c r="D776" s="662" t="s">
        <v>2600</v>
      </c>
      <c r="E776" s="661" t="s">
        <v>2370</v>
      </c>
      <c r="F776" s="662" t="s">
        <v>2605</v>
      </c>
      <c r="G776" s="661" t="s">
        <v>977</v>
      </c>
      <c r="H776" s="661" t="s">
        <v>2463</v>
      </c>
      <c r="I776" s="661" t="s">
        <v>2464</v>
      </c>
      <c r="J776" s="661" t="s">
        <v>2465</v>
      </c>
      <c r="K776" s="661" t="s">
        <v>2466</v>
      </c>
      <c r="L776" s="663">
        <v>135.34199999999998</v>
      </c>
      <c r="M776" s="663">
        <v>5</v>
      </c>
      <c r="N776" s="664">
        <v>676.70999999999992</v>
      </c>
    </row>
    <row r="777" spans="1:14" ht="14.4" customHeight="1" x14ac:dyDescent="0.3">
      <c r="A777" s="659" t="s">
        <v>561</v>
      </c>
      <c r="B777" s="660" t="s">
        <v>562</v>
      </c>
      <c r="C777" s="661" t="s">
        <v>578</v>
      </c>
      <c r="D777" s="662" t="s">
        <v>2600</v>
      </c>
      <c r="E777" s="661" t="s">
        <v>2370</v>
      </c>
      <c r="F777" s="662" t="s">
        <v>2605</v>
      </c>
      <c r="G777" s="661" t="s">
        <v>977</v>
      </c>
      <c r="H777" s="661" t="s">
        <v>2467</v>
      </c>
      <c r="I777" s="661" t="s">
        <v>2468</v>
      </c>
      <c r="J777" s="661" t="s">
        <v>2469</v>
      </c>
      <c r="K777" s="661"/>
      <c r="L777" s="663">
        <v>40.569992510774192</v>
      </c>
      <c r="M777" s="663">
        <v>19</v>
      </c>
      <c r="N777" s="664">
        <v>770.82985770470964</v>
      </c>
    </row>
    <row r="778" spans="1:14" ht="14.4" customHeight="1" x14ac:dyDescent="0.3">
      <c r="A778" s="659" t="s">
        <v>561</v>
      </c>
      <c r="B778" s="660" t="s">
        <v>562</v>
      </c>
      <c r="C778" s="661" t="s">
        <v>578</v>
      </c>
      <c r="D778" s="662" t="s">
        <v>2600</v>
      </c>
      <c r="E778" s="661" t="s">
        <v>2370</v>
      </c>
      <c r="F778" s="662" t="s">
        <v>2605</v>
      </c>
      <c r="G778" s="661" t="s">
        <v>977</v>
      </c>
      <c r="H778" s="661" t="s">
        <v>2470</v>
      </c>
      <c r="I778" s="661" t="s">
        <v>2471</v>
      </c>
      <c r="J778" s="661" t="s">
        <v>2472</v>
      </c>
      <c r="K778" s="661" t="s">
        <v>2410</v>
      </c>
      <c r="L778" s="663">
        <v>49.250007095081884</v>
      </c>
      <c r="M778" s="663">
        <v>6</v>
      </c>
      <c r="N778" s="664">
        <v>295.5000425704913</v>
      </c>
    </row>
    <row r="779" spans="1:14" ht="14.4" customHeight="1" x14ac:dyDescent="0.3">
      <c r="A779" s="659" t="s">
        <v>561</v>
      </c>
      <c r="B779" s="660" t="s">
        <v>562</v>
      </c>
      <c r="C779" s="661" t="s">
        <v>578</v>
      </c>
      <c r="D779" s="662" t="s">
        <v>2600</v>
      </c>
      <c r="E779" s="661" t="s">
        <v>2370</v>
      </c>
      <c r="F779" s="662" t="s">
        <v>2605</v>
      </c>
      <c r="G779" s="661" t="s">
        <v>977</v>
      </c>
      <c r="H779" s="661" t="s">
        <v>2473</v>
      </c>
      <c r="I779" s="661" t="s">
        <v>2474</v>
      </c>
      <c r="J779" s="661" t="s">
        <v>2475</v>
      </c>
      <c r="K779" s="661" t="s">
        <v>2410</v>
      </c>
      <c r="L779" s="663">
        <v>49.25</v>
      </c>
      <c r="M779" s="663">
        <v>3</v>
      </c>
      <c r="N779" s="664">
        <v>147.75</v>
      </c>
    </row>
    <row r="780" spans="1:14" ht="14.4" customHeight="1" x14ac:dyDescent="0.3">
      <c r="A780" s="659" t="s">
        <v>561</v>
      </c>
      <c r="B780" s="660" t="s">
        <v>562</v>
      </c>
      <c r="C780" s="661" t="s">
        <v>578</v>
      </c>
      <c r="D780" s="662" t="s">
        <v>2600</v>
      </c>
      <c r="E780" s="661" t="s">
        <v>2370</v>
      </c>
      <c r="F780" s="662" t="s">
        <v>2605</v>
      </c>
      <c r="G780" s="661" t="s">
        <v>977</v>
      </c>
      <c r="H780" s="661" t="s">
        <v>2476</v>
      </c>
      <c r="I780" s="661" t="s">
        <v>2477</v>
      </c>
      <c r="J780" s="661" t="s">
        <v>2478</v>
      </c>
      <c r="K780" s="661" t="s">
        <v>2448</v>
      </c>
      <c r="L780" s="663">
        <v>132.15999999999997</v>
      </c>
      <c r="M780" s="663">
        <v>4</v>
      </c>
      <c r="N780" s="664">
        <v>528.63999999999987</v>
      </c>
    </row>
    <row r="781" spans="1:14" ht="14.4" customHeight="1" x14ac:dyDescent="0.3">
      <c r="A781" s="659" t="s">
        <v>561</v>
      </c>
      <c r="B781" s="660" t="s">
        <v>562</v>
      </c>
      <c r="C781" s="661" t="s">
        <v>578</v>
      </c>
      <c r="D781" s="662" t="s">
        <v>2600</v>
      </c>
      <c r="E781" s="661" t="s">
        <v>1052</v>
      </c>
      <c r="F781" s="662" t="s">
        <v>2603</v>
      </c>
      <c r="G781" s="661" t="s">
        <v>585</v>
      </c>
      <c r="H781" s="661" t="s">
        <v>2479</v>
      </c>
      <c r="I781" s="661" t="s">
        <v>2480</v>
      </c>
      <c r="J781" s="661" t="s">
        <v>1117</v>
      </c>
      <c r="K781" s="661" t="s">
        <v>1118</v>
      </c>
      <c r="L781" s="663">
        <v>34.891118152934418</v>
      </c>
      <c r="M781" s="663">
        <v>72</v>
      </c>
      <c r="N781" s="664">
        <v>2512.1605070112782</v>
      </c>
    </row>
    <row r="782" spans="1:14" ht="14.4" customHeight="1" x14ac:dyDescent="0.3">
      <c r="A782" s="659" t="s">
        <v>561</v>
      </c>
      <c r="B782" s="660" t="s">
        <v>562</v>
      </c>
      <c r="C782" s="661" t="s">
        <v>578</v>
      </c>
      <c r="D782" s="662" t="s">
        <v>2600</v>
      </c>
      <c r="E782" s="661" t="s">
        <v>1052</v>
      </c>
      <c r="F782" s="662" t="s">
        <v>2603</v>
      </c>
      <c r="G782" s="661" t="s">
        <v>585</v>
      </c>
      <c r="H782" s="661" t="s">
        <v>1053</v>
      </c>
      <c r="I782" s="661" t="s">
        <v>1053</v>
      </c>
      <c r="J782" s="661" t="s">
        <v>1054</v>
      </c>
      <c r="K782" s="661" t="s">
        <v>1055</v>
      </c>
      <c r="L782" s="663">
        <v>72.83997171266725</v>
      </c>
      <c r="M782" s="663">
        <v>8</v>
      </c>
      <c r="N782" s="664">
        <v>582.719773701338</v>
      </c>
    </row>
    <row r="783" spans="1:14" ht="14.4" customHeight="1" x14ac:dyDescent="0.3">
      <c r="A783" s="659" t="s">
        <v>561</v>
      </c>
      <c r="B783" s="660" t="s">
        <v>562</v>
      </c>
      <c r="C783" s="661" t="s">
        <v>578</v>
      </c>
      <c r="D783" s="662" t="s">
        <v>2600</v>
      </c>
      <c r="E783" s="661" t="s">
        <v>1052</v>
      </c>
      <c r="F783" s="662" t="s">
        <v>2603</v>
      </c>
      <c r="G783" s="661" t="s">
        <v>585</v>
      </c>
      <c r="H783" s="661" t="s">
        <v>1056</v>
      </c>
      <c r="I783" s="661" t="s">
        <v>1057</v>
      </c>
      <c r="J783" s="661" t="s">
        <v>1058</v>
      </c>
      <c r="K783" s="661" t="s">
        <v>1059</v>
      </c>
      <c r="L783" s="663">
        <v>39.806704278167551</v>
      </c>
      <c r="M783" s="663">
        <v>12</v>
      </c>
      <c r="N783" s="664">
        <v>477.68045133801058</v>
      </c>
    </row>
    <row r="784" spans="1:14" ht="14.4" customHeight="1" x14ac:dyDescent="0.3">
      <c r="A784" s="659" t="s">
        <v>561</v>
      </c>
      <c r="B784" s="660" t="s">
        <v>562</v>
      </c>
      <c r="C784" s="661" t="s">
        <v>578</v>
      </c>
      <c r="D784" s="662" t="s">
        <v>2600</v>
      </c>
      <c r="E784" s="661" t="s">
        <v>1052</v>
      </c>
      <c r="F784" s="662" t="s">
        <v>2603</v>
      </c>
      <c r="G784" s="661" t="s">
        <v>585</v>
      </c>
      <c r="H784" s="661" t="s">
        <v>1683</v>
      </c>
      <c r="I784" s="661" t="s">
        <v>1684</v>
      </c>
      <c r="J784" s="661" t="s">
        <v>1685</v>
      </c>
      <c r="K784" s="661" t="s">
        <v>620</v>
      </c>
      <c r="L784" s="663">
        <v>67.021378513464725</v>
      </c>
      <c r="M784" s="663">
        <v>7</v>
      </c>
      <c r="N784" s="664">
        <v>469.14964959425305</v>
      </c>
    </row>
    <row r="785" spans="1:14" ht="14.4" customHeight="1" x14ac:dyDescent="0.3">
      <c r="A785" s="659" t="s">
        <v>561</v>
      </c>
      <c r="B785" s="660" t="s">
        <v>562</v>
      </c>
      <c r="C785" s="661" t="s">
        <v>578</v>
      </c>
      <c r="D785" s="662" t="s">
        <v>2600</v>
      </c>
      <c r="E785" s="661" t="s">
        <v>1052</v>
      </c>
      <c r="F785" s="662" t="s">
        <v>2603</v>
      </c>
      <c r="G785" s="661" t="s">
        <v>585</v>
      </c>
      <c r="H785" s="661" t="s">
        <v>1060</v>
      </c>
      <c r="I785" s="661" t="s">
        <v>1061</v>
      </c>
      <c r="J785" s="661" t="s">
        <v>1062</v>
      </c>
      <c r="K785" s="661" t="s">
        <v>1063</v>
      </c>
      <c r="L785" s="663">
        <v>143.89000000000001</v>
      </c>
      <c r="M785" s="663">
        <v>2</v>
      </c>
      <c r="N785" s="664">
        <v>287.78000000000003</v>
      </c>
    </row>
    <row r="786" spans="1:14" ht="14.4" customHeight="1" x14ac:dyDescent="0.3">
      <c r="A786" s="659" t="s">
        <v>561</v>
      </c>
      <c r="B786" s="660" t="s">
        <v>562</v>
      </c>
      <c r="C786" s="661" t="s">
        <v>578</v>
      </c>
      <c r="D786" s="662" t="s">
        <v>2600</v>
      </c>
      <c r="E786" s="661" t="s">
        <v>1052</v>
      </c>
      <c r="F786" s="662" t="s">
        <v>2603</v>
      </c>
      <c r="G786" s="661" t="s">
        <v>585</v>
      </c>
      <c r="H786" s="661" t="s">
        <v>1064</v>
      </c>
      <c r="I786" s="661" t="s">
        <v>1065</v>
      </c>
      <c r="J786" s="661" t="s">
        <v>1066</v>
      </c>
      <c r="K786" s="661" t="s">
        <v>1067</v>
      </c>
      <c r="L786" s="663">
        <v>32.973333333333329</v>
      </c>
      <c r="M786" s="663">
        <v>3</v>
      </c>
      <c r="N786" s="664">
        <v>98.919999999999987</v>
      </c>
    </row>
    <row r="787" spans="1:14" ht="14.4" customHeight="1" x14ac:dyDescent="0.3">
      <c r="A787" s="659" t="s">
        <v>561</v>
      </c>
      <c r="B787" s="660" t="s">
        <v>562</v>
      </c>
      <c r="C787" s="661" t="s">
        <v>578</v>
      </c>
      <c r="D787" s="662" t="s">
        <v>2600</v>
      </c>
      <c r="E787" s="661" t="s">
        <v>1052</v>
      </c>
      <c r="F787" s="662" t="s">
        <v>2603</v>
      </c>
      <c r="G787" s="661" t="s">
        <v>585</v>
      </c>
      <c r="H787" s="661" t="s">
        <v>1068</v>
      </c>
      <c r="I787" s="661" t="s">
        <v>1069</v>
      </c>
      <c r="J787" s="661" t="s">
        <v>1070</v>
      </c>
      <c r="K787" s="661" t="s">
        <v>1071</v>
      </c>
      <c r="L787" s="663">
        <v>430.06820610426075</v>
      </c>
      <c r="M787" s="663">
        <v>27</v>
      </c>
      <c r="N787" s="664">
        <v>11611.84156481504</v>
      </c>
    </row>
    <row r="788" spans="1:14" ht="14.4" customHeight="1" x14ac:dyDescent="0.3">
      <c r="A788" s="659" t="s">
        <v>561</v>
      </c>
      <c r="B788" s="660" t="s">
        <v>562</v>
      </c>
      <c r="C788" s="661" t="s">
        <v>578</v>
      </c>
      <c r="D788" s="662" t="s">
        <v>2600</v>
      </c>
      <c r="E788" s="661" t="s">
        <v>1052</v>
      </c>
      <c r="F788" s="662" t="s">
        <v>2603</v>
      </c>
      <c r="G788" s="661" t="s">
        <v>585</v>
      </c>
      <c r="H788" s="661" t="s">
        <v>1690</v>
      </c>
      <c r="I788" s="661" t="s">
        <v>1691</v>
      </c>
      <c r="J788" s="661" t="s">
        <v>1692</v>
      </c>
      <c r="K788" s="661" t="s">
        <v>1693</v>
      </c>
      <c r="L788" s="663">
        <v>1107.0724273856342</v>
      </c>
      <c r="M788" s="663">
        <v>7.4999999999999991</v>
      </c>
      <c r="N788" s="664">
        <v>8303.0432053922559</v>
      </c>
    </row>
    <row r="789" spans="1:14" ht="14.4" customHeight="1" x14ac:dyDescent="0.3">
      <c r="A789" s="659" t="s">
        <v>561</v>
      </c>
      <c r="B789" s="660" t="s">
        <v>562</v>
      </c>
      <c r="C789" s="661" t="s">
        <v>578</v>
      </c>
      <c r="D789" s="662" t="s">
        <v>2600</v>
      </c>
      <c r="E789" s="661" t="s">
        <v>1052</v>
      </c>
      <c r="F789" s="662" t="s">
        <v>2603</v>
      </c>
      <c r="G789" s="661" t="s">
        <v>585</v>
      </c>
      <c r="H789" s="661" t="s">
        <v>2481</v>
      </c>
      <c r="I789" s="661" t="s">
        <v>2482</v>
      </c>
      <c r="J789" s="661" t="s">
        <v>2483</v>
      </c>
      <c r="K789" s="661" t="s">
        <v>2484</v>
      </c>
      <c r="L789" s="663">
        <v>641.98976131693973</v>
      </c>
      <c r="M789" s="663">
        <v>17.600000000000001</v>
      </c>
      <c r="N789" s="664">
        <v>11299.019799178141</v>
      </c>
    </row>
    <row r="790" spans="1:14" ht="14.4" customHeight="1" x14ac:dyDescent="0.3">
      <c r="A790" s="659" t="s">
        <v>561</v>
      </c>
      <c r="B790" s="660" t="s">
        <v>562</v>
      </c>
      <c r="C790" s="661" t="s">
        <v>578</v>
      </c>
      <c r="D790" s="662" t="s">
        <v>2600</v>
      </c>
      <c r="E790" s="661" t="s">
        <v>1052</v>
      </c>
      <c r="F790" s="662" t="s">
        <v>2603</v>
      </c>
      <c r="G790" s="661" t="s">
        <v>585</v>
      </c>
      <c r="H790" s="661" t="s">
        <v>2485</v>
      </c>
      <c r="I790" s="661" t="s">
        <v>2485</v>
      </c>
      <c r="J790" s="661" t="s">
        <v>2486</v>
      </c>
      <c r="K790" s="661" t="s">
        <v>2487</v>
      </c>
      <c r="L790" s="663">
        <v>610.94930448763625</v>
      </c>
      <c r="M790" s="663">
        <v>7</v>
      </c>
      <c r="N790" s="664">
        <v>4276.6451314134538</v>
      </c>
    </row>
    <row r="791" spans="1:14" ht="14.4" customHeight="1" x14ac:dyDescent="0.3">
      <c r="A791" s="659" t="s">
        <v>561</v>
      </c>
      <c r="B791" s="660" t="s">
        <v>562</v>
      </c>
      <c r="C791" s="661" t="s">
        <v>578</v>
      </c>
      <c r="D791" s="662" t="s">
        <v>2600</v>
      </c>
      <c r="E791" s="661" t="s">
        <v>1052</v>
      </c>
      <c r="F791" s="662" t="s">
        <v>2603</v>
      </c>
      <c r="G791" s="661" t="s">
        <v>585</v>
      </c>
      <c r="H791" s="661" t="s">
        <v>2488</v>
      </c>
      <c r="I791" s="661" t="s">
        <v>2489</v>
      </c>
      <c r="J791" s="661" t="s">
        <v>2490</v>
      </c>
      <c r="K791" s="661" t="s">
        <v>2491</v>
      </c>
      <c r="L791" s="663">
        <v>245.94</v>
      </c>
      <c r="M791" s="663">
        <v>0.3</v>
      </c>
      <c r="N791" s="664">
        <v>73.781999999999996</v>
      </c>
    </row>
    <row r="792" spans="1:14" ht="14.4" customHeight="1" x14ac:dyDescent="0.3">
      <c r="A792" s="659" t="s">
        <v>561</v>
      </c>
      <c r="B792" s="660" t="s">
        <v>562</v>
      </c>
      <c r="C792" s="661" t="s">
        <v>578</v>
      </c>
      <c r="D792" s="662" t="s">
        <v>2600</v>
      </c>
      <c r="E792" s="661" t="s">
        <v>1052</v>
      </c>
      <c r="F792" s="662" t="s">
        <v>2603</v>
      </c>
      <c r="G792" s="661" t="s">
        <v>585</v>
      </c>
      <c r="H792" s="661" t="s">
        <v>1076</v>
      </c>
      <c r="I792" s="661" t="s">
        <v>1077</v>
      </c>
      <c r="J792" s="661" t="s">
        <v>1078</v>
      </c>
      <c r="K792" s="661" t="s">
        <v>1079</v>
      </c>
      <c r="L792" s="663">
        <v>98.309135824600162</v>
      </c>
      <c r="M792" s="663">
        <v>142.19999999999999</v>
      </c>
      <c r="N792" s="664">
        <v>13979.559114258142</v>
      </c>
    </row>
    <row r="793" spans="1:14" ht="14.4" customHeight="1" x14ac:dyDescent="0.3">
      <c r="A793" s="659" t="s">
        <v>561</v>
      </c>
      <c r="B793" s="660" t="s">
        <v>562</v>
      </c>
      <c r="C793" s="661" t="s">
        <v>578</v>
      </c>
      <c r="D793" s="662" t="s">
        <v>2600</v>
      </c>
      <c r="E793" s="661" t="s">
        <v>1052</v>
      </c>
      <c r="F793" s="662" t="s">
        <v>2603</v>
      </c>
      <c r="G793" s="661" t="s">
        <v>585</v>
      </c>
      <c r="H793" s="661" t="s">
        <v>1080</v>
      </c>
      <c r="I793" s="661" t="s">
        <v>1081</v>
      </c>
      <c r="J793" s="661" t="s">
        <v>1082</v>
      </c>
      <c r="K793" s="661" t="s">
        <v>1083</v>
      </c>
      <c r="L793" s="663">
        <v>2899.2106478525047</v>
      </c>
      <c r="M793" s="663">
        <v>11.899999999999999</v>
      </c>
      <c r="N793" s="664">
        <v>34500.606709444801</v>
      </c>
    </row>
    <row r="794" spans="1:14" ht="14.4" customHeight="1" x14ac:dyDescent="0.3">
      <c r="A794" s="659" t="s">
        <v>561</v>
      </c>
      <c r="B794" s="660" t="s">
        <v>562</v>
      </c>
      <c r="C794" s="661" t="s">
        <v>578</v>
      </c>
      <c r="D794" s="662" t="s">
        <v>2600</v>
      </c>
      <c r="E794" s="661" t="s">
        <v>1052</v>
      </c>
      <c r="F794" s="662" t="s">
        <v>2603</v>
      </c>
      <c r="G794" s="661" t="s">
        <v>585</v>
      </c>
      <c r="H794" s="661" t="s">
        <v>2492</v>
      </c>
      <c r="I794" s="661" t="s">
        <v>2493</v>
      </c>
      <c r="J794" s="661" t="s">
        <v>2494</v>
      </c>
      <c r="K794" s="661" t="s">
        <v>2495</v>
      </c>
      <c r="L794" s="663">
        <v>0</v>
      </c>
      <c r="M794" s="663">
        <v>0</v>
      </c>
      <c r="N794" s="664">
        <v>0</v>
      </c>
    </row>
    <row r="795" spans="1:14" ht="14.4" customHeight="1" x14ac:dyDescent="0.3">
      <c r="A795" s="659" t="s">
        <v>561</v>
      </c>
      <c r="B795" s="660" t="s">
        <v>562</v>
      </c>
      <c r="C795" s="661" t="s">
        <v>578</v>
      </c>
      <c r="D795" s="662" t="s">
        <v>2600</v>
      </c>
      <c r="E795" s="661" t="s">
        <v>1052</v>
      </c>
      <c r="F795" s="662" t="s">
        <v>2603</v>
      </c>
      <c r="G795" s="661" t="s">
        <v>585</v>
      </c>
      <c r="H795" s="661" t="s">
        <v>2496</v>
      </c>
      <c r="I795" s="661" t="s">
        <v>2497</v>
      </c>
      <c r="J795" s="661" t="s">
        <v>2498</v>
      </c>
      <c r="K795" s="661" t="s">
        <v>2499</v>
      </c>
      <c r="L795" s="663">
        <v>81.100031410994433</v>
      </c>
      <c r="M795" s="663">
        <v>60</v>
      </c>
      <c r="N795" s="664">
        <v>4866.0018846596658</v>
      </c>
    </row>
    <row r="796" spans="1:14" ht="14.4" customHeight="1" x14ac:dyDescent="0.3">
      <c r="A796" s="659" t="s">
        <v>561</v>
      </c>
      <c r="B796" s="660" t="s">
        <v>562</v>
      </c>
      <c r="C796" s="661" t="s">
        <v>578</v>
      </c>
      <c r="D796" s="662" t="s">
        <v>2600</v>
      </c>
      <c r="E796" s="661" t="s">
        <v>1052</v>
      </c>
      <c r="F796" s="662" t="s">
        <v>2603</v>
      </c>
      <c r="G796" s="661" t="s">
        <v>585</v>
      </c>
      <c r="H796" s="661" t="s">
        <v>1694</v>
      </c>
      <c r="I796" s="661" t="s">
        <v>1695</v>
      </c>
      <c r="J796" s="661" t="s">
        <v>1696</v>
      </c>
      <c r="K796" s="661" t="s">
        <v>1697</v>
      </c>
      <c r="L796" s="663">
        <v>37.619999623921828</v>
      </c>
      <c r="M796" s="663">
        <v>100</v>
      </c>
      <c r="N796" s="664">
        <v>3761.9999623921831</v>
      </c>
    </row>
    <row r="797" spans="1:14" ht="14.4" customHeight="1" x14ac:dyDescent="0.3">
      <c r="A797" s="659" t="s">
        <v>561</v>
      </c>
      <c r="B797" s="660" t="s">
        <v>562</v>
      </c>
      <c r="C797" s="661" t="s">
        <v>578</v>
      </c>
      <c r="D797" s="662" t="s">
        <v>2600</v>
      </c>
      <c r="E797" s="661" t="s">
        <v>1052</v>
      </c>
      <c r="F797" s="662" t="s">
        <v>2603</v>
      </c>
      <c r="G797" s="661" t="s">
        <v>585</v>
      </c>
      <c r="H797" s="661" t="s">
        <v>1088</v>
      </c>
      <c r="I797" s="661" t="s">
        <v>1089</v>
      </c>
      <c r="J797" s="661" t="s">
        <v>1090</v>
      </c>
      <c r="K797" s="661" t="s">
        <v>1091</v>
      </c>
      <c r="L797" s="663">
        <v>605.26811776392776</v>
      </c>
      <c r="M797" s="663">
        <v>5.6499999999999959</v>
      </c>
      <c r="N797" s="664">
        <v>3419.7648653661895</v>
      </c>
    </row>
    <row r="798" spans="1:14" ht="14.4" customHeight="1" x14ac:dyDescent="0.3">
      <c r="A798" s="659" t="s">
        <v>561</v>
      </c>
      <c r="B798" s="660" t="s">
        <v>562</v>
      </c>
      <c r="C798" s="661" t="s">
        <v>578</v>
      </c>
      <c r="D798" s="662" t="s">
        <v>2600</v>
      </c>
      <c r="E798" s="661" t="s">
        <v>1052</v>
      </c>
      <c r="F798" s="662" t="s">
        <v>2603</v>
      </c>
      <c r="G798" s="661" t="s">
        <v>585</v>
      </c>
      <c r="H798" s="661" t="s">
        <v>1092</v>
      </c>
      <c r="I798" s="661" t="s">
        <v>1093</v>
      </c>
      <c r="J798" s="661" t="s">
        <v>1094</v>
      </c>
      <c r="K798" s="661" t="s">
        <v>1095</v>
      </c>
      <c r="L798" s="663">
        <v>517.5</v>
      </c>
      <c r="M798" s="663">
        <v>3.5</v>
      </c>
      <c r="N798" s="664">
        <v>1811.25</v>
      </c>
    </row>
    <row r="799" spans="1:14" ht="14.4" customHeight="1" x14ac:dyDescent="0.3">
      <c r="A799" s="659" t="s">
        <v>561</v>
      </c>
      <c r="B799" s="660" t="s">
        <v>562</v>
      </c>
      <c r="C799" s="661" t="s">
        <v>578</v>
      </c>
      <c r="D799" s="662" t="s">
        <v>2600</v>
      </c>
      <c r="E799" s="661" t="s">
        <v>1052</v>
      </c>
      <c r="F799" s="662" t="s">
        <v>2603</v>
      </c>
      <c r="G799" s="661" t="s">
        <v>585</v>
      </c>
      <c r="H799" s="661" t="s">
        <v>2500</v>
      </c>
      <c r="I799" s="661" t="s">
        <v>2501</v>
      </c>
      <c r="J799" s="661" t="s">
        <v>2502</v>
      </c>
      <c r="K799" s="661" t="s">
        <v>2503</v>
      </c>
      <c r="L799" s="663">
        <v>115.30999999999999</v>
      </c>
      <c r="M799" s="663">
        <v>2</v>
      </c>
      <c r="N799" s="664">
        <v>230.61999999999998</v>
      </c>
    </row>
    <row r="800" spans="1:14" ht="14.4" customHeight="1" x14ac:dyDescent="0.3">
      <c r="A800" s="659" t="s">
        <v>561</v>
      </c>
      <c r="B800" s="660" t="s">
        <v>562</v>
      </c>
      <c r="C800" s="661" t="s">
        <v>578</v>
      </c>
      <c r="D800" s="662" t="s">
        <v>2600</v>
      </c>
      <c r="E800" s="661" t="s">
        <v>1052</v>
      </c>
      <c r="F800" s="662" t="s">
        <v>2603</v>
      </c>
      <c r="G800" s="661" t="s">
        <v>585</v>
      </c>
      <c r="H800" s="661" t="s">
        <v>1698</v>
      </c>
      <c r="I800" s="661" t="s">
        <v>1698</v>
      </c>
      <c r="J800" s="661" t="s">
        <v>1699</v>
      </c>
      <c r="K800" s="661" t="s">
        <v>1700</v>
      </c>
      <c r="L800" s="663">
        <v>814.62918926639452</v>
      </c>
      <c r="M800" s="663">
        <v>16.5</v>
      </c>
      <c r="N800" s="664">
        <v>13441.381622895509</v>
      </c>
    </row>
    <row r="801" spans="1:14" ht="14.4" customHeight="1" x14ac:dyDescent="0.3">
      <c r="A801" s="659" t="s">
        <v>561</v>
      </c>
      <c r="B801" s="660" t="s">
        <v>562</v>
      </c>
      <c r="C801" s="661" t="s">
        <v>578</v>
      </c>
      <c r="D801" s="662" t="s">
        <v>2600</v>
      </c>
      <c r="E801" s="661" t="s">
        <v>1052</v>
      </c>
      <c r="F801" s="662" t="s">
        <v>2603</v>
      </c>
      <c r="G801" s="661" t="s">
        <v>585</v>
      </c>
      <c r="H801" s="661" t="s">
        <v>2504</v>
      </c>
      <c r="I801" s="661" t="s">
        <v>2505</v>
      </c>
      <c r="J801" s="661" t="s">
        <v>2506</v>
      </c>
      <c r="K801" s="661" t="s">
        <v>2507</v>
      </c>
      <c r="L801" s="663">
        <v>82.812435897435904</v>
      </c>
      <c r="M801" s="663">
        <v>104</v>
      </c>
      <c r="N801" s="664">
        <v>8612.4933333333338</v>
      </c>
    </row>
    <row r="802" spans="1:14" ht="14.4" customHeight="1" x14ac:dyDescent="0.3">
      <c r="A802" s="659" t="s">
        <v>561</v>
      </c>
      <c r="B802" s="660" t="s">
        <v>562</v>
      </c>
      <c r="C802" s="661" t="s">
        <v>578</v>
      </c>
      <c r="D802" s="662" t="s">
        <v>2600</v>
      </c>
      <c r="E802" s="661" t="s">
        <v>1052</v>
      </c>
      <c r="F802" s="662" t="s">
        <v>2603</v>
      </c>
      <c r="G802" s="661" t="s">
        <v>585</v>
      </c>
      <c r="H802" s="661" t="s">
        <v>1103</v>
      </c>
      <c r="I802" s="661" t="s">
        <v>1104</v>
      </c>
      <c r="J802" s="661" t="s">
        <v>1105</v>
      </c>
      <c r="K802" s="661" t="s">
        <v>1106</v>
      </c>
      <c r="L802" s="663">
        <v>246.15769230769226</v>
      </c>
      <c r="M802" s="663">
        <v>13</v>
      </c>
      <c r="N802" s="664">
        <v>3200.0499999999993</v>
      </c>
    </row>
    <row r="803" spans="1:14" ht="14.4" customHeight="1" x14ac:dyDescent="0.3">
      <c r="A803" s="659" t="s">
        <v>561</v>
      </c>
      <c r="B803" s="660" t="s">
        <v>562</v>
      </c>
      <c r="C803" s="661" t="s">
        <v>578</v>
      </c>
      <c r="D803" s="662" t="s">
        <v>2600</v>
      </c>
      <c r="E803" s="661" t="s">
        <v>1052</v>
      </c>
      <c r="F803" s="662" t="s">
        <v>2603</v>
      </c>
      <c r="G803" s="661" t="s">
        <v>585</v>
      </c>
      <c r="H803" s="661" t="s">
        <v>2508</v>
      </c>
      <c r="I803" s="661" t="s">
        <v>2509</v>
      </c>
      <c r="J803" s="661" t="s">
        <v>2510</v>
      </c>
      <c r="K803" s="661" t="s">
        <v>2511</v>
      </c>
      <c r="L803" s="663">
        <v>127.55999999999999</v>
      </c>
      <c r="M803" s="663">
        <v>3</v>
      </c>
      <c r="N803" s="664">
        <v>382.67999999999995</v>
      </c>
    </row>
    <row r="804" spans="1:14" ht="14.4" customHeight="1" x14ac:dyDescent="0.3">
      <c r="A804" s="659" t="s">
        <v>561</v>
      </c>
      <c r="B804" s="660" t="s">
        <v>562</v>
      </c>
      <c r="C804" s="661" t="s">
        <v>578</v>
      </c>
      <c r="D804" s="662" t="s">
        <v>2600</v>
      </c>
      <c r="E804" s="661" t="s">
        <v>1052</v>
      </c>
      <c r="F804" s="662" t="s">
        <v>2603</v>
      </c>
      <c r="G804" s="661" t="s">
        <v>585</v>
      </c>
      <c r="H804" s="661" t="s">
        <v>1701</v>
      </c>
      <c r="I804" s="661" t="s">
        <v>1701</v>
      </c>
      <c r="J804" s="661" t="s">
        <v>1702</v>
      </c>
      <c r="K804" s="661" t="s">
        <v>1703</v>
      </c>
      <c r="L804" s="663">
        <v>1851.4999999999998</v>
      </c>
      <c r="M804" s="663">
        <v>0.3</v>
      </c>
      <c r="N804" s="664">
        <v>555.44999999999993</v>
      </c>
    </row>
    <row r="805" spans="1:14" ht="14.4" customHeight="1" x14ac:dyDescent="0.3">
      <c r="A805" s="659" t="s">
        <v>561</v>
      </c>
      <c r="B805" s="660" t="s">
        <v>562</v>
      </c>
      <c r="C805" s="661" t="s">
        <v>578</v>
      </c>
      <c r="D805" s="662" t="s">
        <v>2600</v>
      </c>
      <c r="E805" s="661" t="s">
        <v>1052</v>
      </c>
      <c r="F805" s="662" t="s">
        <v>2603</v>
      </c>
      <c r="G805" s="661" t="s">
        <v>585</v>
      </c>
      <c r="H805" s="661" t="s">
        <v>2512</v>
      </c>
      <c r="I805" s="661" t="s">
        <v>2513</v>
      </c>
      <c r="J805" s="661" t="s">
        <v>2514</v>
      </c>
      <c r="K805" s="661" t="s">
        <v>2515</v>
      </c>
      <c r="L805" s="663">
        <v>51.370492006614278</v>
      </c>
      <c r="M805" s="663">
        <v>2</v>
      </c>
      <c r="N805" s="664">
        <v>102.74098401322856</v>
      </c>
    </row>
    <row r="806" spans="1:14" ht="14.4" customHeight="1" x14ac:dyDescent="0.3">
      <c r="A806" s="659" t="s">
        <v>561</v>
      </c>
      <c r="B806" s="660" t="s">
        <v>562</v>
      </c>
      <c r="C806" s="661" t="s">
        <v>578</v>
      </c>
      <c r="D806" s="662" t="s">
        <v>2600</v>
      </c>
      <c r="E806" s="661" t="s">
        <v>1052</v>
      </c>
      <c r="F806" s="662" t="s">
        <v>2603</v>
      </c>
      <c r="G806" s="661" t="s">
        <v>585</v>
      </c>
      <c r="H806" s="661" t="s">
        <v>2516</v>
      </c>
      <c r="I806" s="661" t="s">
        <v>2517</v>
      </c>
      <c r="J806" s="661" t="s">
        <v>2518</v>
      </c>
      <c r="K806" s="661" t="s">
        <v>2519</v>
      </c>
      <c r="L806" s="663">
        <v>819.95004677118027</v>
      </c>
      <c r="M806" s="663">
        <v>1</v>
      </c>
      <c r="N806" s="664">
        <v>819.95004677118027</v>
      </c>
    </row>
    <row r="807" spans="1:14" ht="14.4" customHeight="1" x14ac:dyDescent="0.3">
      <c r="A807" s="659" t="s">
        <v>561</v>
      </c>
      <c r="B807" s="660" t="s">
        <v>562</v>
      </c>
      <c r="C807" s="661" t="s">
        <v>578</v>
      </c>
      <c r="D807" s="662" t="s">
        <v>2600</v>
      </c>
      <c r="E807" s="661" t="s">
        <v>1052</v>
      </c>
      <c r="F807" s="662" t="s">
        <v>2603</v>
      </c>
      <c r="G807" s="661" t="s">
        <v>585</v>
      </c>
      <c r="H807" s="661" t="s">
        <v>2520</v>
      </c>
      <c r="I807" s="661" t="s">
        <v>2521</v>
      </c>
      <c r="J807" s="661" t="s">
        <v>2522</v>
      </c>
      <c r="K807" s="661" t="s">
        <v>2523</v>
      </c>
      <c r="L807" s="663">
        <v>838.76335157217238</v>
      </c>
      <c r="M807" s="663">
        <v>6</v>
      </c>
      <c r="N807" s="664">
        <v>5032.5801094330345</v>
      </c>
    </row>
    <row r="808" spans="1:14" ht="14.4" customHeight="1" x14ac:dyDescent="0.3">
      <c r="A808" s="659" t="s">
        <v>561</v>
      </c>
      <c r="B808" s="660" t="s">
        <v>562</v>
      </c>
      <c r="C808" s="661" t="s">
        <v>578</v>
      </c>
      <c r="D808" s="662" t="s">
        <v>2600</v>
      </c>
      <c r="E808" s="661" t="s">
        <v>1052</v>
      </c>
      <c r="F808" s="662" t="s">
        <v>2603</v>
      </c>
      <c r="G808" s="661" t="s">
        <v>585</v>
      </c>
      <c r="H808" s="661" t="s">
        <v>2524</v>
      </c>
      <c r="I808" s="661" t="s">
        <v>2524</v>
      </c>
      <c r="J808" s="661" t="s">
        <v>2525</v>
      </c>
      <c r="K808" s="661" t="s">
        <v>2526</v>
      </c>
      <c r="L808" s="663">
        <v>920.00000000000011</v>
      </c>
      <c r="M808" s="663">
        <v>3</v>
      </c>
      <c r="N808" s="664">
        <v>2760.0000000000005</v>
      </c>
    </row>
    <row r="809" spans="1:14" ht="14.4" customHeight="1" x14ac:dyDescent="0.3">
      <c r="A809" s="659" t="s">
        <v>561</v>
      </c>
      <c r="B809" s="660" t="s">
        <v>562</v>
      </c>
      <c r="C809" s="661" t="s">
        <v>578</v>
      </c>
      <c r="D809" s="662" t="s">
        <v>2600</v>
      </c>
      <c r="E809" s="661" t="s">
        <v>1052</v>
      </c>
      <c r="F809" s="662" t="s">
        <v>2603</v>
      </c>
      <c r="G809" s="661" t="s">
        <v>585</v>
      </c>
      <c r="H809" s="661" t="s">
        <v>1113</v>
      </c>
      <c r="I809" s="661" t="s">
        <v>1113</v>
      </c>
      <c r="J809" s="661" t="s">
        <v>1114</v>
      </c>
      <c r="K809" s="661" t="s">
        <v>1115</v>
      </c>
      <c r="L809" s="663">
        <v>12339.57</v>
      </c>
      <c r="M809" s="663">
        <v>1</v>
      </c>
      <c r="N809" s="664">
        <v>12339.57</v>
      </c>
    </row>
    <row r="810" spans="1:14" ht="14.4" customHeight="1" x14ac:dyDescent="0.3">
      <c r="A810" s="659" t="s">
        <v>561</v>
      </c>
      <c r="B810" s="660" t="s">
        <v>562</v>
      </c>
      <c r="C810" s="661" t="s">
        <v>578</v>
      </c>
      <c r="D810" s="662" t="s">
        <v>2600</v>
      </c>
      <c r="E810" s="661" t="s">
        <v>1052</v>
      </c>
      <c r="F810" s="662" t="s">
        <v>2603</v>
      </c>
      <c r="G810" s="661" t="s">
        <v>585</v>
      </c>
      <c r="H810" s="661" t="s">
        <v>1116</v>
      </c>
      <c r="I810" s="661" t="s">
        <v>1116</v>
      </c>
      <c r="J810" s="661" t="s">
        <v>1117</v>
      </c>
      <c r="K810" s="661" t="s">
        <v>1118</v>
      </c>
      <c r="L810" s="663">
        <v>35.210826317550321</v>
      </c>
      <c r="M810" s="663">
        <v>308</v>
      </c>
      <c r="N810" s="664">
        <v>10844.934505805499</v>
      </c>
    </row>
    <row r="811" spans="1:14" ht="14.4" customHeight="1" x14ac:dyDescent="0.3">
      <c r="A811" s="659" t="s">
        <v>561</v>
      </c>
      <c r="B811" s="660" t="s">
        <v>562</v>
      </c>
      <c r="C811" s="661" t="s">
        <v>578</v>
      </c>
      <c r="D811" s="662" t="s">
        <v>2600</v>
      </c>
      <c r="E811" s="661" t="s">
        <v>1052</v>
      </c>
      <c r="F811" s="662" t="s">
        <v>2603</v>
      </c>
      <c r="G811" s="661" t="s">
        <v>585</v>
      </c>
      <c r="H811" s="661" t="s">
        <v>2527</v>
      </c>
      <c r="I811" s="661" t="s">
        <v>2527</v>
      </c>
      <c r="J811" s="661" t="s">
        <v>2528</v>
      </c>
      <c r="K811" s="661" t="s">
        <v>2529</v>
      </c>
      <c r="L811" s="663">
        <v>1167.25</v>
      </c>
      <c r="M811" s="663">
        <v>4</v>
      </c>
      <c r="N811" s="664">
        <v>4669</v>
      </c>
    </row>
    <row r="812" spans="1:14" ht="14.4" customHeight="1" x14ac:dyDescent="0.3">
      <c r="A812" s="659" t="s">
        <v>561</v>
      </c>
      <c r="B812" s="660" t="s">
        <v>562</v>
      </c>
      <c r="C812" s="661" t="s">
        <v>578</v>
      </c>
      <c r="D812" s="662" t="s">
        <v>2600</v>
      </c>
      <c r="E812" s="661" t="s">
        <v>1052</v>
      </c>
      <c r="F812" s="662" t="s">
        <v>2603</v>
      </c>
      <c r="G812" s="661" t="s">
        <v>585</v>
      </c>
      <c r="H812" s="661" t="s">
        <v>1119</v>
      </c>
      <c r="I812" s="661" t="s">
        <v>1119</v>
      </c>
      <c r="J812" s="661" t="s">
        <v>1120</v>
      </c>
      <c r="K812" s="661" t="s">
        <v>1121</v>
      </c>
      <c r="L812" s="663">
        <v>164.94125000000003</v>
      </c>
      <c r="M812" s="663">
        <v>8</v>
      </c>
      <c r="N812" s="664">
        <v>1319.5300000000002</v>
      </c>
    </row>
    <row r="813" spans="1:14" ht="14.4" customHeight="1" x14ac:dyDescent="0.3">
      <c r="A813" s="659" t="s">
        <v>561</v>
      </c>
      <c r="B813" s="660" t="s">
        <v>562</v>
      </c>
      <c r="C813" s="661" t="s">
        <v>578</v>
      </c>
      <c r="D813" s="662" t="s">
        <v>2600</v>
      </c>
      <c r="E813" s="661" t="s">
        <v>1052</v>
      </c>
      <c r="F813" s="662" t="s">
        <v>2603</v>
      </c>
      <c r="G813" s="661" t="s">
        <v>585</v>
      </c>
      <c r="H813" s="661" t="s">
        <v>1122</v>
      </c>
      <c r="I813" s="661" t="s">
        <v>1122</v>
      </c>
      <c r="J813" s="661" t="s">
        <v>1123</v>
      </c>
      <c r="K813" s="661" t="s">
        <v>1118</v>
      </c>
      <c r="L813" s="663">
        <v>30.869958121548994</v>
      </c>
      <c r="M813" s="663">
        <v>42</v>
      </c>
      <c r="N813" s="664">
        <v>1296.5382411050578</v>
      </c>
    </row>
    <row r="814" spans="1:14" ht="14.4" customHeight="1" x14ac:dyDescent="0.3">
      <c r="A814" s="659" t="s">
        <v>561</v>
      </c>
      <c r="B814" s="660" t="s">
        <v>562</v>
      </c>
      <c r="C814" s="661" t="s">
        <v>578</v>
      </c>
      <c r="D814" s="662" t="s">
        <v>2600</v>
      </c>
      <c r="E814" s="661" t="s">
        <v>1052</v>
      </c>
      <c r="F814" s="662" t="s">
        <v>2603</v>
      </c>
      <c r="G814" s="661" t="s">
        <v>977</v>
      </c>
      <c r="H814" s="661" t="s">
        <v>1124</v>
      </c>
      <c r="I814" s="661" t="s">
        <v>1125</v>
      </c>
      <c r="J814" s="661" t="s">
        <v>1126</v>
      </c>
      <c r="K814" s="661" t="s">
        <v>1127</v>
      </c>
      <c r="L814" s="663">
        <v>88.600068378092985</v>
      </c>
      <c r="M814" s="663">
        <v>71</v>
      </c>
      <c r="N814" s="664">
        <v>6290.6048548446015</v>
      </c>
    </row>
    <row r="815" spans="1:14" ht="14.4" customHeight="1" x14ac:dyDescent="0.3">
      <c r="A815" s="659" t="s">
        <v>561</v>
      </c>
      <c r="B815" s="660" t="s">
        <v>562</v>
      </c>
      <c r="C815" s="661" t="s">
        <v>578</v>
      </c>
      <c r="D815" s="662" t="s">
        <v>2600</v>
      </c>
      <c r="E815" s="661" t="s">
        <v>1052</v>
      </c>
      <c r="F815" s="662" t="s">
        <v>2603</v>
      </c>
      <c r="G815" s="661" t="s">
        <v>977</v>
      </c>
      <c r="H815" s="661" t="s">
        <v>1128</v>
      </c>
      <c r="I815" s="661" t="s">
        <v>1129</v>
      </c>
      <c r="J815" s="661" t="s">
        <v>1074</v>
      </c>
      <c r="K815" s="661" t="s">
        <v>1130</v>
      </c>
      <c r="L815" s="663">
        <v>45.848590862148413</v>
      </c>
      <c r="M815" s="663">
        <v>550</v>
      </c>
      <c r="N815" s="664">
        <v>25216.724974181627</v>
      </c>
    </row>
    <row r="816" spans="1:14" ht="14.4" customHeight="1" x14ac:dyDescent="0.3">
      <c r="A816" s="659" t="s">
        <v>561</v>
      </c>
      <c r="B816" s="660" t="s">
        <v>562</v>
      </c>
      <c r="C816" s="661" t="s">
        <v>578</v>
      </c>
      <c r="D816" s="662" t="s">
        <v>2600</v>
      </c>
      <c r="E816" s="661" t="s">
        <v>1052</v>
      </c>
      <c r="F816" s="662" t="s">
        <v>2603</v>
      </c>
      <c r="G816" s="661" t="s">
        <v>977</v>
      </c>
      <c r="H816" s="661" t="s">
        <v>1131</v>
      </c>
      <c r="I816" s="661" t="s">
        <v>1132</v>
      </c>
      <c r="J816" s="661" t="s">
        <v>1133</v>
      </c>
      <c r="K816" s="661" t="s">
        <v>1134</v>
      </c>
      <c r="L816" s="663">
        <v>138.22463833455382</v>
      </c>
      <c r="M816" s="663">
        <v>2</v>
      </c>
      <c r="N816" s="664">
        <v>276.44927666910763</v>
      </c>
    </row>
    <row r="817" spans="1:14" ht="14.4" customHeight="1" x14ac:dyDescent="0.3">
      <c r="A817" s="659" t="s">
        <v>561</v>
      </c>
      <c r="B817" s="660" t="s">
        <v>562</v>
      </c>
      <c r="C817" s="661" t="s">
        <v>578</v>
      </c>
      <c r="D817" s="662" t="s">
        <v>2600</v>
      </c>
      <c r="E817" s="661" t="s">
        <v>1052</v>
      </c>
      <c r="F817" s="662" t="s">
        <v>2603</v>
      </c>
      <c r="G817" s="661" t="s">
        <v>977</v>
      </c>
      <c r="H817" s="661" t="s">
        <v>2530</v>
      </c>
      <c r="I817" s="661" t="s">
        <v>2531</v>
      </c>
      <c r="J817" s="661" t="s">
        <v>2532</v>
      </c>
      <c r="K817" s="661" t="s">
        <v>1715</v>
      </c>
      <c r="L817" s="663">
        <v>74.700091676285595</v>
      </c>
      <c r="M817" s="663">
        <v>100</v>
      </c>
      <c r="N817" s="664">
        <v>7470.0091676285592</v>
      </c>
    </row>
    <row r="818" spans="1:14" ht="14.4" customHeight="1" x14ac:dyDescent="0.3">
      <c r="A818" s="659" t="s">
        <v>561</v>
      </c>
      <c r="B818" s="660" t="s">
        <v>562</v>
      </c>
      <c r="C818" s="661" t="s">
        <v>578</v>
      </c>
      <c r="D818" s="662" t="s">
        <v>2600</v>
      </c>
      <c r="E818" s="661" t="s">
        <v>1052</v>
      </c>
      <c r="F818" s="662" t="s">
        <v>2603</v>
      </c>
      <c r="G818" s="661" t="s">
        <v>977</v>
      </c>
      <c r="H818" s="661" t="s">
        <v>1138</v>
      </c>
      <c r="I818" s="661" t="s">
        <v>1139</v>
      </c>
      <c r="J818" s="661" t="s">
        <v>1140</v>
      </c>
      <c r="K818" s="661" t="s">
        <v>1141</v>
      </c>
      <c r="L818" s="663">
        <v>75.221409059479029</v>
      </c>
      <c r="M818" s="663">
        <v>729</v>
      </c>
      <c r="N818" s="664">
        <v>54836.407204360214</v>
      </c>
    </row>
    <row r="819" spans="1:14" ht="14.4" customHeight="1" x14ac:dyDescent="0.3">
      <c r="A819" s="659" t="s">
        <v>561</v>
      </c>
      <c r="B819" s="660" t="s">
        <v>562</v>
      </c>
      <c r="C819" s="661" t="s">
        <v>578</v>
      </c>
      <c r="D819" s="662" t="s">
        <v>2600</v>
      </c>
      <c r="E819" s="661" t="s">
        <v>1052</v>
      </c>
      <c r="F819" s="662" t="s">
        <v>2603</v>
      </c>
      <c r="G819" s="661" t="s">
        <v>977</v>
      </c>
      <c r="H819" s="661" t="s">
        <v>1712</v>
      </c>
      <c r="I819" s="661" t="s">
        <v>1713</v>
      </c>
      <c r="J819" s="661" t="s">
        <v>1714</v>
      </c>
      <c r="K819" s="661" t="s">
        <v>1715</v>
      </c>
      <c r="L819" s="663">
        <v>54.429898301444616</v>
      </c>
      <c r="M819" s="663">
        <v>125</v>
      </c>
      <c r="N819" s="664">
        <v>6803.7372876805766</v>
      </c>
    </row>
    <row r="820" spans="1:14" ht="14.4" customHeight="1" x14ac:dyDescent="0.3">
      <c r="A820" s="659" t="s">
        <v>561</v>
      </c>
      <c r="B820" s="660" t="s">
        <v>562</v>
      </c>
      <c r="C820" s="661" t="s">
        <v>578</v>
      </c>
      <c r="D820" s="662" t="s">
        <v>2600</v>
      </c>
      <c r="E820" s="661" t="s">
        <v>1052</v>
      </c>
      <c r="F820" s="662" t="s">
        <v>2603</v>
      </c>
      <c r="G820" s="661" t="s">
        <v>977</v>
      </c>
      <c r="H820" s="661" t="s">
        <v>1142</v>
      </c>
      <c r="I820" s="661" t="s">
        <v>1143</v>
      </c>
      <c r="J820" s="661" t="s">
        <v>1126</v>
      </c>
      <c r="K820" s="661" t="s">
        <v>1144</v>
      </c>
      <c r="L820" s="663">
        <v>73.999973467744297</v>
      </c>
      <c r="M820" s="663">
        <v>15</v>
      </c>
      <c r="N820" s="664">
        <v>1109.9996020161645</v>
      </c>
    </row>
    <row r="821" spans="1:14" ht="14.4" customHeight="1" x14ac:dyDescent="0.3">
      <c r="A821" s="659" t="s">
        <v>561</v>
      </c>
      <c r="B821" s="660" t="s">
        <v>562</v>
      </c>
      <c r="C821" s="661" t="s">
        <v>578</v>
      </c>
      <c r="D821" s="662" t="s">
        <v>2600</v>
      </c>
      <c r="E821" s="661" t="s">
        <v>1052</v>
      </c>
      <c r="F821" s="662" t="s">
        <v>2603</v>
      </c>
      <c r="G821" s="661" t="s">
        <v>977</v>
      </c>
      <c r="H821" s="661" t="s">
        <v>2533</v>
      </c>
      <c r="I821" s="661" t="s">
        <v>2534</v>
      </c>
      <c r="J821" s="661" t="s">
        <v>2535</v>
      </c>
      <c r="K821" s="661" t="s">
        <v>2536</v>
      </c>
      <c r="L821" s="663">
        <v>887.26902170784217</v>
      </c>
      <c r="M821" s="663">
        <v>7</v>
      </c>
      <c r="N821" s="664">
        <v>6210.8831519548949</v>
      </c>
    </row>
    <row r="822" spans="1:14" ht="14.4" customHeight="1" x14ac:dyDescent="0.3">
      <c r="A822" s="659" t="s">
        <v>561</v>
      </c>
      <c r="B822" s="660" t="s">
        <v>562</v>
      </c>
      <c r="C822" s="661" t="s">
        <v>578</v>
      </c>
      <c r="D822" s="662" t="s">
        <v>2600</v>
      </c>
      <c r="E822" s="661" t="s">
        <v>1720</v>
      </c>
      <c r="F822" s="662" t="s">
        <v>2604</v>
      </c>
      <c r="G822" s="661" t="s">
        <v>977</v>
      </c>
      <c r="H822" s="661" t="s">
        <v>1725</v>
      </c>
      <c r="I822" s="661" t="s">
        <v>1726</v>
      </c>
      <c r="J822" s="661" t="s">
        <v>1727</v>
      </c>
      <c r="K822" s="661"/>
      <c r="L822" s="663">
        <v>47.089670655852395</v>
      </c>
      <c r="M822" s="663">
        <v>128</v>
      </c>
      <c r="N822" s="664">
        <v>6027.4778439491065</v>
      </c>
    </row>
    <row r="823" spans="1:14" ht="14.4" customHeight="1" x14ac:dyDescent="0.3">
      <c r="A823" s="659" t="s">
        <v>561</v>
      </c>
      <c r="B823" s="660" t="s">
        <v>562</v>
      </c>
      <c r="C823" s="661" t="s">
        <v>578</v>
      </c>
      <c r="D823" s="662" t="s">
        <v>2600</v>
      </c>
      <c r="E823" s="661" t="s">
        <v>1720</v>
      </c>
      <c r="F823" s="662" t="s">
        <v>2604</v>
      </c>
      <c r="G823" s="661" t="s">
        <v>977</v>
      </c>
      <c r="H823" s="661" t="s">
        <v>2537</v>
      </c>
      <c r="I823" s="661" t="s">
        <v>2538</v>
      </c>
      <c r="J823" s="661" t="s">
        <v>2539</v>
      </c>
      <c r="K823" s="661" t="s">
        <v>2540</v>
      </c>
      <c r="L823" s="663">
        <v>1834.9099999999999</v>
      </c>
      <c r="M823" s="663">
        <v>1</v>
      </c>
      <c r="N823" s="664">
        <v>1834.9099999999999</v>
      </c>
    </row>
    <row r="824" spans="1:14" ht="14.4" customHeight="1" x14ac:dyDescent="0.3">
      <c r="A824" s="659" t="s">
        <v>561</v>
      </c>
      <c r="B824" s="660" t="s">
        <v>562</v>
      </c>
      <c r="C824" s="661" t="s">
        <v>578</v>
      </c>
      <c r="D824" s="662" t="s">
        <v>2600</v>
      </c>
      <c r="E824" s="661" t="s">
        <v>1720</v>
      </c>
      <c r="F824" s="662" t="s">
        <v>2604</v>
      </c>
      <c r="G824" s="661" t="s">
        <v>977</v>
      </c>
      <c r="H824" s="661" t="s">
        <v>2541</v>
      </c>
      <c r="I824" s="661" t="s">
        <v>2542</v>
      </c>
      <c r="J824" s="661" t="s">
        <v>2543</v>
      </c>
      <c r="K824" s="661" t="s">
        <v>2544</v>
      </c>
      <c r="L824" s="663">
        <v>2942.0277551047825</v>
      </c>
      <c r="M824" s="663">
        <v>5</v>
      </c>
      <c r="N824" s="664">
        <v>14710.138775523912</v>
      </c>
    </row>
    <row r="825" spans="1:14" ht="14.4" customHeight="1" x14ac:dyDescent="0.3">
      <c r="A825" s="659" t="s">
        <v>561</v>
      </c>
      <c r="B825" s="660" t="s">
        <v>562</v>
      </c>
      <c r="C825" s="661" t="s">
        <v>578</v>
      </c>
      <c r="D825" s="662" t="s">
        <v>2600</v>
      </c>
      <c r="E825" s="661" t="s">
        <v>2545</v>
      </c>
      <c r="F825" s="662" t="s">
        <v>2606</v>
      </c>
      <c r="G825" s="661"/>
      <c r="H825" s="661"/>
      <c r="I825" s="661" t="s">
        <v>2546</v>
      </c>
      <c r="J825" s="661" t="s">
        <v>2547</v>
      </c>
      <c r="K825" s="661"/>
      <c r="L825" s="663">
        <v>3842.0400000000004</v>
      </c>
      <c r="M825" s="663">
        <v>63</v>
      </c>
      <c r="N825" s="664">
        <v>242048.52000000002</v>
      </c>
    </row>
    <row r="826" spans="1:14" ht="14.4" customHeight="1" x14ac:dyDescent="0.3">
      <c r="A826" s="659" t="s">
        <v>561</v>
      </c>
      <c r="B826" s="660" t="s">
        <v>562</v>
      </c>
      <c r="C826" s="661" t="s">
        <v>578</v>
      </c>
      <c r="D826" s="662" t="s">
        <v>2600</v>
      </c>
      <c r="E826" s="661" t="s">
        <v>2545</v>
      </c>
      <c r="F826" s="662" t="s">
        <v>2606</v>
      </c>
      <c r="G826" s="661"/>
      <c r="H826" s="661"/>
      <c r="I826" s="661" t="s">
        <v>2548</v>
      </c>
      <c r="J826" s="661" t="s">
        <v>2549</v>
      </c>
      <c r="K826" s="661"/>
      <c r="L826" s="663">
        <v>0</v>
      </c>
      <c r="M826" s="663">
        <v>2</v>
      </c>
      <c r="N826" s="664">
        <v>0</v>
      </c>
    </row>
    <row r="827" spans="1:14" ht="14.4" customHeight="1" x14ac:dyDescent="0.3">
      <c r="A827" s="659" t="s">
        <v>561</v>
      </c>
      <c r="B827" s="660" t="s">
        <v>562</v>
      </c>
      <c r="C827" s="661" t="s">
        <v>581</v>
      </c>
      <c r="D827" s="662" t="s">
        <v>2601</v>
      </c>
      <c r="E827" s="661" t="s">
        <v>584</v>
      </c>
      <c r="F827" s="662" t="s">
        <v>2602</v>
      </c>
      <c r="G827" s="661" t="s">
        <v>585</v>
      </c>
      <c r="H827" s="661" t="s">
        <v>586</v>
      </c>
      <c r="I827" s="661" t="s">
        <v>586</v>
      </c>
      <c r="J827" s="661" t="s">
        <v>587</v>
      </c>
      <c r="K827" s="661" t="s">
        <v>588</v>
      </c>
      <c r="L827" s="663">
        <v>187.18450374935054</v>
      </c>
      <c r="M827" s="663">
        <v>13</v>
      </c>
      <c r="N827" s="664">
        <v>2433.3985487415571</v>
      </c>
    </row>
    <row r="828" spans="1:14" ht="14.4" customHeight="1" x14ac:dyDescent="0.3">
      <c r="A828" s="659" t="s">
        <v>561</v>
      </c>
      <c r="B828" s="660" t="s">
        <v>562</v>
      </c>
      <c r="C828" s="661" t="s">
        <v>581</v>
      </c>
      <c r="D828" s="662" t="s">
        <v>2601</v>
      </c>
      <c r="E828" s="661" t="s">
        <v>584</v>
      </c>
      <c r="F828" s="662" t="s">
        <v>2602</v>
      </c>
      <c r="G828" s="661" t="s">
        <v>585</v>
      </c>
      <c r="H828" s="661" t="s">
        <v>1152</v>
      </c>
      <c r="I828" s="661" t="s">
        <v>1153</v>
      </c>
      <c r="J828" s="661" t="s">
        <v>1154</v>
      </c>
      <c r="K828" s="661" t="s">
        <v>1155</v>
      </c>
      <c r="L828" s="663">
        <v>88.926367748164267</v>
      </c>
      <c r="M828" s="663">
        <v>28</v>
      </c>
      <c r="N828" s="664">
        <v>2489.9382969485996</v>
      </c>
    </row>
    <row r="829" spans="1:14" ht="14.4" customHeight="1" x14ac:dyDescent="0.3">
      <c r="A829" s="659" t="s">
        <v>561</v>
      </c>
      <c r="B829" s="660" t="s">
        <v>562</v>
      </c>
      <c r="C829" s="661" t="s">
        <v>581</v>
      </c>
      <c r="D829" s="662" t="s">
        <v>2601</v>
      </c>
      <c r="E829" s="661" t="s">
        <v>584</v>
      </c>
      <c r="F829" s="662" t="s">
        <v>2602</v>
      </c>
      <c r="G829" s="661" t="s">
        <v>585</v>
      </c>
      <c r="H829" s="661" t="s">
        <v>602</v>
      </c>
      <c r="I829" s="661" t="s">
        <v>603</v>
      </c>
      <c r="J829" s="661" t="s">
        <v>604</v>
      </c>
      <c r="K829" s="661" t="s">
        <v>605</v>
      </c>
      <c r="L829" s="663">
        <v>170.14915607071683</v>
      </c>
      <c r="M829" s="663">
        <v>34</v>
      </c>
      <c r="N829" s="664">
        <v>5785.0713064043721</v>
      </c>
    </row>
    <row r="830" spans="1:14" ht="14.4" customHeight="1" x14ac:dyDescent="0.3">
      <c r="A830" s="659" t="s">
        <v>561</v>
      </c>
      <c r="B830" s="660" t="s">
        <v>562</v>
      </c>
      <c r="C830" s="661" t="s">
        <v>581</v>
      </c>
      <c r="D830" s="662" t="s">
        <v>2601</v>
      </c>
      <c r="E830" s="661" t="s">
        <v>584</v>
      </c>
      <c r="F830" s="662" t="s">
        <v>2602</v>
      </c>
      <c r="G830" s="661" t="s">
        <v>585</v>
      </c>
      <c r="H830" s="661" t="s">
        <v>614</v>
      </c>
      <c r="I830" s="661" t="s">
        <v>615</v>
      </c>
      <c r="J830" s="661" t="s">
        <v>616</v>
      </c>
      <c r="K830" s="661" t="s">
        <v>617</v>
      </c>
      <c r="L830" s="663">
        <v>58.969999999999985</v>
      </c>
      <c r="M830" s="663">
        <v>2</v>
      </c>
      <c r="N830" s="664">
        <v>117.93999999999997</v>
      </c>
    </row>
    <row r="831" spans="1:14" ht="14.4" customHeight="1" x14ac:dyDescent="0.3">
      <c r="A831" s="659" t="s">
        <v>561</v>
      </c>
      <c r="B831" s="660" t="s">
        <v>562</v>
      </c>
      <c r="C831" s="661" t="s">
        <v>581</v>
      </c>
      <c r="D831" s="662" t="s">
        <v>2601</v>
      </c>
      <c r="E831" s="661" t="s">
        <v>584</v>
      </c>
      <c r="F831" s="662" t="s">
        <v>2602</v>
      </c>
      <c r="G831" s="661" t="s">
        <v>585</v>
      </c>
      <c r="H831" s="661" t="s">
        <v>784</v>
      </c>
      <c r="I831" s="661" t="s">
        <v>785</v>
      </c>
      <c r="J831" s="661" t="s">
        <v>786</v>
      </c>
      <c r="K831" s="661" t="s">
        <v>787</v>
      </c>
      <c r="L831" s="663">
        <v>84.328333333333305</v>
      </c>
      <c r="M831" s="663">
        <v>3</v>
      </c>
      <c r="N831" s="664">
        <v>252.9849999999999</v>
      </c>
    </row>
    <row r="832" spans="1:14" ht="14.4" customHeight="1" x14ac:dyDescent="0.3">
      <c r="A832" s="659" t="s">
        <v>561</v>
      </c>
      <c r="B832" s="660" t="s">
        <v>562</v>
      </c>
      <c r="C832" s="661" t="s">
        <v>581</v>
      </c>
      <c r="D832" s="662" t="s">
        <v>2601</v>
      </c>
      <c r="E832" s="661" t="s">
        <v>584</v>
      </c>
      <c r="F832" s="662" t="s">
        <v>2602</v>
      </c>
      <c r="G832" s="661" t="s">
        <v>585</v>
      </c>
      <c r="H832" s="661" t="s">
        <v>1914</v>
      </c>
      <c r="I832" s="661" t="s">
        <v>237</v>
      </c>
      <c r="J832" s="661" t="s">
        <v>1915</v>
      </c>
      <c r="K832" s="661" t="s">
        <v>1916</v>
      </c>
      <c r="L832" s="663">
        <v>180.43157152290885</v>
      </c>
      <c r="M832" s="663">
        <v>84</v>
      </c>
      <c r="N832" s="664">
        <v>15156.252007924344</v>
      </c>
    </row>
    <row r="833" spans="1:14" ht="14.4" customHeight="1" x14ac:dyDescent="0.3">
      <c r="A833" s="659" t="s">
        <v>561</v>
      </c>
      <c r="B833" s="660" t="s">
        <v>562</v>
      </c>
      <c r="C833" s="661" t="s">
        <v>581</v>
      </c>
      <c r="D833" s="662" t="s">
        <v>2601</v>
      </c>
      <c r="E833" s="661" t="s">
        <v>584</v>
      </c>
      <c r="F833" s="662" t="s">
        <v>2602</v>
      </c>
      <c r="G833" s="661" t="s">
        <v>585</v>
      </c>
      <c r="H833" s="661" t="s">
        <v>1919</v>
      </c>
      <c r="I833" s="661" t="s">
        <v>237</v>
      </c>
      <c r="J833" s="661" t="s">
        <v>1920</v>
      </c>
      <c r="K833" s="661"/>
      <c r="L833" s="663">
        <v>35.651899163776697</v>
      </c>
      <c r="M833" s="663">
        <v>16</v>
      </c>
      <c r="N833" s="664">
        <v>570.43038662042716</v>
      </c>
    </row>
    <row r="834" spans="1:14" ht="14.4" customHeight="1" x14ac:dyDescent="0.3">
      <c r="A834" s="659" t="s">
        <v>561</v>
      </c>
      <c r="B834" s="660" t="s">
        <v>562</v>
      </c>
      <c r="C834" s="661" t="s">
        <v>581</v>
      </c>
      <c r="D834" s="662" t="s">
        <v>2601</v>
      </c>
      <c r="E834" s="661" t="s">
        <v>584</v>
      </c>
      <c r="F834" s="662" t="s">
        <v>2602</v>
      </c>
      <c r="G834" s="661" t="s">
        <v>585</v>
      </c>
      <c r="H834" s="661" t="s">
        <v>867</v>
      </c>
      <c r="I834" s="661" t="s">
        <v>868</v>
      </c>
      <c r="J834" s="661" t="s">
        <v>869</v>
      </c>
      <c r="K834" s="661" t="s">
        <v>620</v>
      </c>
      <c r="L834" s="663">
        <v>41.525024546082449</v>
      </c>
      <c r="M834" s="663">
        <v>4</v>
      </c>
      <c r="N834" s="664">
        <v>166.1000981843298</v>
      </c>
    </row>
    <row r="835" spans="1:14" ht="14.4" customHeight="1" x14ac:dyDescent="0.3">
      <c r="A835" s="659" t="s">
        <v>561</v>
      </c>
      <c r="B835" s="660" t="s">
        <v>562</v>
      </c>
      <c r="C835" s="661" t="s">
        <v>581</v>
      </c>
      <c r="D835" s="662" t="s">
        <v>2601</v>
      </c>
      <c r="E835" s="661" t="s">
        <v>584</v>
      </c>
      <c r="F835" s="662" t="s">
        <v>2602</v>
      </c>
      <c r="G835" s="661" t="s">
        <v>585</v>
      </c>
      <c r="H835" s="661" t="s">
        <v>2085</v>
      </c>
      <c r="I835" s="661" t="s">
        <v>2086</v>
      </c>
      <c r="J835" s="661" t="s">
        <v>2087</v>
      </c>
      <c r="K835" s="661" t="s">
        <v>900</v>
      </c>
      <c r="L835" s="663">
        <v>38.938979141472764</v>
      </c>
      <c r="M835" s="663">
        <v>187</v>
      </c>
      <c r="N835" s="664">
        <v>7281.5890994554074</v>
      </c>
    </row>
    <row r="836" spans="1:14" ht="14.4" customHeight="1" x14ac:dyDescent="0.3">
      <c r="A836" s="659" t="s">
        <v>561</v>
      </c>
      <c r="B836" s="660" t="s">
        <v>562</v>
      </c>
      <c r="C836" s="661" t="s">
        <v>581</v>
      </c>
      <c r="D836" s="662" t="s">
        <v>2601</v>
      </c>
      <c r="E836" s="661" t="s">
        <v>584</v>
      </c>
      <c r="F836" s="662" t="s">
        <v>2602</v>
      </c>
      <c r="G836" s="661" t="s">
        <v>585</v>
      </c>
      <c r="H836" s="661" t="s">
        <v>2550</v>
      </c>
      <c r="I836" s="661" t="s">
        <v>237</v>
      </c>
      <c r="J836" s="661" t="s">
        <v>2551</v>
      </c>
      <c r="K836" s="661" t="s">
        <v>2552</v>
      </c>
      <c r="L836" s="663">
        <v>75.02000000000001</v>
      </c>
      <c r="M836" s="663">
        <v>4</v>
      </c>
      <c r="N836" s="664">
        <v>300.08000000000004</v>
      </c>
    </row>
    <row r="837" spans="1:14" ht="14.4" customHeight="1" x14ac:dyDescent="0.3">
      <c r="A837" s="659" t="s">
        <v>561</v>
      </c>
      <c r="B837" s="660" t="s">
        <v>562</v>
      </c>
      <c r="C837" s="661" t="s">
        <v>581</v>
      </c>
      <c r="D837" s="662" t="s">
        <v>2601</v>
      </c>
      <c r="E837" s="661" t="s">
        <v>584</v>
      </c>
      <c r="F837" s="662" t="s">
        <v>2602</v>
      </c>
      <c r="G837" s="661" t="s">
        <v>585</v>
      </c>
      <c r="H837" s="661" t="s">
        <v>2553</v>
      </c>
      <c r="I837" s="661" t="s">
        <v>2554</v>
      </c>
      <c r="J837" s="661" t="s">
        <v>2040</v>
      </c>
      <c r="K837" s="661" t="s">
        <v>651</v>
      </c>
      <c r="L837" s="663">
        <v>210.45</v>
      </c>
      <c r="M837" s="663">
        <v>165</v>
      </c>
      <c r="N837" s="664">
        <v>34724.25</v>
      </c>
    </row>
    <row r="838" spans="1:14" ht="14.4" customHeight="1" x14ac:dyDescent="0.3">
      <c r="A838" s="659" t="s">
        <v>561</v>
      </c>
      <c r="B838" s="660" t="s">
        <v>562</v>
      </c>
      <c r="C838" s="661" t="s">
        <v>581</v>
      </c>
      <c r="D838" s="662" t="s">
        <v>2601</v>
      </c>
      <c r="E838" s="661" t="s">
        <v>584</v>
      </c>
      <c r="F838" s="662" t="s">
        <v>2602</v>
      </c>
      <c r="G838" s="661" t="s">
        <v>585</v>
      </c>
      <c r="H838" s="661" t="s">
        <v>1736</v>
      </c>
      <c r="I838" s="661" t="s">
        <v>1737</v>
      </c>
      <c r="J838" s="661" t="s">
        <v>1738</v>
      </c>
      <c r="K838" s="661" t="s">
        <v>1739</v>
      </c>
      <c r="L838" s="663">
        <v>291.72087229679789</v>
      </c>
      <c r="M838" s="663">
        <v>21</v>
      </c>
      <c r="N838" s="664">
        <v>6126.1383182327563</v>
      </c>
    </row>
    <row r="839" spans="1:14" ht="14.4" customHeight="1" x14ac:dyDescent="0.3">
      <c r="A839" s="659" t="s">
        <v>561</v>
      </c>
      <c r="B839" s="660" t="s">
        <v>562</v>
      </c>
      <c r="C839" s="661" t="s">
        <v>581</v>
      </c>
      <c r="D839" s="662" t="s">
        <v>2601</v>
      </c>
      <c r="E839" s="661" t="s">
        <v>584</v>
      </c>
      <c r="F839" s="662" t="s">
        <v>2602</v>
      </c>
      <c r="G839" s="661" t="s">
        <v>585</v>
      </c>
      <c r="H839" s="661" t="s">
        <v>2555</v>
      </c>
      <c r="I839" s="661" t="s">
        <v>237</v>
      </c>
      <c r="J839" s="661" t="s">
        <v>2556</v>
      </c>
      <c r="K839" s="661"/>
      <c r="L839" s="663">
        <v>175.4130293421812</v>
      </c>
      <c r="M839" s="663">
        <v>30</v>
      </c>
      <c r="N839" s="664">
        <v>5262.390880265436</v>
      </c>
    </row>
    <row r="840" spans="1:14" ht="14.4" customHeight="1" x14ac:dyDescent="0.3">
      <c r="A840" s="659" t="s">
        <v>561</v>
      </c>
      <c r="B840" s="660" t="s">
        <v>562</v>
      </c>
      <c r="C840" s="661" t="s">
        <v>581</v>
      </c>
      <c r="D840" s="662" t="s">
        <v>2601</v>
      </c>
      <c r="E840" s="661" t="s">
        <v>584</v>
      </c>
      <c r="F840" s="662" t="s">
        <v>2602</v>
      </c>
      <c r="G840" s="661" t="s">
        <v>585</v>
      </c>
      <c r="H840" s="661" t="s">
        <v>2557</v>
      </c>
      <c r="I840" s="661" t="s">
        <v>2558</v>
      </c>
      <c r="J840" s="661" t="s">
        <v>2559</v>
      </c>
      <c r="K840" s="661"/>
      <c r="L840" s="663">
        <v>101.46449116323093</v>
      </c>
      <c r="M840" s="663">
        <v>4</v>
      </c>
      <c r="N840" s="664">
        <v>405.85796465292373</v>
      </c>
    </row>
    <row r="841" spans="1:14" ht="14.4" customHeight="1" x14ac:dyDescent="0.3">
      <c r="A841" s="659" t="s">
        <v>561</v>
      </c>
      <c r="B841" s="660" t="s">
        <v>562</v>
      </c>
      <c r="C841" s="661" t="s">
        <v>581</v>
      </c>
      <c r="D841" s="662" t="s">
        <v>2601</v>
      </c>
      <c r="E841" s="661" t="s">
        <v>584</v>
      </c>
      <c r="F841" s="662" t="s">
        <v>2602</v>
      </c>
      <c r="G841" s="661" t="s">
        <v>585</v>
      </c>
      <c r="H841" s="661" t="s">
        <v>2560</v>
      </c>
      <c r="I841" s="661" t="s">
        <v>2561</v>
      </c>
      <c r="J841" s="661" t="s">
        <v>2562</v>
      </c>
      <c r="K841" s="661" t="s">
        <v>2563</v>
      </c>
      <c r="L841" s="663">
        <v>8516.9666432886534</v>
      </c>
      <c r="M841" s="663">
        <v>3</v>
      </c>
      <c r="N841" s="664">
        <v>25550.899929865962</v>
      </c>
    </row>
    <row r="842" spans="1:14" ht="14.4" customHeight="1" x14ac:dyDescent="0.3">
      <c r="A842" s="659" t="s">
        <v>561</v>
      </c>
      <c r="B842" s="660" t="s">
        <v>562</v>
      </c>
      <c r="C842" s="661" t="s">
        <v>581</v>
      </c>
      <c r="D842" s="662" t="s">
        <v>2601</v>
      </c>
      <c r="E842" s="661" t="s">
        <v>584</v>
      </c>
      <c r="F842" s="662" t="s">
        <v>2602</v>
      </c>
      <c r="G842" s="661" t="s">
        <v>585</v>
      </c>
      <c r="H842" s="661" t="s">
        <v>2564</v>
      </c>
      <c r="I842" s="661" t="s">
        <v>2565</v>
      </c>
      <c r="J842" s="661" t="s">
        <v>2562</v>
      </c>
      <c r="K842" s="661" t="s">
        <v>2566</v>
      </c>
      <c r="L842" s="663">
        <v>1505.030928581037</v>
      </c>
      <c r="M842" s="663">
        <v>34</v>
      </c>
      <c r="N842" s="664">
        <v>51171.051571755255</v>
      </c>
    </row>
    <row r="843" spans="1:14" ht="14.4" customHeight="1" x14ac:dyDescent="0.3">
      <c r="A843" s="659" t="s">
        <v>561</v>
      </c>
      <c r="B843" s="660" t="s">
        <v>562</v>
      </c>
      <c r="C843" s="661" t="s">
        <v>581</v>
      </c>
      <c r="D843" s="662" t="s">
        <v>2601</v>
      </c>
      <c r="E843" s="661" t="s">
        <v>584</v>
      </c>
      <c r="F843" s="662" t="s">
        <v>2602</v>
      </c>
      <c r="G843" s="661" t="s">
        <v>585</v>
      </c>
      <c r="H843" s="661" t="s">
        <v>2567</v>
      </c>
      <c r="I843" s="661" t="s">
        <v>2567</v>
      </c>
      <c r="J843" s="661" t="s">
        <v>2568</v>
      </c>
      <c r="K843" s="661" t="s">
        <v>2569</v>
      </c>
      <c r="L843" s="663">
        <v>2071.0200000000004</v>
      </c>
      <c r="M843" s="663">
        <v>1</v>
      </c>
      <c r="N843" s="664">
        <v>2071.0200000000004</v>
      </c>
    </row>
    <row r="844" spans="1:14" ht="14.4" customHeight="1" x14ac:dyDescent="0.3">
      <c r="A844" s="659" t="s">
        <v>561</v>
      </c>
      <c r="B844" s="660" t="s">
        <v>562</v>
      </c>
      <c r="C844" s="661" t="s">
        <v>581</v>
      </c>
      <c r="D844" s="662" t="s">
        <v>2601</v>
      </c>
      <c r="E844" s="661" t="s">
        <v>584</v>
      </c>
      <c r="F844" s="662" t="s">
        <v>2602</v>
      </c>
      <c r="G844" s="661" t="s">
        <v>585</v>
      </c>
      <c r="H844" s="661" t="s">
        <v>2570</v>
      </c>
      <c r="I844" s="661" t="s">
        <v>2571</v>
      </c>
      <c r="J844" s="661" t="s">
        <v>2572</v>
      </c>
      <c r="K844" s="661" t="s">
        <v>651</v>
      </c>
      <c r="L844" s="663">
        <v>257.70000006548941</v>
      </c>
      <c r="M844" s="663">
        <v>108</v>
      </c>
      <c r="N844" s="664">
        <v>27831.600007072859</v>
      </c>
    </row>
    <row r="845" spans="1:14" ht="14.4" customHeight="1" x14ac:dyDescent="0.3">
      <c r="A845" s="659" t="s">
        <v>561</v>
      </c>
      <c r="B845" s="660" t="s">
        <v>562</v>
      </c>
      <c r="C845" s="661" t="s">
        <v>581</v>
      </c>
      <c r="D845" s="662" t="s">
        <v>2601</v>
      </c>
      <c r="E845" s="661" t="s">
        <v>584</v>
      </c>
      <c r="F845" s="662" t="s">
        <v>2602</v>
      </c>
      <c r="G845" s="661" t="s">
        <v>585</v>
      </c>
      <c r="H845" s="661" t="s">
        <v>1498</v>
      </c>
      <c r="I845" s="661" t="s">
        <v>237</v>
      </c>
      <c r="J845" s="661" t="s">
        <v>1499</v>
      </c>
      <c r="K845" s="661"/>
      <c r="L845" s="663">
        <v>71.547040005941611</v>
      </c>
      <c r="M845" s="663">
        <v>520</v>
      </c>
      <c r="N845" s="664">
        <v>37204.460803089634</v>
      </c>
    </row>
    <row r="846" spans="1:14" ht="14.4" customHeight="1" x14ac:dyDescent="0.3">
      <c r="A846" s="659" t="s">
        <v>561</v>
      </c>
      <c r="B846" s="660" t="s">
        <v>562</v>
      </c>
      <c r="C846" s="661" t="s">
        <v>581</v>
      </c>
      <c r="D846" s="662" t="s">
        <v>2601</v>
      </c>
      <c r="E846" s="661" t="s">
        <v>584</v>
      </c>
      <c r="F846" s="662" t="s">
        <v>2602</v>
      </c>
      <c r="G846" s="661" t="s">
        <v>585</v>
      </c>
      <c r="H846" s="661" t="s">
        <v>2573</v>
      </c>
      <c r="I846" s="661" t="s">
        <v>2574</v>
      </c>
      <c r="J846" s="661" t="s">
        <v>2575</v>
      </c>
      <c r="K846" s="661" t="s">
        <v>1940</v>
      </c>
      <c r="L846" s="663">
        <v>52.916353263330322</v>
      </c>
      <c r="M846" s="663">
        <v>28</v>
      </c>
      <c r="N846" s="664">
        <v>1481.657891373249</v>
      </c>
    </row>
    <row r="847" spans="1:14" ht="14.4" customHeight="1" x14ac:dyDescent="0.3">
      <c r="A847" s="659" t="s">
        <v>561</v>
      </c>
      <c r="B847" s="660" t="s">
        <v>562</v>
      </c>
      <c r="C847" s="661" t="s">
        <v>581</v>
      </c>
      <c r="D847" s="662" t="s">
        <v>2601</v>
      </c>
      <c r="E847" s="661" t="s">
        <v>584</v>
      </c>
      <c r="F847" s="662" t="s">
        <v>2602</v>
      </c>
      <c r="G847" s="661" t="s">
        <v>585</v>
      </c>
      <c r="H847" s="661" t="s">
        <v>2576</v>
      </c>
      <c r="I847" s="661" t="s">
        <v>237</v>
      </c>
      <c r="J847" s="661" t="s">
        <v>2577</v>
      </c>
      <c r="K847" s="661"/>
      <c r="L847" s="663">
        <v>121.46767154620127</v>
      </c>
      <c r="M847" s="663">
        <v>29</v>
      </c>
      <c r="N847" s="664">
        <v>3522.5624748398368</v>
      </c>
    </row>
    <row r="848" spans="1:14" ht="14.4" customHeight="1" x14ac:dyDescent="0.3">
      <c r="A848" s="659" t="s">
        <v>561</v>
      </c>
      <c r="B848" s="660" t="s">
        <v>562</v>
      </c>
      <c r="C848" s="661" t="s">
        <v>581</v>
      </c>
      <c r="D848" s="662" t="s">
        <v>2601</v>
      </c>
      <c r="E848" s="661" t="s">
        <v>584</v>
      </c>
      <c r="F848" s="662" t="s">
        <v>2602</v>
      </c>
      <c r="G848" s="661" t="s">
        <v>585</v>
      </c>
      <c r="H848" s="661" t="s">
        <v>2578</v>
      </c>
      <c r="I848" s="661" t="s">
        <v>2579</v>
      </c>
      <c r="J848" s="661" t="s">
        <v>2580</v>
      </c>
      <c r="K848" s="661"/>
      <c r="L848" s="663">
        <v>2261.8099981386899</v>
      </c>
      <c r="M848" s="663">
        <v>5</v>
      </c>
      <c r="N848" s="664">
        <v>11309.049990693449</v>
      </c>
    </row>
    <row r="849" spans="1:14" ht="14.4" customHeight="1" x14ac:dyDescent="0.3">
      <c r="A849" s="659" t="s">
        <v>561</v>
      </c>
      <c r="B849" s="660" t="s">
        <v>562</v>
      </c>
      <c r="C849" s="661" t="s">
        <v>581</v>
      </c>
      <c r="D849" s="662" t="s">
        <v>2601</v>
      </c>
      <c r="E849" s="661" t="s">
        <v>584</v>
      </c>
      <c r="F849" s="662" t="s">
        <v>2602</v>
      </c>
      <c r="G849" s="661" t="s">
        <v>585</v>
      </c>
      <c r="H849" s="661" t="s">
        <v>2581</v>
      </c>
      <c r="I849" s="661" t="s">
        <v>2582</v>
      </c>
      <c r="J849" s="661" t="s">
        <v>2583</v>
      </c>
      <c r="K849" s="661"/>
      <c r="L849" s="663">
        <v>4524.8399917252846</v>
      </c>
      <c r="M849" s="663">
        <v>9</v>
      </c>
      <c r="N849" s="664">
        <v>40723.559925527559</v>
      </c>
    </row>
    <row r="850" spans="1:14" ht="14.4" customHeight="1" x14ac:dyDescent="0.3">
      <c r="A850" s="659" t="s">
        <v>561</v>
      </c>
      <c r="B850" s="660" t="s">
        <v>562</v>
      </c>
      <c r="C850" s="661" t="s">
        <v>581</v>
      </c>
      <c r="D850" s="662" t="s">
        <v>2601</v>
      </c>
      <c r="E850" s="661" t="s">
        <v>584</v>
      </c>
      <c r="F850" s="662" t="s">
        <v>2602</v>
      </c>
      <c r="G850" s="661" t="s">
        <v>585</v>
      </c>
      <c r="H850" s="661" t="s">
        <v>2584</v>
      </c>
      <c r="I850" s="661" t="s">
        <v>237</v>
      </c>
      <c r="J850" s="661" t="s">
        <v>2585</v>
      </c>
      <c r="K850" s="661" t="s">
        <v>2586</v>
      </c>
      <c r="L850" s="663">
        <v>202.4</v>
      </c>
      <c r="M850" s="663">
        <v>2</v>
      </c>
      <c r="N850" s="664">
        <v>404.8</v>
      </c>
    </row>
    <row r="851" spans="1:14" ht="14.4" customHeight="1" x14ac:dyDescent="0.3">
      <c r="A851" s="659" t="s">
        <v>561</v>
      </c>
      <c r="B851" s="660" t="s">
        <v>562</v>
      </c>
      <c r="C851" s="661" t="s">
        <v>581</v>
      </c>
      <c r="D851" s="662" t="s">
        <v>2601</v>
      </c>
      <c r="E851" s="661" t="s">
        <v>584</v>
      </c>
      <c r="F851" s="662" t="s">
        <v>2602</v>
      </c>
      <c r="G851" s="661" t="s">
        <v>585</v>
      </c>
      <c r="H851" s="661" t="s">
        <v>2587</v>
      </c>
      <c r="I851" s="661" t="s">
        <v>237</v>
      </c>
      <c r="J851" s="661" t="s">
        <v>2588</v>
      </c>
      <c r="K851" s="661"/>
      <c r="L851" s="663">
        <v>638.72545415156526</v>
      </c>
      <c r="M851" s="663">
        <v>39</v>
      </c>
      <c r="N851" s="664">
        <v>24910.292711911046</v>
      </c>
    </row>
    <row r="852" spans="1:14" ht="14.4" customHeight="1" x14ac:dyDescent="0.3">
      <c r="A852" s="659" t="s">
        <v>561</v>
      </c>
      <c r="B852" s="660" t="s">
        <v>562</v>
      </c>
      <c r="C852" s="661" t="s">
        <v>581</v>
      </c>
      <c r="D852" s="662" t="s">
        <v>2601</v>
      </c>
      <c r="E852" s="661" t="s">
        <v>584</v>
      </c>
      <c r="F852" s="662" t="s">
        <v>2602</v>
      </c>
      <c r="G852" s="661" t="s">
        <v>585</v>
      </c>
      <c r="H852" s="661" t="s">
        <v>966</v>
      </c>
      <c r="I852" s="661" t="s">
        <v>966</v>
      </c>
      <c r="J852" s="661" t="s">
        <v>616</v>
      </c>
      <c r="K852" s="661" t="s">
        <v>967</v>
      </c>
      <c r="L852" s="663">
        <v>59.646627930691771</v>
      </c>
      <c r="M852" s="663">
        <v>9</v>
      </c>
      <c r="N852" s="664">
        <v>536.81965137622592</v>
      </c>
    </row>
    <row r="853" spans="1:14" ht="14.4" customHeight="1" x14ac:dyDescent="0.3">
      <c r="A853" s="659" t="s">
        <v>561</v>
      </c>
      <c r="B853" s="660" t="s">
        <v>562</v>
      </c>
      <c r="C853" s="661" t="s">
        <v>581</v>
      </c>
      <c r="D853" s="662" t="s">
        <v>2601</v>
      </c>
      <c r="E853" s="661" t="s">
        <v>584</v>
      </c>
      <c r="F853" s="662" t="s">
        <v>2602</v>
      </c>
      <c r="G853" s="661" t="s">
        <v>585</v>
      </c>
      <c r="H853" s="661" t="s">
        <v>2589</v>
      </c>
      <c r="I853" s="661" t="s">
        <v>2589</v>
      </c>
      <c r="J853" s="661" t="s">
        <v>2590</v>
      </c>
      <c r="K853" s="661" t="s">
        <v>2591</v>
      </c>
      <c r="L853" s="663">
        <v>2360.7085410152235</v>
      </c>
      <c r="M853" s="663">
        <v>169</v>
      </c>
      <c r="N853" s="664">
        <v>398959.74343157274</v>
      </c>
    </row>
    <row r="854" spans="1:14" ht="14.4" customHeight="1" x14ac:dyDescent="0.3">
      <c r="A854" s="659" t="s">
        <v>561</v>
      </c>
      <c r="B854" s="660" t="s">
        <v>562</v>
      </c>
      <c r="C854" s="661" t="s">
        <v>581</v>
      </c>
      <c r="D854" s="662" t="s">
        <v>2601</v>
      </c>
      <c r="E854" s="661" t="s">
        <v>584</v>
      </c>
      <c r="F854" s="662" t="s">
        <v>2602</v>
      </c>
      <c r="G854" s="661" t="s">
        <v>585</v>
      </c>
      <c r="H854" s="661" t="s">
        <v>2592</v>
      </c>
      <c r="I854" s="661" t="s">
        <v>2592</v>
      </c>
      <c r="J854" s="661" t="s">
        <v>2590</v>
      </c>
      <c r="K854" s="661" t="s">
        <v>2593</v>
      </c>
      <c r="L854" s="663">
        <v>4408.5711269908743</v>
      </c>
      <c r="M854" s="663">
        <v>76</v>
      </c>
      <c r="N854" s="664">
        <v>335051.40565130644</v>
      </c>
    </row>
    <row r="855" spans="1:14" ht="14.4" customHeight="1" x14ac:dyDescent="0.3">
      <c r="A855" s="659" t="s">
        <v>561</v>
      </c>
      <c r="B855" s="660" t="s">
        <v>562</v>
      </c>
      <c r="C855" s="661" t="s">
        <v>581</v>
      </c>
      <c r="D855" s="662" t="s">
        <v>2601</v>
      </c>
      <c r="E855" s="661" t="s">
        <v>2594</v>
      </c>
      <c r="F855" s="662" t="s">
        <v>2607</v>
      </c>
      <c r="G855" s="661" t="s">
        <v>585</v>
      </c>
      <c r="H855" s="661" t="s">
        <v>2595</v>
      </c>
      <c r="I855" s="661" t="s">
        <v>237</v>
      </c>
      <c r="J855" s="661" t="s">
        <v>2596</v>
      </c>
      <c r="K855" s="661"/>
      <c r="L855" s="663">
        <v>8458.3799999999992</v>
      </c>
      <c r="M855" s="663">
        <v>1</v>
      </c>
      <c r="N855" s="664">
        <v>8458.3799999999992</v>
      </c>
    </row>
    <row r="856" spans="1:14" ht="14.4" customHeight="1" thickBot="1" x14ac:dyDescent="0.35">
      <c r="A856" s="665" t="s">
        <v>561</v>
      </c>
      <c r="B856" s="666" t="s">
        <v>562</v>
      </c>
      <c r="C856" s="667" t="s">
        <v>581</v>
      </c>
      <c r="D856" s="668" t="s">
        <v>2601</v>
      </c>
      <c r="E856" s="667" t="s">
        <v>1052</v>
      </c>
      <c r="F856" s="668" t="s">
        <v>2603</v>
      </c>
      <c r="G856" s="667" t="s">
        <v>585</v>
      </c>
      <c r="H856" s="667" t="s">
        <v>1056</v>
      </c>
      <c r="I856" s="667" t="s">
        <v>1057</v>
      </c>
      <c r="J856" s="667" t="s">
        <v>1058</v>
      </c>
      <c r="K856" s="667" t="s">
        <v>1059</v>
      </c>
      <c r="L856" s="669">
        <v>40.153020883706795</v>
      </c>
      <c r="M856" s="669">
        <v>20</v>
      </c>
      <c r="N856" s="670">
        <v>803.06041767413592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208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671" t="s">
        <v>186</v>
      </c>
      <c r="B4" s="672" t="s">
        <v>14</v>
      </c>
      <c r="C4" s="673" t="s">
        <v>2</v>
      </c>
      <c r="D4" s="672" t="s">
        <v>14</v>
      </c>
      <c r="E4" s="673" t="s">
        <v>2</v>
      </c>
      <c r="F4" s="674" t="s">
        <v>14</v>
      </c>
    </row>
    <row r="5" spans="1:6" ht="14.4" customHeight="1" x14ac:dyDescent="0.3">
      <c r="A5" s="685" t="s">
        <v>2608</v>
      </c>
      <c r="B5" s="657">
        <v>2787.2400000000002</v>
      </c>
      <c r="C5" s="675">
        <v>2.9301829449350082E-3</v>
      </c>
      <c r="D5" s="657">
        <v>948429.81790346873</v>
      </c>
      <c r="E5" s="675">
        <v>0.99706981705506503</v>
      </c>
      <c r="F5" s="658">
        <v>951217.05790346873</v>
      </c>
    </row>
    <row r="6" spans="1:6" ht="14.4" customHeight="1" x14ac:dyDescent="0.3">
      <c r="A6" s="686" t="s">
        <v>2609</v>
      </c>
      <c r="B6" s="663">
        <v>561.46253621931362</v>
      </c>
      <c r="C6" s="676">
        <v>4.6039545705379879E-3</v>
      </c>
      <c r="D6" s="663">
        <v>121390.76953233144</v>
      </c>
      <c r="E6" s="676">
        <v>0.99539604542946203</v>
      </c>
      <c r="F6" s="664">
        <v>121952.23206855076</v>
      </c>
    </row>
    <row r="7" spans="1:6" ht="14.4" customHeight="1" thickBot="1" x14ac:dyDescent="0.35">
      <c r="A7" s="687" t="s">
        <v>2610</v>
      </c>
      <c r="B7" s="678"/>
      <c r="C7" s="679">
        <v>0</v>
      </c>
      <c r="D7" s="678">
        <v>96082.610086461689</v>
      </c>
      <c r="E7" s="679">
        <v>1</v>
      </c>
      <c r="F7" s="680">
        <v>96082.610086461689</v>
      </c>
    </row>
    <row r="8" spans="1:6" ht="14.4" customHeight="1" thickBot="1" x14ac:dyDescent="0.35">
      <c r="A8" s="681" t="s">
        <v>3</v>
      </c>
      <c r="B8" s="682">
        <v>3348.702536219314</v>
      </c>
      <c r="C8" s="683">
        <v>2.863970147110153E-3</v>
      </c>
      <c r="D8" s="682">
        <v>1165903.1975222619</v>
      </c>
      <c r="E8" s="683">
        <v>0.99713602985288985</v>
      </c>
      <c r="F8" s="684">
        <v>1169251.9000584811</v>
      </c>
    </row>
    <row r="9" spans="1:6" ht="14.4" customHeight="1" thickBot="1" x14ac:dyDescent="0.35"/>
    <row r="10" spans="1:6" ht="14.4" customHeight="1" x14ac:dyDescent="0.3">
      <c r="A10" s="685" t="s">
        <v>2611</v>
      </c>
      <c r="B10" s="657">
        <v>2294.25</v>
      </c>
      <c r="C10" s="675">
        <v>4.0742933623246824E-2</v>
      </c>
      <c r="D10" s="657">
        <v>54016.128168030649</v>
      </c>
      <c r="E10" s="675">
        <v>0.95925706637675312</v>
      </c>
      <c r="F10" s="658">
        <v>56310.378168030649</v>
      </c>
    </row>
    <row r="11" spans="1:6" ht="14.4" customHeight="1" x14ac:dyDescent="0.3">
      <c r="A11" s="686" t="s">
        <v>2612</v>
      </c>
      <c r="B11" s="663">
        <v>327.99253621931365</v>
      </c>
      <c r="C11" s="676">
        <v>0.26270445593467778</v>
      </c>
      <c r="D11" s="663">
        <v>920.53039062769017</v>
      </c>
      <c r="E11" s="676">
        <v>0.73729554406532216</v>
      </c>
      <c r="F11" s="664">
        <v>1248.5229268470039</v>
      </c>
    </row>
    <row r="12" spans="1:6" ht="14.4" customHeight="1" x14ac:dyDescent="0.3">
      <c r="A12" s="686" t="s">
        <v>2613</v>
      </c>
      <c r="B12" s="663">
        <v>211.56</v>
      </c>
      <c r="C12" s="676">
        <v>1</v>
      </c>
      <c r="D12" s="663"/>
      <c r="E12" s="676">
        <v>0</v>
      </c>
      <c r="F12" s="664">
        <v>211.56</v>
      </c>
    </row>
    <row r="13" spans="1:6" ht="14.4" customHeight="1" x14ac:dyDescent="0.3">
      <c r="A13" s="686" t="s">
        <v>2614</v>
      </c>
      <c r="B13" s="663">
        <v>171.59</v>
      </c>
      <c r="C13" s="676">
        <v>1.136183865043898E-2</v>
      </c>
      <c r="D13" s="663">
        <v>14930.719166603982</v>
      </c>
      <c r="E13" s="676">
        <v>0.98863816134956106</v>
      </c>
      <c r="F13" s="664">
        <v>15102.309166603982</v>
      </c>
    </row>
    <row r="14" spans="1:6" ht="14.4" customHeight="1" x14ac:dyDescent="0.3">
      <c r="A14" s="686" t="s">
        <v>2615</v>
      </c>
      <c r="B14" s="663">
        <v>154.86000000000001</v>
      </c>
      <c r="C14" s="676">
        <v>1</v>
      </c>
      <c r="D14" s="663"/>
      <c r="E14" s="676">
        <v>0</v>
      </c>
      <c r="F14" s="664">
        <v>154.86000000000001</v>
      </c>
    </row>
    <row r="15" spans="1:6" ht="14.4" customHeight="1" x14ac:dyDescent="0.3">
      <c r="A15" s="686" t="s">
        <v>2616</v>
      </c>
      <c r="B15" s="663">
        <v>109.84000000000003</v>
      </c>
      <c r="C15" s="676">
        <v>0.24451815409274066</v>
      </c>
      <c r="D15" s="663">
        <v>339.36999999999995</v>
      </c>
      <c r="E15" s="676">
        <v>0.75548184590725931</v>
      </c>
      <c r="F15" s="664">
        <v>449.21</v>
      </c>
    </row>
    <row r="16" spans="1:6" ht="14.4" customHeight="1" x14ac:dyDescent="0.3">
      <c r="A16" s="686" t="s">
        <v>2617</v>
      </c>
      <c r="B16" s="663">
        <v>78.609999999999971</v>
      </c>
      <c r="C16" s="676">
        <v>0.31083419114076721</v>
      </c>
      <c r="D16" s="663">
        <v>174.29010636056427</v>
      </c>
      <c r="E16" s="676">
        <v>0.68916580885923284</v>
      </c>
      <c r="F16" s="664">
        <v>252.90010636056422</v>
      </c>
    </row>
    <row r="17" spans="1:6" ht="14.4" customHeight="1" x14ac:dyDescent="0.3">
      <c r="A17" s="686" t="s">
        <v>2618</v>
      </c>
      <c r="B17" s="663"/>
      <c r="C17" s="676">
        <v>0</v>
      </c>
      <c r="D17" s="663">
        <v>831.6418309003767</v>
      </c>
      <c r="E17" s="676">
        <v>1</v>
      </c>
      <c r="F17" s="664">
        <v>831.6418309003767</v>
      </c>
    </row>
    <row r="18" spans="1:6" ht="14.4" customHeight="1" x14ac:dyDescent="0.3">
      <c r="A18" s="686" t="s">
        <v>2619</v>
      </c>
      <c r="B18" s="663"/>
      <c r="C18" s="676">
        <v>0</v>
      </c>
      <c r="D18" s="663">
        <v>71.67</v>
      </c>
      <c r="E18" s="676">
        <v>1</v>
      </c>
      <c r="F18" s="664">
        <v>71.67</v>
      </c>
    </row>
    <row r="19" spans="1:6" ht="14.4" customHeight="1" x14ac:dyDescent="0.3">
      <c r="A19" s="686" t="s">
        <v>2620</v>
      </c>
      <c r="B19" s="663"/>
      <c r="C19" s="676">
        <v>0</v>
      </c>
      <c r="D19" s="663">
        <v>3786.0599999999995</v>
      </c>
      <c r="E19" s="676">
        <v>1</v>
      </c>
      <c r="F19" s="664">
        <v>3786.0599999999995</v>
      </c>
    </row>
    <row r="20" spans="1:6" ht="14.4" customHeight="1" x14ac:dyDescent="0.3">
      <c r="A20" s="686" t="s">
        <v>2621</v>
      </c>
      <c r="B20" s="663"/>
      <c r="C20" s="676">
        <v>0</v>
      </c>
      <c r="D20" s="663">
        <v>8083.5178439491046</v>
      </c>
      <c r="E20" s="676">
        <v>1</v>
      </c>
      <c r="F20" s="664">
        <v>8083.5178439491046</v>
      </c>
    </row>
    <row r="21" spans="1:6" ht="14.4" customHeight="1" x14ac:dyDescent="0.3">
      <c r="A21" s="686" t="s">
        <v>2622</v>
      </c>
      <c r="B21" s="663"/>
      <c r="C21" s="676">
        <v>0</v>
      </c>
      <c r="D21" s="663">
        <v>1218.97</v>
      </c>
      <c r="E21" s="676">
        <v>1</v>
      </c>
      <c r="F21" s="664">
        <v>1218.97</v>
      </c>
    </row>
    <row r="22" spans="1:6" ht="14.4" customHeight="1" x14ac:dyDescent="0.3">
      <c r="A22" s="686" t="s">
        <v>2623</v>
      </c>
      <c r="B22" s="663"/>
      <c r="C22" s="676">
        <v>0</v>
      </c>
      <c r="D22" s="663">
        <v>4665.8874246697396</v>
      </c>
      <c r="E22" s="676">
        <v>1</v>
      </c>
      <c r="F22" s="664">
        <v>4665.8874246697396</v>
      </c>
    </row>
    <row r="23" spans="1:6" ht="14.4" customHeight="1" x14ac:dyDescent="0.3">
      <c r="A23" s="686" t="s">
        <v>2624</v>
      </c>
      <c r="B23" s="663"/>
      <c r="C23" s="676">
        <v>0</v>
      </c>
      <c r="D23" s="663">
        <v>399.15</v>
      </c>
      <c r="E23" s="676">
        <v>1</v>
      </c>
      <c r="F23" s="664">
        <v>399.15</v>
      </c>
    </row>
    <row r="24" spans="1:6" ht="14.4" customHeight="1" x14ac:dyDescent="0.3">
      <c r="A24" s="686" t="s">
        <v>2625</v>
      </c>
      <c r="B24" s="663"/>
      <c r="C24" s="676">
        <v>0</v>
      </c>
      <c r="D24" s="663">
        <v>106.84922116190425</v>
      </c>
      <c r="E24" s="676">
        <v>1</v>
      </c>
      <c r="F24" s="664">
        <v>106.84922116190425</v>
      </c>
    </row>
    <row r="25" spans="1:6" ht="14.4" customHeight="1" x14ac:dyDescent="0.3">
      <c r="A25" s="686" t="s">
        <v>2626</v>
      </c>
      <c r="B25" s="663"/>
      <c r="C25" s="676">
        <v>0</v>
      </c>
      <c r="D25" s="663">
        <v>191.79000000000002</v>
      </c>
      <c r="E25" s="676">
        <v>1</v>
      </c>
      <c r="F25" s="664">
        <v>191.79000000000002</v>
      </c>
    </row>
    <row r="26" spans="1:6" ht="14.4" customHeight="1" x14ac:dyDescent="0.3">
      <c r="A26" s="686" t="s">
        <v>2627</v>
      </c>
      <c r="B26" s="663"/>
      <c r="C26" s="676">
        <v>0</v>
      </c>
      <c r="D26" s="663">
        <v>7642.1191676285589</v>
      </c>
      <c r="E26" s="676">
        <v>1</v>
      </c>
      <c r="F26" s="664">
        <v>7642.1191676285589</v>
      </c>
    </row>
    <row r="27" spans="1:6" ht="14.4" customHeight="1" x14ac:dyDescent="0.3">
      <c r="A27" s="686" t="s">
        <v>2628</v>
      </c>
      <c r="B27" s="663"/>
      <c r="C27" s="676">
        <v>0</v>
      </c>
      <c r="D27" s="663">
        <v>52.219950187084606</v>
      </c>
      <c r="E27" s="676">
        <v>1</v>
      </c>
      <c r="F27" s="664">
        <v>52.219950187084606</v>
      </c>
    </row>
    <row r="28" spans="1:6" ht="14.4" customHeight="1" x14ac:dyDescent="0.3">
      <c r="A28" s="686" t="s">
        <v>2629</v>
      </c>
      <c r="B28" s="663"/>
      <c r="C28" s="676">
        <v>0</v>
      </c>
      <c r="D28" s="663">
        <v>88.57</v>
      </c>
      <c r="E28" s="676">
        <v>1</v>
      </c>
      <c r="F28" s="664">
        <v>88.57</v>
      </c>
    </row>
    <row r="29" spans="1:6" ht="14.4" customHeight="1" x14ac:dyDescent="0.3">
      <c r="A29" s="686" t="s">
        <v>2630</v>
      </c>
      <c r="B29" s="663"/>
      <c r="C29" s="676">
        <v>0</v>
      </c>
      <c r="D29" s="663">
        <v>65.460000000000008</v>
      </c>
      <c r="E29" s="676">
        <v>1</v>
      </c>
      <c r="F29" s="664">
        <v>65.460000000000008</v>
      </c>
    </row>
    <row r="30" spans="1:6" ht="14.4" customHeight="1" x14ac:dyDescent="0.3">
      <c r="A30" s="686" t="s">
        <v>2631</v>
      </c>
      <c r="B30" s="663"/>
      <c r="C30" s="676">
        <v>0</v>
      </c>
      <c r="D30" s="663">
        <v>140238.51317526118</v>
      </c>
      <c r="E30" s="676">
        <v>1</v>
      </c>
      <c r="F30" s="664">
        <v>140238.51317526118</v>
      </c>
    </row>
    <row r="31" spans="1:6" ht="14.4" customHeight="1" x14ac:dyDescent="0.3">
      <c r="A31" s="686" t="s">
        <v>2632</v>
      </c>
      <c r="B31" s="663"/>
      <c r="C31" s="676">
        <v>0</v>
      </c>
      <c r="D31" s="663">
        <v>224.64981431420176</v>
      </c>
      <c r="E31" s="676">
        <v>1</v>
      </c>
      <c r="F31" s="664">
        <v>224.64981431420176</v>
      </c>
    </row>
    <row r="32" spans="1:6" ht="14.4" customHeight="1" x14ac:dyDescent="0.3">
      <c r="A32" s="686" t="s">
        <v>2633</v>
      </c>
      <c r="B32" s="663"/>
      <c r="C32" s="676">
        <v>0</v>
      </c>
      <c r="D32" s="663">
        <v>182.55000000000004</v>
      </c>
      <c r="E32" s="676">
        <v>1</v>
      </c>
      <c r="F32" s="664">
        <v>182.55000000000004</v>
      </c>
    </row>
    <row r="33" spans="1:6" ht="14.4" customHeight="1" x14ac:dyDescent="0.3">
      <c r="A33" s="686" t="s">
        <v>2634</v>
      </c>
      <c r="B33" s="663"/>
      <c r="C33" s="676">
        <v>0</v>
      </c>
      <c r="D33" s="663">
        <v>101.83979048417304</v>
      </c>
      <c r="E33" s="676">
        <v>1</v>
      </c>
      <c r="F33" s="664">
        <v>101.83979048417304</v>
      </c>
    </row>
    <row r="34" spans="1:6" ht="14.4" customHeight="1" x14ac:dyDescent="0.3">
      <c r="A34" s="686" t="s">
        <v>2635</v>
      </c>
      <c r="B34" s="663"/>
      <c r="C34" s="676">
        <v>0</v>
      </c>
      <c r="D34" s="663">
        <v>149652.08749603957</v>
      </c>
      <c r="E34" s="676">
        <v>1</v>
      </c>
      <c r="F34" s="664">
        <v>149652.08749603957</v>
      </c>
    </row>
    <row r="35" spans="1:6" ht="14.4" customHeight="1" x14ac:dyDescent="0.3">
      <c r="A35" s="686" t="s">
        <v>2636</v>
      </c>
      <c r="B35" s="663">
        <v>0</v>
      </c>
      <c r="C35" s="676">
        <v>0</v>
      </c>
      <c r="D35" s="663">
        <v>66638.335280081141</v>
      </c>
      <c r="E35" s="676">
        <v>1</v>
      </c>
      <c r="F35" s="664">
        <v>66638.335280081141</v>
      </c>
    </row>
    <row r="36" spans="1:6" ht="14.4" customHeight="1" x14ac:dyDescent="0.3">
      <c r="A36" s="686" t="s">
        <v>2637</v>
      </c>
      <c r="B36" s="663"/>
      <c r="C36" s="676">
        <v>0</v>
      </c>
      <c r="D36" s="663">
        <v>192.02</v>
      </c>
      <c r="E36" s="676">
        <v>1</v>
      </c>
      <c r="F36" s="664">
        <v>192.02</v>
      </c>
    </row>
    <row r="37" spans="1:6" ht="14.4" customHeight="1" x14ac:dyDescent="0.3">
      <c r="A37" s="686" t="s">
        <v>2638</v>
      </c>
      <c r="B37" s="663"/>
      <c r="C37" s="676">
        <v>0</v>
      </c>
      <c r="D37" s="663">
        <v>2725.722464669288</v>
      </c>
      <c r="E37" s="676">
        <v>1</v>
      </c>
      <c r="F37" s="664">
        <v>2725.722464669288</v>
      </c>
    </row>
    <row r="38" spans="1:6" ht="14.4" customHeight="1" x14ac:dyDescent="0.3">
      <c r="A38" s="686" t="s">
        <v>2639</v>
      </c>
      <c r="B38" s="663"/>
      <c r="C38" s="676">
        <v>0</v>
      </c>
      <c r="D38" s="663">
        <v>642.85854184750804</v>
      </c>
      <c r="E38" s="676">
        <v>1</v>
      </c>
      <c r="F38" s="664">
        <v>642.85854184750804</v>
      </c>
    </row>
    <row r="39" spans="1:6" ht="14.4" customHeight="1" x14ac:dyDescent="0.3">
      <c r="A39" s="686" t="s">
        <v>2640</v>
      </c>
      <c r="B39" s="663"/>
      <c r="C39" s="676">
        <v>0</v>
      </c>
      <c r="D39" s="663">
        <v>7075.8882853877349</v>
      </c>
      <c r="E39" s="676">
        <v>1</v>
      </c>
      <c r="F39" s="664">
        <v>7075.8882853877349</v>
      </c>
    </row>
    <row r="40" spans="1:6" ht="14.4" customHeight="1" x14ac:dyDescent="0.3">
      <c r="A40" s="686" t="s">
        <v>2641</v>
      </c>
      <c r="B40" s="663"/>
      <c r="C40" s="676">
        <v>0</v>
      </c>
      <c r="D40" s="663">
        <v>219.69039874819032</v>
      </c>
      <c r="E40" s="676">
        <v>1</v>
      </c>
      <c r="F40" s="664">
        <v>219.69039874819032</v>
      </c>
    </row>
    <row r="41" spans="1:6" ht="14.4" customHeight="1" x14ac:dyDescent="0.3">
      <c r="A41" s="686" t="s">
        <v>2642</v>
      </c>
      <c r="B41" s="663"/>
      <c r="C41" s="676">
        <v>0</v>
      </c>
      <c r="D41" s="663">
        <v>6210.8831519548949</v>
      </c>
      <c r="E41" s="676">
        <v>1</v>
      </c>
      <c r="F41" s="664">
        <v>6210.8831519548949</v>
      </c>
    </row>
    <row r="42" spans="1:6" ht="14.4" customHeight="1" x14ac:dyDescent="0.3">
      <c r="A42" s="686" t="s">
        <v>2643</v>
      </c>
      <c r="B42" s="663"/>
      <c r="C42" s="676">
        <v>0</v>
      </c>
      <c r="D42" s="663">
        <v>63.87</v>
      </c>
      <c r="E42" s="676">
        <v>1</v>
      </c>
      <c r="F42" s="664">
        <v>63.87</v>
      </c>
    </row>
    <row r="43" spans="1:6" ht="14.4" customHeight="1" x14ac:dyDescent="0.3">
      <c r="A43" s="686" t="s">
        <v>2644</v>
      </c>
      <c r="B43" s="663"/>
      <c r="C43" s="676">
        <v>0</v>
      </c>
      <c r="D43" s="663">
        <v>14710.138775523912</v>
      </c>
      <c r="E43" s="676">
        <v>1</v>
      </c>
      <c r="F43" s="664">
        <v>14710.138775523912</v>
      </c>
    </row>
    <row r="44" spans="1:6" ht="14.4" customHeight="1" x14ac:dyDescent="0.3">
      <c r="A44" s="686" t="s">
        <v>2645</v>
      </c>
      <c r="B44" s="663"/>
      <c r="C44" s="676">
        <v>0</v>
      </c>
      <c r="D44" s="663">
        <v>481.65999999999991</v>
      </c>
      <c r="E44" s="676">
        <v>1</v>
      </c>
      <c r="F44" s="664">
        <v>481.65999999999991</v>
      </c>
    </row>
    <row r="45" spans="1:6" ht="14.4" customHeight="1" x14ac:dyDescent="0.3">
      <c r="A45" s="686" t="s">
        <v>2646</v>
      </c>
      <c r="B45" s="663"/>
      <c r="C45" s="676">
        <v>0</v>
      </c>
      <c r="D45" s="663">
        <v>2150.7036562743633</v>
      </c>
      <c r="E45" s="676">
        <v>1</v>
      </c>
      <c r="F45" s="664">
        <v>2150.7036562743633</v>
      </c>
    </row>
    <row r="46" spans="1:6" ht="14.4" customHeight="1" x14ac:dyDescent="0.3">
      <c r="A46" s="686" t="s">
        <v>2647</v>
      </c>
      <c r="B46" s="663"/>
      <c r="C46" s="676">
        <v>0</v>
      </c>
      <c r="D46" s="663">
        <v>151.63999999999999</v>
      </c>
      <c r="E46" s="676">
        <v>1</v>
      </c>
      <c r="F46" s="664">
        <v>151.63999999999999</v>
      </c>
    </row>
    <row r="47" spans="1:6" ht="14.4" customHeight="1" x14ac:dyDescent="0.3">
      <c r="A47" s="686" t="s">
        <v>2648</v>
      </c>
      <c r="B47" s="663"/>
      <c r="C47" s="676">
        <v>0</v>
      </c>
      <c r="D47" s="663">
        <v>6877.8800000000019</v>
      </c>
      <c r="E47" s="676">
        <v>1</v>
      </c>
      <c r="F47" s="664">
        <v>6877.8800000000019</v>
      </c>
    </row>
    <row r="48" spans="1:6" ht="14.4" customHeight="1" x14ac:dyDescent="0.3">
      <c r="A48" s="686" t="s">
        <v>2649</v>
      </c>
      <c r="B48" s="663"/>
      <c r="C48" s="676">
        <v>0</v>
      </c>
      <c r="D48" s="663">
        <v>171.96</v>
      </c>
      <c r="E48" s="676">
        <v>1</v>
      </c>
      <c r="F48" s="664">
        <v>171.96</v>
      </c>
    </row>
    <row r="49" spans="1:6" ht="14.4" customHeight="1" x14ac:dyDescent="0.3">
      <c r="A49" s="686" t="s">
        <v>2650</v>
      </c>
      <c r="B49" s="663"/>
      <c r="C49" s="676">
        <v>0</v>
      </c>
      <c r="D49" s="663">
        <v>116350.80227636106</v>
      </c>
      <c r="E49" s="676">
        <v>1</v>
      </c>
      <c r="F49" s="664">
        <v>116350.80227636106</v>
      </c>
    </row>
    <row r="50" spans="1:6" ht="14.4" customHeight="1" x14ac:dyDescent="0.3">
      <c r="A50" s="686" t="s">
        <v>2651</v>
      </c>
      <c r="B50" s="663"/>
      <c r="C50" s="676">
        <v>0</v>
      </c>
      <c r="D50" s="663">
        <v>123.28999999999996</v>
      </c>
      <c r="E50" s="676">
        <v>1</v>
      </c>
      <c r="F50" s="664">
        <v>123.28999999999996</v>
      </c>
    </row>
    <row r="51" spans="1:6" ht="14.4" customHeight="1" x14ac:dyDescent="0.3">
      <c r="A51" s="686" t="s">
        <v>2652</v>
      </c>
      <c r="B51" s="663"/>
      <c r="C51" s="676">
        <v>0</v>
      </c>
      <c r="D51" s="663">
        <v>172489.58700866415</v>
      </c>
      <c r="E51" s="676">
        <v>1</v>
      </c>
      <c r="F51" s="664">
        <v>172489.58700866415</v>
      </c>
    </row>
    <row r="52" spans="1:6" ht="14.4" customHeight="1" x14ac:dyDescent="0.3">
      <c r="A52" s="686" t="s">
        <v>2653</v>
      </c>
      <c r="B52" s="663"/>
      <c r="C52" s="676">
        <v>0</v>
      </c>
      <c r="D52" s="663">
        <v>86223.223200529246</v>
      </c>
      <c r="E52" s="676">
        <v>1</v>
      </c>
      <c r="F52" s="664">
        <v>86223.223200529246</v>
      </c>
    </row>
    <row r="53" spans="1:6" ht="14.4" customHeight="1" x14ac:dyDescent="0.3">
      <c r="A53" s="686" t="s">
        <v>2654</v>
      </c>
      <c r="B53" s="663"/>
      <c r="C53" s="676">
        <v>0</v>
      </c>
      <c r="D53" s="663">
        <v>1444.0243547676987</v>
      </c>
      <c r="E53" s="676">
        <v>1</v>
      </c>
      <c r="F53" s="664">
        <v>1444.0243547676987</v>
      </c>
    </row>
    <row r="54" spans="1:6" ht="14.4" customHeight="1" x14ac:dyDescent="0.3">
      <c r="A54" s="686" t="s">
        <v>2655</v>
      </c>
      <c r="B54" s="663"/>
      <c r="C54" s="676">
        <v>0</v>
      </c>
      <c r="D54" s="663">
        <v>997.44</v>
      </c>
      <c r="E54" s="676">
        <v>1</v>
      </c>
      <c r="F54" s="664">
        <v>997.44</v>
      </c>
    </row>
    <row r="55" spans="1:6" ht="14.4" customHeight="1" x14ac:dyDescent="0.3">
      <c r="A55" s="686" t="s">
        <v>2656</v>
      </c>
      <c r="B55" s="663"/>
      <c r="C55" s="676">
        <v>0</v>
      </c>
      <c r="D55" s="663">
        <v>250.11</v>
      </c>
      <c r="E55" s="676">
        <v>1</v>
      </c>
      <c r="F55" s="664">
        <v>250.11</v>
      </c>
    </row>
    <row r="56" spans="1:6" ht="14.4" customHeight="1" x14ac:dyDescent="0.3">
      <c r="A56" s="686" t="s">
        <v>2657</v>
      </c>
      <c r="B56" s="663"/>
      <c r="C56" s="676">
        <v>0</v>
      </c>
      <c r="D56" s="663">
        <v>433.55006568870465</v>
      </c>
      <c r="E56" s="676">
        <v>1</v>
      </c>
      <c r="F56" s="664">
        <v>433.55006568870465</v>
      </c>
    </row>
    <row r="57" spans="1:6" ht="14.4" customHeight="1" x14ac:dyDescent="0.3">
      <c r="A57" s="686" t="s">
        <v>2658</v>
      </c>
      <c r="B57" s="663"/>
      <c r="C57" s="676">
        <v>0</v>
      </c>
      <c r="D57" s="663">
        <v>27509.224974181627</v>
      </c>
      <c r="E57" s="676">
        <v>1</v>
      </c>
      <c r="F57" s="664">
        <v>27509.224974181627</v>
      </c>
    </row>
    <row r="58" spans="1:6" ht="14.4" customHeight="1" x14ac:dyDescent="0.3">
      <c r="A58" s="686" t="s">
        <v>2659</v>
      </c>
      <c r="B58" s="663"/>
      <c r="C58" s="676">
        <v>0</v>
      </c>
      <c r="D58" s="663">
        <v>1017.709200826382</v>
      </c>
      <c r="E58" s="676">
        <v>1</v>
      </c>
      <c r="F58" s="664">
        <v>1017.709200826382</v>
      </c>
    </row>
    <row r="59" spans="1:6" ht="14.4" customHeight="1" x14ac:dyDescent="0.3">
      <c r="A59" s="686" t="s">
        <v>2660</v>
      </c>
      <c r="B59" s="663"/>
      <c r="C59" s="676">
        <v>0</v>
      </c>
      <c r="D59" s="663">
        <v>331.43000000000006</v>
      </c>
      <c r="E59" s="676">
        <v>1</v>
      </c>
      <c r="F59" s="664">
        <v>331.43000000000006</v>
      </c>
    </row>
    <row r="60" spans="1:6" ht="14.4" customHeight="1" x14ac:dyDescent="0.3">
      <c r="A60" s="686" t="s">
        <v>2661</v>
      </c>
      <c r="B60" s="663"/>
      <c r="C60" s="676">
        <v>0</v>
      </c>
      <c r="D60" s="663">
        <v>103.44017235161732</v>
      </c>
      <c r="E60" s="676">
        <v>1</v>
      </c>
      <c r="F60" s="664">
        <v>103.44017235161732</v>
      </c>
    </row>
    <row r="61" spans="1:6" ht="14.4" customHeight="1" x14ac:dyDescent="0.3">
      <c r="A61" s="686" t="s">
        <v>2662</v>
      </c>
      <c r="B61" s="663"/>
      <c r="C61" s="676">
        <v>0</v>
      </c>
      <c r="D61" s="663">
        <v>135.69</v>
      </c>
      <c r="E61" s="676">
        <v>1</v>
      </c>
      <c r="F61" s="664">
        <v>135.69</v>
      </c>
    </row>
    <row r="62" spans="1:6" ht="14.4" customHeight="1" x14ac:dyDescent="0.3">
      <c r="A62" s="686" t="s">
        <v>2663</v>
      </c>
      <c r="B62" s="663"/>
      <c r="C62" s="676">
        <v>0</v>
      </c>
      <c r="D62" s="663">
        <v>138623.2210293368</v>
      </c>
      <c r="E62" s="676">
        <v>1</v>
      </c>
      <c r="F62" s="664">
        <v>138623.2210293368</v>
      </c>
    </row>
    <row r="63" spans="1:6" ht="14.4" customHeight="1" x14ac:dyDescent="0.3">
      <c r="A63" s="686" t="s">
        <v>2664</v>
      </c>
      <c r="B63" s="663"/>
      <c r="C63" s="676">
        <v>0</v>
      </c>
      <c r="D63" s="663">
        <v>101.43999999999997</v>
      </c>
      <c r="E63" s="676">
        <v>1</v>
      </c>
      <c r="F63" s="664">
        <v>101.43999999999997</v>
      </c>
    </row>
    <row r="64" spans="1:6" ht="14.4" customHeight="1" x14ac:dyDescent="0.3">
      <c r="A64" s="686" t="s">
        <v>2665</v>
      </c>
      <c r="B64" s="663"/>
      <c r="C64" s="676">
        <v>0</v>
      </c>
      <c r="D64" s="663">
        <v>269.93000000000006</v>
      </c>
      <c r="E64" s="676">
        <v>1</v>
      </c>
      <c r="F64" s="664">
        <v>269.93000000000006</v>
      </c>
    </row>
    <row r="65" spans="1:6" ht="14.4" customHeight="1" x14ac:dyDescent="0.3">
      <c r="A65" s="686" t="s">
        <v>2666</v>
      </c>
      <c r="B65" s="663"/>
      <c r="C65" s="676">
        <v>0</v>
      </c>
      <c r="D65" s="663">
        <v>322.66064977981091</v>
      </c>
      <c r="E65" s="676">
        <v>1</v>
      </c>
      <c r="F65" s="664">
        <v>322.66064977981091</v>
      </c>
    </row>
    <row r="66" spans="1:6" ht="14.4" customHeight="1" x14ac:dyDescent="0.3">
      <c r="A66" s="686" t="s">
        <v>2667</v>
      </c>
      <c r="B66" s="663"/>
      <c r="C66" s="676">
        <v>0</v>
      </c>
      <c r="D66" s="663">
        <v>230.24000000000012</v>
      </c>
      <c r="E66" s="676">
        <v>1</v>
      </c>
      <c r="F66" s="664">
        <v>230.24000000000012</v>
      </c>
    </row>
    <row r="67" spans="1:6" ht="14.4" customHeight="1" x14ac:dyDescent="0.3">
      <c r="A67" s="686" t="s">
        <v>2668</v>
      </c>
      <c r="B67" s="663"/>
      <c r="C67" s="676">
        <v>0</v>
      </c>
      <c r="D67" s="663">
        <v>3188.6736852214813</v>
      </c>
      <c r="E67" s="676">
        <v>1</v>
      </c>
      <c r="F67" s="664">
        <v>3188.6736852214813</v>
      </c>
    </row>
    <row r="68" spans="1:6" ht="14.4" customHeight="1" x14ac:dyDescent="0.3">
      <c r="A68" s="686" t="s">
        <v>2669</v>
      </c>
      <c r="B68" s="663"/>
      <c r="C68" s="676">
        <v>0</v>
      </c>
      <c r="D68" s="663">
        <v>95987.10014609991</v>
      </c>
      <c r="E68" s="676">
        <v>1</v>
      </c>
      <c r="F68" s="664">
        <v>95987.10014609991</v>
      </c>
    </row>
    <row r="69" spans="1:6" ht="14.4" customHeight="1" x14ac:dyDescent="0.3">
      <c r="A69" s="686" t="s">
        <v>2670</v>
      </c>
      <c r="B69" s="663"/>
      <c r="C69" s="676">
        <v>0</v>
      </c>
      <c r="D69" s="663">
        <v>153.59036289145985</v>
      </c>
      <c r="E69" s="676">
        <v>1</v>
      </c>
      <c r="F69" s="664">
        <v>153.59036289145985</v>
      </c>
    </row>
    <row r="70" spans="1:6" ht="14.4" customHeight="1" thickBot="1" x14ac:dyDescent="0.35">
      <c r="A70" s="687" t="s">
        <v>2671</v>
      </c>
      <c r="B70" s="678"/>
      <c r="C70" s="679">
        <v>0</v>
      </c>
      <c r="D70" s="678">
        <v>23318.986294856728</v>
      </c>
      <c r="E70" s="679">
        <v>1</v>
      </c>
      <c r="F70" s="680">
        <v>23318.986294856728</v>
      </c>
    </row>
    <row r="71" spans="1:6" ht="14.4" customHeight="1" thickBot="1" x14ac:dyDescent="0.35">
      <c r="A71" s="681" t="s">
        <v>3</v>
      </c>
      <c r="B71" s="682">
        <v>3348.7025362193135</v>
      </c>
      <c r="C71" s="683">
        <v>2.8639701471101517E-3</v>
      </c>
      <c r="D71" s="682">
        <v>1165903.1975222621</v>
      </c>
      <c r="E71" s="683">
        <v>0.99713602985288985</v>
      </c>
      <c r="F71" s="684">
        <v>1169251.9000584814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2014-10-22T11:36:29Z</dcterms:modified>
</cp:coreProperties>
</file>