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T75" i="371" l="1"/>
  <c r="V75" i="371" s="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T60" i="371"/>
  <c r="V60" i="371" s="1"/>
  <c r="S60" i="371"/>
  <c r="R60" i="371"/>
  <c r="Q60" i="371"/>
  <c r="T59" i="371"/>
  <c r="V59" i="371" s="1"/>
  <c r="S59" i="371"/>
  <c r="R59" i="371"/>
  <c r="Q59" i="371"/>
  <c r="T58" i="371"/>
  <c r="V58" i="371" s="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T55" i="371"/>
  <c r="V55" i="371" s="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T48" i="371"/>
  <c r="U48" i="371" s="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T42" i="371"/>
  <c r="U42" i="371" s="1"/>
  <c r="S42" i="371"/>
  <c r="R42" i="371"/>
  <c r="Q42" i="371"/>
  <c r="V41" i="371"/>
  <c r="U41" i="371"/>
  <c r="T41" i="371"/>
  <c r="S41" i="371"/>
  <c r="R41" i="371"/>
  <c r="Q41" i="371"/>
  <c r="V40" i="371"/>
  <c r="T40" i="371"/>
  <c r="U40" i="371" s="1"/>
  <c r="S40" i="371"/>
  <c r="R40" i="371"/>
  <c r="Q40" i="371"/>
  <c r="V39" i="371"/>
  <c r="U39" i="371"/>
  <c r="T39" i="371"/>
  <c r="S39" i="371"/>
  <c r="R39" i="371"/>
  <c r="Q39" i="371"/>
  <c r="V38" i="371"/>
  <c r="T38" i="371"/>
  <c r="U38" i="371" s="1"/>
  <c r="S38" i="371"/>
  <c r="R38" i="371"/>
  <c r="Q38" i="371"/>
  <c r="V37" i="371"/>
  <c r="U37" i="371"/>
  <c r="T37" i="371"/>
  <c r="S37" i="371"/>
  <c r="R37" i="371"/>
  <c r="Q37" i="371"/>
  <c r="V36" i="371"/>
  <c r="T36" i="371"/>
  <c r="U36" i="371" s="1"/>
  <c r="S36" i="371"/>
  <c r="R36" i="371"/>
  <c r="Q36" i="371"/>
  <c r="T35" i="371"/>
  <c r="V35" i="371" s="1"/>
  <c r="S35" i="371"/>
  <c r="R35" i="371"/>
  <c r="Q35" i="371"/>
  <c r="V34" i="371"/>
  <c r="T34" i="371"/>
  <c r="U34" i="371" s="1"/>
  <c r="S34" i="371"/>
  <c r="R34" i="371"/>
  <c r="Q34" i="371"/>
  <c r="V33" i="371"/>
  <c r="U33" i="371"/>
  <c r="T33" i="371"/>
  <c r="S33" i="371"/>
  <c r="R33" i="371"/>
  <c r="Q33" i="371"/>
  <c r="V32" i="371"/>
  <c r="T32" i="371"/>
  <c r="U32" i="371" s="1"/>
  <c r="S32" i="371"/>
  <c r="R32" i="371"/>
  <c r="Q32" i="371"/>
  <c r="T31" i="371"/>
  <c r="V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V27" i="371"/>
  <c r="U27" i="371"/>
  <c r="T27" i="37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T16" i="371"/>
  <c r="U16" i="371" s="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T13" i="371"/>
  <c r="V13" i="371" s="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T8" i="371"/>
  <c r="U8" i="371" s="1"/>
  <c r="S8" i="371"/>
  <c r="R8" i="371"/>
  <c r="Q8" i="371"/>
  <c r="T7" i="371"/>
  <c r="V7" i="371" s="1"/>
  <c r="S7" i="371"/>
  <c r="R7" i="371"/>
  <c r="Q7" i="371"/>
  <c r="V6" i="371"/>
  <c r="T6" i="371"/>
  <c r="U6" i="371" s="1"/>
  <c r="S6" i="371"/>
  <c r="R6" i="371"/>
  <c r="Q6" i="371"/>
  <c r="T5" i="371"/>
  <c r="V5" i="371" s="1"/>
  <c r="S5" i="371"/>
  <c r="R5" i="371"/>
  <c r="Q5" i="371"/>
  <c r="U5" i="371" l="1"/>
  <c r="U7" i="371"/>
  <c r="U52" i="371"/>
  <c r="U54" i="371"/>
  <c r="U58" i="371"/>
  <c r="U60" i="371"/>
  <c r="U74" i="371"/>
  <c r="U13" i="371"/>
  <c r="U15" i="371"/>
  <c r="U17" i="371"/>
  <c r="U19" i="371"/>
  <c r="U21" i="371"/>
  <c r="U23" i="371"/>
  <c r="U25" i="371"/>
  <c r="U31" i="371"/>
  <c r="U35" i="371"/>
  <c r="U43" i="371"/>
  <c r="U45" i="371"/>
  <c r="U47" i="371"/>
  <c r="U55" i="371"/>
  <c r="U59" i="371"/>
  <c r="U63" i="371"/>
  <c r="U67" i="371"/>
  <c r="U75" i="371"/>
  <c r="AG26" i="419" l="1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M3" i="387"/>
  <c r="K3" i="387" s="1"/>
  <c r="L3" i="387"/>
  <c r="J3" i="387"/>
  <c r="I3" i="387"/>
  <c r="G3" i="387"/>
  <c r="F3" i="387"/>
  <c r="N3" i="220"/>
  <c r="L3" i="220" s="1"/>
  <c r="C21" i="414"/>
  <c r="D21" i="414"/>
  <c r="O3" i="345" l="1"/>
  <c r="U3" i="347"/>
  <c r="Q3" i="347"/>
  <c r="H3" i="38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<sst xmlns="http://schemas.openxmlformats.org/spreadsheetml/2006/main" count="20002" uniqueCount="5013">
  <si>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</si>
  <si>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</si>
  <si>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</si>
  <si>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</si>
  <si>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</si>
  <si>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</si>
  <si>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</si>
  <si>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</si>
  <si>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</si>
  <si>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</si>
  <si>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</si>
  <si>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</si>
  <si>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</si>
  <si>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</si>
  <si>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</si>
  <si>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</si>
  <si>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</si>
  <si>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</si>
  <si>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</si>
  <si>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</si>
  <si>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</si>
  <si>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</si>
  <si>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</si>
  <si>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</si>
  <si>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</si>
  <si>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</si>
  <si>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</si>
  <si>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</si>
  <si>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</si>
  <si>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</si>
  <si>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</si>
  <si>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</si>
  <si>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</si>
  <si>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</si>
  <si>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</si>
  <si>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</si>
  <si>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</si>
  <si>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</si>
  <si>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</si>
  <si>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</si>
  <si>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</si>
  <si>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</si>
  <si>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</si>
  <si>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</si>
  <si>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</si>
  <si>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</si>
  <si>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</si>
  <si>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</si>
  <si>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</si>
  <si>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</si>
  <si>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</si>
  <si>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</si>
  <si>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</si>
  <si>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</si>
  <si>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</si>
  <si>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</si>
  <si>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</si>
  <si>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</si>
  <si>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</si>
  <si>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</si>
  <si>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</si>
  <si>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</si>
  <si>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</si>
  <si>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</si>
  <si>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</si>
  <si>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</si>
  <si>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</si>
  <si>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</si>
  <si>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</si>
  <si>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</si>
  <si>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</si>
  <si>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</si>
  <si>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</si>
  <si>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</si>
  <si>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</si>
  <si>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</si>
  <si>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</si>
  <si>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</si>
  <si>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</si>
  <si>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</si>
  <si>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</si>
  <si>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</si>
  <si>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</si>
  <si>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</si>
  <si>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</si>
  <si>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</si>
  <si>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</si>
  <si>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</si>
  <si>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</si>
  <si>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</si>
  <si>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</si>
  <si>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</si>
  <si>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</si>
  <si>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</si>
  <si>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</si>
  <si>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</si>
  <si>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</si>
  <si>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</si>
  <si>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</si>
  <si>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</si>
  <si>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</si>
  <si>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</si>
  <si>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</si>
  <si>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</si>
  <si>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</si>
  <si>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</si>
  <si>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</si>
  <si>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</si>
  <si>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</si>
  <si>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</si>
  <si>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</si>
  <si>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</si>
  <si>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</si>
  <si>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</si>
  <si>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</si>
  <si>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</si>
  <si>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</si>
  <si>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</si>
  <si>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</si>
  <si>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</si>
  <si>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</si>
  <si>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</si>
  <si>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</si>
  <si>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</si>
  <si>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</si>
  <si>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</si>
  <si>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</si>
  <si>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</si>
  <si>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</si>
  <si>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</si>
  <si>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</si>
  <si>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</si>
  <si>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</si>
  <si>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</si>
  <si>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</si>
  <si>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</si>
  <si>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</si>
  <si>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</si>
  <si>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</si>
  <si>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</si>
  <si>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</si>
  <si>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</si>
  <si>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</si>
  <si>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</si>
  <si>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</si>
  <si>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</si>
  <si>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</si>
  <si>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</si>
  <si>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</si>
  <si>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</si>
  <si>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</si>
  <si>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</si>
  <si>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</si>
  <si>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</si>
  <si>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</si>
  <si>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</si>
  <si>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</si>
  <si>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</si>
  <si>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</si>
  <si>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</si>
  <si>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</si>
  <si>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</si>
  <si>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</si>
  <si>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</si>
  <si>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</si>
  <si>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</si>
  <si>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</si>
  <si>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</si>
  <si>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</si>
  <si>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</si>
  <si>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</si>
  <si>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</si>
  <si>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</si>
  <si>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</si>
  <si>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</si>
  <si>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</si>
  <si>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</si>
  <si>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</si>
  <si>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</si>
  <si>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</si>
  <si>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</si>
  <si>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</si>
  <si>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</si>
  <si>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</si>
  <si>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</si>
  <si>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</si>
  <si>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</si>
  <si>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</si>
  <si>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</si>
  <si>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</si>
  <si>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</si>
  <si>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</si>
  <si>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</si>
  <si>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</si>
  <si>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</si>
  <si>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</si>
  <si>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</si>
  <si>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</si>
  <si>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</si>
  <si>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</si>
  <si>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</si>
  <si>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</si>
  <si>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</si>
  <si>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</si>
  <si>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</si>
  <si>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</si>
  <si>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</si>
  <si>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</si>
  <si>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</si>
  <si>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</si>
  <si>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</si>
  <si>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</si>
  <si>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</si>
  <si>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</si>
  <si>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</si>
  <si>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</si>
  <si>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</si>
  <si>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</si>
  <si>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</si>
  <si>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</si>
  <si>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</si>
  <si>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</si>
  <si>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</si>
  <si>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</si>
  <si>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</si>
  <si>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</si>
  <si>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</si>
  <si>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</si>
  <si>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</si>
  <si>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</si>
  <si>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</si>
  <si>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</si>
  <si>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</si>
  <si>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</si>
  <si>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</si>
  <si>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</si>
  <si>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</si>
  <si>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</si>
  <si>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</si>
  <si>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</si>
  <si>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</si>
  <si>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</si>
  <si>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</si>
  <si>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</si>
  <si>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</si>
  <si>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</si>
  <si>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</si>
  <si>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</si>
  <si>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</si>
  <si>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</si>
  <si>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</si>
  <si>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</si>
  <si>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</si>
  <si>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</si>
  <si>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</si>
  <si>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</si>
  <si>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</si>
  <si>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</si>
  <si>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</si>
  <si>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</si>
  <si>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</si>
  <si>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</si>
  <si>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</si>
  <si>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</si>
  <si>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</si>
  <si>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</si>
  <si>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</si>
  <si>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</si>
  <si>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</si>
  <si>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</si>
  <si>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</si>
  <si>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</si>
  <si>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</si>
  <si>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</si>
  <si>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</si>
  <si>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</si>
  <si>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</si>
  <si>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</si>
  <si>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</si>
  <si>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</si>
  <si>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</si>
  <si>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</si>
  <si>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</si>
  <si>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</si>
  <si>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</si>
  <si>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</si>
  <si>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</si>
  <si>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</si>
  <si>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</si>
  <si>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</si>
  <si>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</si>
  <si>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</si>
  <si>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</si>
  <si>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</si>
  <si>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</si>
  <si>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</si>
  <si>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</si>
  <si>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</si>
  <si>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</si>
  <si>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</si>
  <si>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</si>
  <si>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</si>
  <si>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</si>
  <si>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</si>
  <si>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</si>
  <si>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</si>
  <si>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</si>
  <si>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</si>
  <si>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</si>
  <si>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</si>
  <si>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</si>
  <si>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</si>
  <si>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</si>
  <si>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</si>
  <si>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</si>
  <si>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</si>
  <si>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</si>
  <si>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</si>
  <si>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</si>
  <si>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</si>
  <si>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</si>
  <si>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</si>
  <si>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</si>
  <si>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</si>
  <si>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</si>
  <si>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</si>
  <si>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</si>
  <si>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</si>
  <si>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</si>
  <si>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</si>
  <si>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</si>
  <si>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</si>
  <si>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</si>
  <si>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</si>
  <si>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</si>
  <si>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50113009     léky - RTG diagnostika ZUL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</si>
  <si>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</si>
  <si>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</si>
  <si>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</si>
  <si>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</si>
  <si>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</si>
  <si>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</si>
  <si>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</si>
  <si>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</si>
  <si>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50115005     implant.umělé těl.náhr.-neurostim.(s.Z_511)</t>
  </si>
  <si>
    <t>50115006     implant.umělé těl.náhr.-neuromod.-DBS(s.Z_508)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</si>
  <si>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</si>
  <si>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</si>
  <si>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</si>
  <si>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</si>
  <si>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</si>
  <si>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</si>
  <si>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</si>
  <si>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</si>
  <si>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</si>
  <si>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</si>
  <si>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</si>
  <si>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</si>
  <si>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</si>
  <si>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</si>
  <si>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</si>
  <si>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</si>
  <si>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</si>
  <si>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</si>
  <si>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</si>
  <si>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</si>
  <si>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</si>
  <si>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</si>
  <si>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</si>
  <si>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</si>
  <si>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</si>
  <si>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</si>
  <si>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</si>
  <si>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</si>
  <si>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</si>
  <si>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</si>
  <si>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</si>
  <si>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</si>
  <si>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</si>
  <si>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</si>
  <si>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</si>
  <si>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</si>
  <si>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</si>
  <si>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</si>
  <si>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</si>
  <si>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</si>
  <si>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</si>
  <si>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</si>
  <si>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</si>
  <si>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</si>
  <si>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</si>
  <si>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</si>
  <si>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</si>
  <si>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</si>
  <si>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</si>
  <si>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</si>
  <si>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</si>
  <si>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</si>
  <si>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</si>
  <si>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</si>
  <si>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</si>
  <si>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</si>
  <si>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</si>
  <si>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</si>
  <si>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</si>
  <si>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</si>
  <si>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</si>
  <si>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</si>
  <si>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</si>
  <si>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</si>
  <si>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</si>
  <si>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</si>
  <si>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</si>
  <si>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</si>
  <si>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</si>
  <si>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</si>
  <si>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</si>
  <si>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</si>
  <si>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</si>
  <si>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</si>
  <si>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</si>
  <si>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</si>
  <si>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</si>
  <si>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</si>
  <si>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</si>
  <si>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</si>
  <si>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</si>
  <si>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</si>
  <si>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</si>
  <si>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</si>
  <si>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</si>
  <si>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</si>
  <si>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</si>
  <si>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</si>
  <si>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</si>
  <si>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</si>
  <si>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</si>
  <si>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</si>
  <si>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</si>
  <si>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</si>
  <si>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</si>
  <si>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</si>
  <si>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</si>
  <si>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</si>
  <si>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</si>
  <si>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</si>
  <si>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</si>
  <si>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</si>
  <si>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</si>
  <si>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</si>
  <si>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</si>
  <si>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</si>
  <si>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</si>
  <si>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</si>
  <si>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</si>
  <si>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</si>
  <si>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</si>
  <si>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</si>
  <si>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</si>
  <si>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</si>
  <si>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</si>
  <si>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</si>
  <si>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</si>
  <si>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</si>
  <si>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</si>
  <si>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</si>
  <si>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</si>
  <si>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</si>
  <si>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</si>
  <si>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</si>
  <si>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</si>
  <si>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</si>
  <si>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</si>
  <si>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</si>
  <si>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</si>
  <si>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</si>
  <si>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</si>
  <si>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</si>
  <si>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</si>
  <si>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</si>
  <si>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</si>
  <si>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</si>
  <si>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</si>
  <si>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</si>
  <si>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</si>
  <si>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</si>
  <si>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</si>
  <si>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</si>
  <si>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</si>
  <si>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</si>
  <si>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</si>
  <si>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</si>
  <si>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</si>
  <si>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</si>
  <si>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</si>
  <si>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</si>
  <si>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</si>
  <si>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</si>
  <si>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</si>
  <si>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</si>
  <si>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</si>
  <si>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</si>
  <si>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</si>
  <si>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</si>
  <si>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</si>
  <si>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</si>
  <si>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</si>
  <si>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</si>
  <si>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</si>
  <si>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</si>
  <si>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</si>
  <si>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</si>
  <si>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</si>
  <si>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</si>
  <si>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</si>
  <si>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</si>
  <si>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</si>
  <si>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</si>
  <si>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</si>
  <si>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</si>
  <si>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</si>
  <si>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</si>
  <si>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</si>
  <si>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</si>
  <si>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</si>
  <si>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</si>
  <si>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</si>
  <si>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</si>
  <si>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</si>
  <si>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</si>
  <si>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</si>
  <si>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</si>
  <si>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</si>
  <si>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>Neurochirurgická klinika</t>
  </si>
  <si>
    <t/>
  </si>
  <si>
    <t>50113011     léky - hemofilici ZUL (TO)</t>
  </si>
  <si>
    <t>Neurochirurgická klinika Celkem</t>
  </si>
  <si>
    <t>SumaKL</t>
  </si>
  <si>
    <t>0611</t>
  </si>
  <si>
    <t>lůžkové oddělení 34</t>
  </si>
  <si>
    <t>lůžkové oddělení 34 Celkem</t>
  </si>
  <si>
    <t>SumaNS</t>
  </si>
  <si>
    <t>mezeraNS</t>
  </si>
  <si>
    <t>0612</t>
  </si>
  <si>
    <t>lůžkové oddělení 36</t>
  </si>
  <si>
    <t>lůžkové oddělení 36 Celkem</t>
  </si>
  <si>
    <t>0621</t>
  </si>
  <si>
    <t>ambulance</t>
  </si>
  <si>
    <t>ambulance Celkem</t>
  </si>
  <si>
    <t>0631</t>
  </si>
  <si>
    <t xml:space="preserve">JIP </t>
  </si>
  <si>
    <t>JIP  Celkem</t>
  </si>
  <si>
    <t>0662</t>
  </si>
  <si>
    <t>operační sál - lokální</t>
  </si>
  <si>
    <t>operační sál - lokální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</si>
  <si>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</si>
  <si>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</si>
  <si>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</si>
  <si>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</si>
  <si>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</si>
  <si>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</si>
  <si>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</si>
  <si>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</si>
  <si>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</si>
  <si>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</si>
  <si>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</si>
  <si>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</si>
  <si>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</si>
  <si>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</si>
  <si>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</si>
  <si>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</si>
  <si>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</si>
  <si>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</si>
  <si>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</si>
  <si>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</si>
  <si>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</si>
  <si>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</si>
  <si>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</si>
  <si>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</si>
  <si>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</si>
  <si>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</si>
  <si>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</si>
  <si>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</si>
  <si>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</si>
  <si>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</si>
  <si>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</si>
  <si>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</si>
  <si>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</si>
  <si>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</si>
  <si>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</si>
  <si>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</si>
  <si>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</si>
  <si>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</si>
  <si>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</si>
  <si>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</si>
  <si>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</si>
  <si>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</si>
  <si>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</si>
  <si>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</si>
  <si>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102679</t>
  </si>
  <si>
    <t>2679</t>
  </si>
  <si>
    <t>BERODUAL N</t>
  </si>
  <si>
    <t>INH SOL PSS 200DÁV</t>
  </si>
  <si>
    <t>103550</t>
  </si>
  <si>
    <t>3550</t>
  </si>
  <si>
    <t>VEROSPIRON</t>
  </si>
  <si>
    <t>TBL 20X25MG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</si>
  <si>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</si>
  <si>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</si>
  <si>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</si>
  <si>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</si>
  <si>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</si>
  <si>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</si>
  <si>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</si>
  <si>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</si>
  <si>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</si>
  <si>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</si>
  <si>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</si>
  <si>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</si>
  <si>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</si>
  <si>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</si>
  <si>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</si>
  <si>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</si>
  <si>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114957</t>
  </si>
  <si>
    <t>14957</t>
  </si>
  <si>
    <t>RIVOTRIL 0.5 MG</t>
  </si>
  <si>
    <t>TBL 50X0.5MG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</si>
  <si>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</si>
  <si>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</si>
  <si>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</si>
  <si>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</si>
  <si>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</si>
  <si>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</si>
  <si>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</si>
  <si>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</si>
  <si>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</si>
  <si>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</si>
  <si>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</si>
  <si>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144305</t>
  </si>
  <si>
    <t>44305</t>
  </si>
  <si>
    <t>EUPHYLLIN CR N 200</t>
  </si>
  <si>
    <t>CPS RET 50X200MG</t>
  </si>
  <si>
    <t>145273</t>
  </si>
  <si>
    <t>45273</t>
  </si>
  <si>
    <t>ENAP 5MG</t>
  </si>
  <si>
    <t>TBL 30X5MG</t>
  </si>
  <si>
    <t>147193</t>
  </si>
  <si>
    <t>47193</t>
  </si>
  <si>
    <t>HUMULIN R 100 M.J./ML</t>
  </si>
  <si>
    <t>INJ 1X10ML/1KU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</si>
  <si>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</si>
  <si>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</si>
  <si>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</si>
  <si>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</si>
  <si>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</si>
  <si>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</si>
  <si>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</si>
  <si>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</si>
  <si>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</si>
  <si>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</si>
  <si>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</si>
  <si>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</si>
  <si>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</si>
  <si>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</si>
  <si>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</si>
  <si>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162318</t>
  </si>
  <si>
    <t>62318</t>
  </si>
  <si>
    <t>BETADINE (CHIRURG.) - hnědá</t>
  </si>
  <si>
    <t>LIQ 1X120ML</t>
  </si>
  <si>
    <t>162320</t>
  </si>
  <si>
    <t>62320</t>
  </si>
  <si>
    <t>BETADINE</t>
  </si>
  <si>
    <t>UNG 1X20GM</t>
  </si>
  <si>
    <t>176496</t>
  </si>
  <si>
    <t>76496</t>
  </si>
  <si>
    <t>BERODUAL</t>
  </si>
  <si>
    <t>INH LIQ 1X20ML</t>
  </si>
  <si>
    <t>183270</t>
  </si>
  <si>
    <t>83270</t>
  </si>
  <si>
    <t>EBRANTIL 30 RETARD</t>
  </si>
  <si>
    <t>POR CPS PRO 50X30MG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</si>
  <si>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</si>
  <si>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</si>
  <si>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</si>
  <si>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</si>
  <si>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</si>
  <si>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</si>
  <si>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</si>
  <si>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</si>
  <si>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</si>
  <si>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</si>
  <si>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</si>
  <si>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</si>
  <si>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</si>
  <si>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</si>
  <si>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</si>
  <si>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</si>
  <si>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193104</t>
  </si>
  <si>
    <t>93104</t>
  </si>
  <si>
    <t>DEGAN</t>
  </si>
  <si>
    <t>TBL 40X10MG</t>
  </si>
  <si>
    <t>197402</t>
  </si>
  <si>
    <t>97402</t>
  </si>
  <si>
    <t>SORBIFER DURULES</t>
  </si>
  <si>
    <t>TBL FC 50X100MG</t>
  </si>
  <si>
    <t>198219</t>
  </si>
  <si>
    <t>98219</t>
  </si>
  <si>
    <t>FURON</t>
  </si>
  <si>
    <t>TBL 50X40MG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</si>
  <si>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</si>
  <si>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</si>
  <si>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</si>
  <si>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</si>
  <si>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</si>
  <si>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</si>
  <si>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</si>
  <si>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</si>
  <si>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</si>
  <si>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</si>
  <si>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</si>
  <si>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</si>
  <si>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</si>
  <si>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POR TBL FLM 30X5MG</t>
  </si>
  <si>
    <t>845008</t>
  </si>
  <si>
    <t>107806</t>
  </si>
  <si>
    <t>AESCIN-TEVA</t>
  </si>
  <si>
    <t>POR TBL FLM 30X20MG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</si>
  <si>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</si>
  <si>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</si>
  <si>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</si>
  <si>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</si>
  <si>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</si>
  <si>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</si>
  <si>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 5mg/1,25mg</t>
  </si>
  <si>
    <t>POR TBL FLM 30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</si>
  <si>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</si>
  <si>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</si>
  <si>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</si>
  <si>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</si>
  <si>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</si>
  <si>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</si>
  <si>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</si>
  <si>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</si>
  <si>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848793</t>
  </si>
  <si>
    <t>Emspoma U mas.eml základní 300g</t>
  </si>
  <si>
    <t>848950</t>
  </si>
  <si>
    <t>155148</t>
  </si>
  <si>
    <t>PARALEN 500</t>
  </si>
  <si>
    <t>POR TBL NOB 12X500MG</t>
  </si>
  <si>
    <t>849713</t>
  </si>
  <si>
    <t>125046</t>
  </si>
  <si>
    <t>APO-AMLO 10</t>
  </si>
  <si>
    <t>POR TBL NOB 30X10MG</t>
  </si>
  <si>
    <t>849831</t>
  </si>
  <si>
    <t>162008</t>
  </si>
  <si>
    <t>PRESTARIUM NEO COMBI 10 MG/2,5 MG</t>
  </si>
  <si>
    <t>905097</t>
  </si>
  <si>
    <t>23987</t>
  </si>
  <si>
    <t>DZ OCTENISEPT 250 ml</t>
  </si>
  <si>
    <t>987464</t>
  </si>
  <si>
    <t>Menalind Professional čistící pěna 400ml</t>
  </si>
  <si>
    <t>100489</t>
  </si>
  <si>
    <t>489</t>
  </si>
  <si>
    <t>KANAVIT</t>
  </si>
  <si>
    <t>INJ 5X1ML/10MG</t>
  </si>
  <si>
    <t>100811</t>
  </si>
  <si>
    <t>811</t>
  </si>
  <si>
    <t>SANORIN</t>
  </si>
  <si>
    <t>LIQ 10ML 0.05%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</si>
  <si>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</si>
  <si>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</si>
  <si>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</si>
  <si>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</si>
  <si>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</si>
  <si>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</si>
  <si>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</si>
  <si>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</si>
  <si>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117983</t>
  </si>
  <si>
    <t>17983</t>
  </si>
  <si>
    <t>OXYPHYLLIN</t>
  </si>
  <si>
    <t>TBL 50X100MG</t>
  </si>
  <si>
    <t>118305</t>
  </si>
  <si>
    <t>18305</t>
  </si>
  <si>
    <t>RINGERFUNDIN B.BRAUN</t>
  </si>
  <si>
    <t>INF SOL10X1000ML PE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</si>
  <si>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</si>
  <si>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</si>
  <si>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</si>
  <si>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</si>
  <si>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</si>
  <si>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</si>
  <si>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</si>
  <si>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</si>
  <si>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</si>
  <si>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</si>
  <si>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</si>
  <si>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190991</t>
  </si>
  <si>
    <t>90991</t>
  </si>
  <si>
    <t>BROMHEXIN 8</t>
  </si>
  <si>
    <t>GTT 20ML 8MG/ML</t>
  </si>
  <si>
    <t>841541</t>
  </si>
  <si>
    <t>MENALIND Mycí emulze 500ml</t>
  </si>
  <si>
    <t>846980</t>
  </si>
  <si>
    <t>124129</t>
  </si>
  <si>
    <t>PRESTANCE 10 MG/10 MG</t>
  </si>
  <si>
    <t>POR TBL NOB 30</t>
  </si>
  <si>
    <t>102684</t>
  </si>
  <si>
    <t>2684</t>
  </si>
  <si>
    <t>MESOCAIN</t>
  </si>
  <si>
    <t>GEL 1X20GM</t>
  </si>
  <si>
    <t>841550</t>
  </si>
  <si>
    <t>Emspoma Z 300 ml/proti bolesti</t>
  </si>
  <si>
    <t>100392</t>
  </si>
  <si>
    <t>392</t>
  </si>
  <si>
    <t>ATROPIN BIOTIKA 0.5MG</t>
  </si>
  <si>
    <t>INJ 10X1ML/0.5MG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</si>
  <si>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</si>
  <si>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</si>
  <si>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</si>
  <si>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</si>
  <si>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</si>
  <si>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</si>
  <si>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</si>
  <si>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</si>
  <si>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</si>
  <si>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</si>
  <si>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</si>
  <si>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</si>
  <si>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176205</t>
  </si>
  <si>
    <t>180825</t>
  </si>
  <si>
    <t>HYDROCORTISON 10MG</t>
  </si>
  <si>
    <t>108499</t>
  </si>
  <si>
    <t>8499</t>
  </si>
  <si>
    <t>DIPIDOLOR</t>
  </si>
  <si>
    <t>INJ 5X2ML 7.5MG/ML</t>
  </si>
  <si>
    <t>169743</t>
  </si>
  <si>
    <t>69743</t>
  </si>
  <si>
    <t>ARDEAOSMOSOL MA 15 (Mannitol)</t>
  </si>
  <si>
    <t>INF 1X80ML</t>
  </si>
  <si>
    <t>930661</t>
  </si>
  <si>
    <t>KL AQUA PURIF. BAG IN BOX 5 l</t>
  </si>
  <si>
    <t>394072</t>
  </si>
  <si>
    <t>1000</t>
  </si>
  <si>
    <t>KL KAPSLE</t>
  </si>
  <si>
    <t>840155</t>
  </si>
  <si>
    <t>Vincentka nosní sprej  25ml (30ml)</t>
  </si>
  <si>
    <t>119759</t>
  </si>
  <si>
    <t>19759</t>
  </si>
  <si>
    <t>BELODERM</t>
  </si>
  <si>
    <t>DRM CRM1X30GM 0.05%</t>
  </si>
  <si>
    <t>900493</t>
  </si>
  <si>
    <t>KL SUPP.BISACODYLI 0,01G  30KS</t>
  </si>
  <si>
    <t>920200</t>
  </si>
  <si>
    <t>15877</t>
  </si>
  <si>
    <t>DZ BRAUNOL 1 L</t>
  </si>
  <si>
    <t>920358</t>
  </si>
  <si>
    <t>KL SOL.BORGLYCEROLI 3% 200 G</t>
  </si>
  <si>
    <t>126324</t>
  </si>
  <si>
    <t>26324</t>
  </si>
  <si>
    <t>AERIUS</t>
  </si>
  <si>
    <t>POR TBL FLM 10X5MG</t>
  </si>
  <si>
    <t>846116</t>
  </si>
  <si>
    <t>125226</t>
  </si>
  <si>
    <t>NORETHISTERON ZENTIVA</t>
  </si>
  <si>
    <t>POR TBL NOB 30X5MG</t>
  </si>
  <si>
    <t>187906</t>
  </si>
  <si>
    <t>87906</t>
  </si>
  <si>
    <t>KORYLAN</t>
  </si>
  <si>
    <t>TBL 10</t>
  </si>
  <si>
    <t>196620</t>
  </si>
  <si>
    <t>96620</t>
  </si>
  <si>
    <t>BISACODYL</t>
  </si>
  <si>
    <t>DRG 105X5MG</t>
  </si>
  <si>
    <t>843067</t>
  </si>
  <si>
    <t>KL SUPP.BISACODYLI 0,01G  40KS</t>
  </si>
  <si>
    <t>920361</t>
  </si>
  <si>
    <t>KL SOL.BORGLYCEROLI 3% 500 G</t>
  </si>
  <si>
    <t>380759</t>
  </si>
  <si>
    <t>80759</t>
  </si>
  <si>
    <t>OPSITE SPRAY 240 ML</t>
  </si>
  <si>
    <t>TRANSPARENTNÍ FILM</t>
  </si>
  <si>
    <t>844547</t>
  </si>
  <si>
    <t>107143</t>
  </si>
  <si>
    <t>OTIPAX</t>
  </si>
  <si>
    <t>AUR GTT SOL 1X16GM</t>
  </si>
  <si>
    <t>107678</t>
  </si>
  <si>
    <t>KALIUMCHLORID 7.45% BRAUN</t>
  </si>
  <si>
    <t>INF CNC SOL 20X20ML</t>
  </si>
  <si>
    <t>200863</t>
  </si>
  <si>
    <t>OPH GTT SOL 1X10ML PLAST</t>
  </si>
  <si>
    <t>989039</t>
  </si>
  <si>
    <t>Menalind Profess.čist.pěna 400ml+čist.těl.ml.500ml</t>
  </si>
  <si>
    <t>P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</si>
  <si>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</si>
  <si>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</si>
  <si>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</si>
  <si>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</si>
  <si>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</si>
  <si>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</si>
  <si>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</si>
  <si>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</si>
  <si>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</si>
  <si>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</si>
  <si>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</si>
  <si>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</si>
  <si>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154316</t>
  </si>
  <si>
    <t>54316</t>
  </si>
  <si>
    <t>FRAXIPARIN MULTI</t>
  </si>
  <si>
    <t>INJ 10X5ML/47.5KU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</si>
  <si>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</si>
  <si>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</si>
  <si>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</si>
  <si>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</si>
  <si>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</si>
  <si>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</si>
  <si>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</si>
  <si>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191280</t>
  </si>
  <si>
    <t>91280</t>
  </si>
  <si>
    <t>RANITAL</t>
  </si>
  <si>
    <t>TBL 30X150MG</t>
  </si>
  <si>
    <t>193969</t>
  </si>
  <si>
    <t>93969</t>
  </si>
  <si>
    <t>INJ 5X2ML/50MG</t>
  </si>
  <si>
    <t>112891</t>
  </si>
  <si>
    <t>12891</t>
  </si>
  <si>
    <t>AULIN</t>
  </si>
  <si>
    <t>TBL 15X100MG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</si>
  <si>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</si>
  <si>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</si>
  <si>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</si>
  <si>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</si>
  <si>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</si>
  <si>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</si>
  <si>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</si>
  <si>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</si>
  <si>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</si>
  <si>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</si>
  <si>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</si>
  <si>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</si>
  <si>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132058</t>
  </si>
  <si>
    <t>32058</t>
  </si>
  <si>
    <t>FRAXIPARINE</t>
  </si>
  <si>
    <t>INJ SOL 10X0.3ML</t>
  </si>
  <si>
    <t>132059</t>
  </si>
  <si>
    <t>32059</t>
  </si>
  <si>
    <t>INJ SOL 10X0.4ML</t>
  </si>
  <si>
    <t>50113013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</si>
  <si>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</si>
  <si>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</si>
  <si>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</si>
  <si>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</si>
  <si>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</si>
  <si>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</si>
  <si>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</si>
  <si>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</si>
  <si>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</si>
  <si>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</si>
  <si>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</si>
  <si>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</si>
  <si>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</si>
  <si>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</si>
  <si>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</si>
  <si>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</si>
  <si>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</si>
  <si>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</si>
  <si>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</si>
  <si>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</si>
  <si>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</si>
  <si>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</si>
  <si>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</si>
  <si>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</si>
  <si>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</si>
  <si>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</si>
  <si>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</si>
  <si>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</si>
  <si>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</si>
  <si>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</si>
  <si>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</si>
  <si>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</si>
  <si>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</si>
  <si>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</si>
  <si>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</si>
  <si>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153202</t>
  </si>
  <si>
    <t>53202</t>
  </si>
  <si>
    <t>CIPHIN 500</t>
  </si>
  <si>
    <t>TBL OBD 10X500MG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</si>
  <si>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</si>
  <si>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</si>
  <si>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</si>
  <si>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</si>
  <si>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</si>
  <si>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</si>
  <si>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</si>
  <si>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</si>
  <si>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</si>
  <si>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</si>
  <si>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</si>
  <si>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</si>
  <si>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196056</t>
  </si>
  <si>
    <t>96056</t>
  </si>
  <si>
    <t>RANISAN</t>
  </si>
  <si>
    <t>TBL OBD 30X150MG</t>
  </si>
  <si>
    <t>100362</t>
  </si>
  <si>
    <t>362</t>
  </si>
  <si>
    <t>ADRENALIN LECIVA</t>
  </si>
  <si>
    <t>INJ 5X1ML/1MG</t>
  </si>
  <si>
    <t>100527</t>
  </si>
  <si>
    <t>527</t>
  </si>
  <si>
    <t>NATRIUM SALICYLICUM BIOTIKA</t>
  </si>
  <si>
    <t>INJ 10X10ML 10%</t>
  </si>
  <si>
    <t>101710</t>
  </si>
  <si>
    <t>1710</t>
  </si>
  <si>
    <t>MILURIT 300</t>
  </si>
  <si>
    <t>TBL 30X300MG</t>
  </si>
  <si>
    <t>102420</t>
  </si>
  <si>
    <t>2420</t>
  </si>
  <si>
    <t>PANCREOLAN FORTE</t>
  </si>
  <si>
    <t>TBL ENT 30X220MG</t>
  </si>
  <si>
    <t>102592</t>
  </si>
  <si>
    <t>2592</t>
  </si>
  <si>
    <t>MILURIT</t>
  </si>
  <si>
    <t>144307</t>
  </si>
  <si>
    <t>44307</t>
  </si>
  <si>
    <t>EUPHYLLIN CR N 300</t>
  </si>
  <si>
    <t>CPS RET 50X300MG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</si>
  <si>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</si>
  <si>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</si>
  <si>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</si>
  <si>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</si>
  <si>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</si>
  <si>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</si>
  <si>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</si>
  <si>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156351</t>
  </si>
  <si>
    <t>56351</t>
  </si>
  <si>
    <t>PULMORAN</t>
  </si>
  <si>
    <t>156807</t>
  </si>
  <si>
    <t>56807</t>
  </si>
  <si>
    <t>FURORESE 125</t>
  </si>
  <si>
    <t>TBL 30X125MG</t>
  </si>
  <si>
    <t>158041</t>
  </si>
  <si>
    <t>58041</t>
  </si>
  <si>
    <t>BETALOC ZOK 200 MG</t>
  </si>
  <si>
    <t>POR TBL PRO 30X200MG</t>
  </si>
  <si>
    <t>158249</t>
  </si>
  <si>
    <t>58249</t>
  </si>
  <si>
    <t>GUAJACURAN « 5 % INJ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</si>
  <si>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</si>
  <si>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</si>
  <si>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</si>
  <si>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</si>
  <si>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</si>
  <si>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</si>
  <si>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</si>
  <si>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</si>
  <si>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176650</t>
  </si>
  <si>
    <t>76650</t>
  </si>
  <si>
    <t>AFONILUM SR 250MG</t>
  </si>
  <si>
    <t>CPS 50X250MG</t>
  </si>
  <si>
    <t>180058</t>
  </si>
  <si>
    <t>80058</t>
  </si>
  <si>
    <t>SECTRAL 400</t>
  </si>
  <si>
    <t>TBL OBD 30X400MG</t>
  </si>
  <si>
    <t>183318</t>
  </si>
  <si>
    <t>83318</t>
  </si>
  <si>
    <t>DIGOXIN 0.125 LECIVA</t>
  </si>
  <si>
    <t>TBL 30X0.125MG</t>
  </si>
  <si>
    <t>187076</t>
  </si>
  <si>
    <t>87076</t>
  </si>
  <si>
    <t>ERDOMED 300MG</t>
  </si>
  <si>
    <t>CPS 20X300MG</t>
  </si>
  <si>
    <t>188219</t>
  </si>
  <si>
    <t>88219</t>
  </si>
  <si>
    <t>TBL 30X3MG</t>
  </si>
  <si>
    <t>188630</t>
  </si>
  <si>
    <t>88630</t>
  </si>
  <si>
    <t>TBL.MAGNESII LACTICI 0.5 GLO</t>
  </si>
  <si>
    <t>TBL 100X500MG</t>
  </si>
  <si>
    <t>192853</t>
  </si>
  <si>
    <t>LOPERON CPS</t>
  </si>
  <si>
    <t>POR CPS DUR 20X2MG</t>
  </si>
  <si>
    <t>193105</t>
  </si>
  <si>
    <t>93105</t>
  </si>
  <si>
    <t>INJ 50X2ML/10MG</t>
  </si>
  <si>
    <t>194292</t>
  </si>
  <si>
    <t>94292</t>
  </si>
  <si>
    <t>ZOLPIDEM-RATIOPHARM 10 MG</t>
  </si>
  <si>
    <t>POR TBL FLM 20X10MG</t>
  </si>
  <si>
    <t>196193</t>
  </si>
  <si>
    <t>96193</t>
  </si>
  <si>
    <t>FAMOSAN 20MG</t>
  </si>
  <si>
    <t>TBL OBD 20X20MG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</si>
  <si>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</si>
  <si>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</si>
  <si>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</si>
  <si>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</si>
  <si>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</si>
  <si>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</si>
  <si>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</si>
  <si>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</si>
  <si>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</si>
  <si>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</si>
  <si>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</si>
  <si>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</si>
  <si>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</si>
  <si>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</si>
  <si>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DETRALEX</t>
  </si>
  <si>
    <t>TBL OBD 30</t>
  </si>
  <si>
    <t>199295</t>
  </si>
  <si>
    <t>99295</t>
  </si>
  <si>
    <t>ANOPYRIN 100MG</t>
  </si>
  <si>
    <t>TBL 20X100MG</t>
  </si>
  <si>
    <t>395210</t>
  </si>
  <si>
    <t>Aqua Touch Jelly 25x6ml</t>
  </si>
  <si>
    <t>395997</t>
  </si>
  <si>
    <t>DZ SOFTASEPT N BEZBARVÝ 250 ml</t>
  </si>
  <si>
    <t>841059</t>
  </si>
  <si>
    <t>Indulona olivová ung.100g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</si>
  <si>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</si>
  <si>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</si>
  <si>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</si>
  <si>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</si>
  <si>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</si>
  <si>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</si>
  <si>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</si>
  <si>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</si>
  <si>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</si>
  <si>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</si>
  <si>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</si>
  <si>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848866</t>
  </si>
  <si>
    <t>119654</t>
  </si>
  <si>
    <t>POR TBL FLM 100X100MG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</si>
  <si>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</si>
  <si>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</si>
  <si>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</si>
  <si>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</si>
  <si>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</si>
  <si>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</si>
  <si>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</si>
  <si>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</si>
  <si>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</si>
  <si>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</si>
  <si>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POR TBL NOB 28</t>
  </si>
  <si>
    <t>850642</t>
  </si>
  <si>
    <t>169673</t>
  </si>
  <si>
    <t>CALTRATE PLUS</t>
  </si>
  <si>
    <t>987465</t>
  </si>
  <si>
    <t>Menalind vlhké ošetř.ubrousky 50ks náhradní náplň</t>
  </si>
  <si>
    <t>988466</t>
  </si>
  <si>
    <t>192729</t>
  </si>
  <si>
    <t>NO-SPA</t>
  </si>
  <si>
    <t>POR TBL NOB 24X40MG</t>
  </si>
  <si>
    <t>102961</t>
  </si>
  <si>
    <t>2961</t>
  </si>
  <si>
    <t>PRESID 2.5 MG</t>
  </si>
  <si>
    <t>TBL RET 30X2.5MG</t>
  </si>
  <si>
    <t>104336</t>
  </si>
  <si>
    <t>4336</t>
  </si>
  <si>
    <t>CILKANOL</t>
  </si>
  <si>
    <t>CPS 30X300MG</t>
  </si>
  <si>
    <t>109139</t>
  </si>
  <si>
    <t>9139</t>
  </si>
  <si>
    <t>HEMINEVRIN 300MG</t>
  </si>
  <si>
    <t>CPS 100X300MG</t>
  </si>
  <si>
    <t>111242</t>
  </si>
  <si>
    <t>11242</t>
  </si>
  <si>
    <t>GERATAM 1200</t>
  </si>
  <si>
    <t>TBL OBD 60X1200MG</t>
  </si>
  <si>
    <t>157866</t>
  </si>
  <si>
    <t>57866</t>
  </si>
  <si>
    <t>TOBRADEX</t>
  </si>
  <si>
    <t>GTT OPH 1X5ML</t>
  </si>
  <si>
    <t>197698</t>
  </si>
  <si>
    <t>97698</t>
  </si>
  <si>
    <t>PENTOMER RETARD 400MG</t>
  </si>
  <si>
    <t>TBL OBD 20X400MG</t>
  </si>
  <si>
    <t>849034</t>
  </si>
  <si>
    <t>Emspoma M 200ml/chladivá tuba</t>
  </si>
  <si>
    <t>850072</t>
  </si>
  <si>
    <t>162502</t>
  </si>
  <si>
    <t>TRIAMCINOLON TEVA</t>
  </si>
  <si>
    <t>DRM EML 1X30GM</t>
  </si>
  <si>
    <t>100874</t>
  </si>
  <si>
    <t>874</t>
  </si>
  <si>
    <t>OPHTHALMO-AZULEN</t>
  </si>
  <si>
    <t>102587</t>
  </si>
  <si>
    <t>2587</t>
  </si>
  <si>
    <t>GLUKÓZA 40 BRAUN</t>
  </si>
  <si>
    <t>INF 20X10ML-PLA.AMP</t>
  </si>
  <si>
    <t>104207</t>
  </si>
  <si>
    <t>4207</t>
  </si>
  <si>
    <t>PROTHIADEN</t>
  </si>
  <si>
    <t>DRG 30X25MG</t>
  </si>
  <si>
    <t>194234</t>
  </si>
  <si>
    <t>94234</t>
  </si>
  <si>
    <t>GUAJACURAN</t>
  </si>
  <si>
    <t>DRG 30X200MG-BLISTR</t>
  </si>
  <si>
    <t>790011</t>
  </si>
  <si>
    <t>Emspoma M 500g/chladivá</t>
  </si>
  <si>
    <t>145241</t>
  </si>
  <si>
    <t>45241</t>
  </si>
  <si>
    <t>ISICOM 100MG</t>
  </si>
  <si>
    <t>TBL 100X125MG</t>
  </si>
  <si>
    <t>146692</t>
  </si>
  <si>
    <t>46692</t>
  </si>
  <si>
    <t>EUTHYROX 75</t>
  </si>
  <si>
    <t>TBL 100X75RG</t>
  </si>
  <si>
    <t>147454</t>
  </si>
  <si>
    <t>EUTHYROX 88 MIKROGRAMŮ</t>
  </si>
  <si>
    <t>POR TBL NOB 100X88RG II</t>
  </si>
  <si>
    <t>199466</t>
  </si>
  <si>
    <t>BURONIL 25 MG</t>
  </si>
  <si>
    <t>POR TBL OBD 50X25MG</t>
  </si>
  <si>
    <t>849045</t>
  </si>
  <si>
    <t>155938</t>
  </si>
  <si>
    <t>HERPESIN 200</t>
  </si>
  <si>
    <t>POR TBL NOB 25X200MG</t>
  </si>
  <si>
    <t>111084</t>
  </si>
  <si>
    <t>11084</t>
  </si>
  <si>
    <t>OXYCONTIN 10 MG</t>
  </si>
  <si>
    <t>POR TBL PRO 30X10MG</t>
  </si>
  <si>
    <t>115834</t>
  </si>
  <si>
    <t>15834</t>
  </si>
  <si>
    <t>TOPAMAX 25 MG</t>
  </si>
  <si>
    <t>POR TBL FLM 28-BLI</t>
  </si>
  <si>
    <t>118563</t>
  </si>
  <si>
    <t>18563</t>
  </si>
  <si>
    <t>MINIRIN MELT 60 MCG</t>
  </si>
  <si>
    <t>POR LYO 30X60RG</t>
  </si>
  <si>
    <t>147285</t>
  </si>
  <si>
    <t>47285</t>
  </si>
  <si>
    <t>DUROGESIC 75MCG/H</t>
  </si>
  <si>
    <t>EMP 5X7.5MG(30CM2)</t>
  </si>
  <si>
    <t>140274</t>
  </si>
  <si>
    <t>40274</t>
  </si>
  <si>
    <t>BACLOFEN</t>
  </si>
  <si>
    <t>TBL 50X10MG</t>
  </si>
  <si>
    <t>111243</t>
  </si>
  <si>
    <t>11243</t>
  </si>
  <si>
    <t>TBL OBD 100X1200MG</t>
  </si>
  <si>
    <t>130229</t>
  </si>
  <si>
    <t>30229</t>
  </si>
  <si>
    <t>PARALEN PLUS</t>
  </si>
  <si>
    <t>TBL OBD 24</t>
  </si>
  <si>
    <t>188518</t>
  </si>
  <si>
    <t>88518</t>
  </si>
  <si>
    <t>AMICLOTON</t>
  </si>
  <si>
    <t>TBL 30</t>
  </si>
  <si>
    <t>187000</t>
  </si>
  <si>
    <t>87000</t>
  </si>
  <si>
    <t>ARDEAOSMOSOL MA 20 (Mannitol)</t>
  </si>
  <si>
    <t>INF 1X200ML</t>
  </si>
  <si>
    <t>146475</t>
  </si>
  <si>
    <t>46475</t>
  </si>
  <si>
    <t>DILCEREN PRO INFUSIONE</t>
  </si>
  <si>
    <t>INF 1X50ML/10MG</t>
  </si>
  <si>
    <t>188860</t>
  </si>
  <si>
    <t>88860</t>
  </si>
  <si>
    <t>NIMOTOP S</t>
  </si>
  <si>
    <t>POR TBL FLM 100X30MG</t>
  </si>
  <si>
    <t>921517</t>
  </si>
  <si>
    <t>KL CPS DEXAMETHASON 1MG 50 cps</t>
  </si>
  <si>
    <t>100812</t>
  </si>
  <si>
    <t>812</t>
  </si>
  <si>
    <t>LIQ 10ML 0.1%</t>
  </si>
  <si>
    <t>920362</t>
  </si>
  <si>
    <t>KL SOL.BORGLYCEROLI 3% 1000 G</t>
  </si>
  <si>
    <t>105693</t>
  </si>
  <si>
    <t>5693</t>
  </si>
  <si>
    <t>MAALOX</t>
  </si>
  <si>
    <t>CTB 40</t>
  </si>
  <si>
    <t>110602</t>
  </si>
  <si>
    <t>10602</t>
  </si>
  <si>
    <t>TANTUM VERDE SPRAY</t>
  </si>
  <si>
    <t>ORM SPR 30ML 0.15%</t>
  </si>
  <si>
    <t>1673</t>
  </si>
  <si>
    <t>INJ SOL 100X2ML/8MG</t>
  </si>
  <si>
    <t>194169</t>
  </si>
  <si>
    <t>94169</t>
  </si>
  <si>
    <t>PLENDIL</t>
  </si>
  <si>
    <t>TBL FC 30X5MG</t>
  </si>
  <si>
    <t>848089</t>
  </si>
  <si>
    <t>47122</t>
  </si>
  <si>
    <t>Motilium 10 x10 mg tbl.</t>
  </si>
  <si>
    <t>146966</t>
  </si>
  <si>
    <t>46966</t>
  </si>
  <si>
    <t>RISPERDAL 2MG</t>
  </si>
  <si>
    <t>TBL OBD 20X2MG</t>
  </si>
  <si>
    <t>138530</t>
  </si>
  <si>
    <t>TARGIN 10/5 MG TABLETY S PRODLOUŽENÝM UVOLŇOVÁNÍM</t>
  </si>
  <si>
    <t>POR TBL PRO 60X10/5MG</t>
  </si>
  <si>
    <t>158893</t>
  </si>
  <si>
    <t>58893</t>
  </si>
  <si>
    <t>XALATAN</t>
  </si>
  <si>
    <t>GTT OPH 1X2.5ML</t>
  </si>
  <si>
    <t>280863</t>
  </si>
  <si>
    <t>80863</t>
  </si>
  <si>
    <t>CAVILON NSBF-SPRAY</t>
  </si>
  <si>
    <t>28ML PRO OŠETŘENÍ RAN</t>
  </si>
  <si>
    <t>142150</t>
  </si>
  <si>
    <t>DONEPEZIL MYLAN 5 MG POTAHOVANÉ TABLETY</t>
  </si>
  <si>
    <t>POR TBL FLM 28X5MG</t>
  </si>
  <si>
    <t>921522</t>
  </si>
  <si>
    <t>KL CPS DEXAMETHASON 1MG 30 cps</t>
  </si>
  <si>
    <t>171555</t>
  </si>
  <si>
    <t>CARZAP 32 MG</t>
  </si>
  <si>
    <t>POR TBL NOB 28X32MG</t>
  </si>
  <si>
    <t>104063</t>
  </si>
  <si>
    <t>4063</t>
  </si>
  <si>
    <t>CAVINTON</t>
  </si>
  <si>
    <t>TBL 50X5MG</t>
  </si>
  <si>
    <t>112892</t>
  </si>
  <si>
    <t>12892</t>
  </si>
  <si>
    <t>TBL 30X100MG</t>
  </si>
  <si>
    <t>115316</t>
  </si>
  <si>
    <t>15316</t>
  </si>
  <si>
    <t>LOZAP H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</si>
  <si>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</si>
  <si>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</si>
  <si>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</si>
  <si>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</si>
  <si>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</si>
  <si>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</si>
  <si>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</si>
  <si>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</si>
  <si>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156981</t>
  </si>
  <si>
    <t>56981</t>
  </si>
  <si>
    <t>TRITACE 5</t>
  </si>
  <si>
    <t>158271</t>
  </si>
  <si>
    <t>58271</t>
  </si>
  <si>
    <t>LIPANTHYL 267 M</t>
  </si>
  <si>
    <t>CPS 30X267MG</t>
  </si>
  <si>
    <t>159673</t>
  </si>
  <si>
    <t>59673</t>
  </si>
  <si>
    <t>POR TBL RET50X100MG</t>
  </si>
  <si>
    <t>159808</t>
  </si>
  <si>
    <t>59808</t>
  </si>
  <si>
    <t>FRAXIPARINE FORTE</t>
  </si>
  <si>
    <t>INJ 10X0.8ML/15.2KU</t>
  </si>
  <si>
    <t>184399</t>
  </si>
  <si>
    <t>84399</t>
  </si>
  <si>
    <t>NEURONTIN 300MG</t>
  </si>
  <si>
    <t>CPS 50X300MG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</si>
  <si>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</si>
  <si>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</si>
  <si>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</si>
  <si>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</si>
  <si>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</si>
  <si>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</si>
  <si>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</si>
  <si>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</si>
  <si>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849990</t>
  </si>
  <si>
    <t>102596</t>
  </si>
  <si>
    <t>CARVESAN 6,25</t>
  </si>
  <si>
    <t>POR TBL NOB 30X6,25MG</t>
  </si>
  <si>
    <t>850087</t>
  </si>
  <si>
    <t>120791</t>
  </si>
  <si>
    <t>APO-PERINDO 4 MG</t>
  </si>
  <si>
    <t>POR TBL NOB 30X4MG</t>
  </si>
  <si>
    <t>850124</t>
  </si>
  <si>
    <t>125082</t>
  </si>
  <si>
    <t>APO-SIMVA 20</t>
  </si>
  <si>
    <t>128216</t>
  </si>
  <si>
    <t>28216</t>
  </si>
  <si>
    <t>LYRICA 75 MG</t>
  </si>
  <si>
    <t>POR CPSDUR14X75MG</t>
  </si>
  <si>
    <t>844480</t>
  </si>
  <si>
    <t>114059</t>
  </si>
  <si>
    <t>LOZAP 12.5 ZENTIVA</t>
  </si>
  <si>
    <t>PORTBLFLM 30X12.5MG</t>
  </si>
  <si>
    <t>153951</t>
  </si>
  <si>
    <t>53951</t>
  </si>
  <si>
    <t>ZOLOFT 100MG</t>
  </si>
  <si>
    <t>TBL OBD 28X100MG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</si>
  <si>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</si>
  <si>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</si>
  <si>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</si>
  <si>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</si>
  <si>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</si>
  <si>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</si>
  <si>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</si>
  <si>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</si>
  <si>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844243</t>
  </si>
  <si>
    <t>112561</t>
  </si>
  <si>
    <t>RECOXA 15</t>
  </si>
  <si>
    <t>POR TBL NOB 30X15MG</t>
  </si>
  <si>
    <t>101076</t>
  </si>
  <si>
    <t>1076</t>
  </si>
  <si>
    <t>OPHTHALMO-FRAMYKOIN</t>
  </si>
  <si>
    <t>192359</t>
  </si>
  <si>
    <t>92359</t>
  </si>
  <si>
    <t>PROSTAPHLIN 1000MG</t>
  </si>
  <si>
    <t>INJ SIC 1X1000MG</t>
  </si>
  <si>
    <t>162496</t>
  </si>
  <si>
    <t>TAZIP 4 G/0,5 G</t>
  </si>
  <si>
    <t>INJ+INF PLV SOL 10X4,5GM</t>
  </si>
  <si>
    <t>147727</t>
  </si>
  <si>
    <t>47727</t>
  </si>
  <si>
    <t>ZINNAT 500 MG</t>
  </si>
  <si>
    <t>153853</t>
  </si>
  <si>
    <t>53853</t>
  </si>
  <si>
    <t>KLACID 500</t>
  </si>
  <si>
    <t>TBL OBD 14X500MG</t>
  </si>
  <si>
    <t>844576</t>
  </si>
  <si>
    <t>100339</t>
  </si>
  <si>
    <t>DALACIN C 300 MG</t>
  </si>
  <si>
    <t>POR CPS DUR 16X300MG</t>
  </si>
  <si>
    <t>166137</t>
  </si>
  <si>
    <t>66137</t>
  </si>
  <si>
    <t>OFLOXIN INF</t>
  </si>
  <si>
    <t>INF 1X100ML/200MG</t>
  </si>
  <si>
    <t>104234</t>
  </si>
  <si>
    <t>4234</t>
  </si>
  <si>
    <t>INJ 1X2ML 300MG</t>
  </si>
  <si>
    <t>108808</t>
  </si>
  <si>
    <t>8808</t>
  </si>
  <si>
    <t>DALACIN C</t>
  </si>
  <si>
    <t>INJ SOL 1X6ML/900MG</t>
  </si>
  <si>
    <t>50113014</t>
  </si>
  <si>
    <t>116895</t>
  </si>
  <si>
    <t>16895</t>
  </si>
  <si>
    <t>IMAZOL KRÉMPASTA</t>
  </si>
  <si>
    <t>DRM PST 1X30GM</t>
  </si>
  <si>
    <t>102439</t>
  </si>
  <si>
    <t>2439</t>
  </si>
  <si>
    <t>MARCAINE 0.5%</t>
  </si>
  <si>
    <t>INJ SOL5X20ML/100MG</t>
  </si>
  <si>
    <t>155911</t>
  </si>
  <si>
    <t>PEROXID VODIKU 3%</t>
  </si>
  <si>
    <t>LIQ  1X100ML</t>
  </si>
  <si>
    <t>900007</t>
  </si>
  <si>
    <t>KL SOL.HYD.PEROX.3% 100G</t>
  </si>
  <si>
    <t>192143</t>
  </si>
  <si>
    <t>DIPROPHOS</t>
  </si>
  <si>
    <t>INJ SUS 5X1ML/7MG</t>
  </si>
  <si>
    <t>850010</t>
  </si>
  <si>
    <t>149543</t>
  </si>
  <si>
    <t>CLOPIDOGREL APOTEX 75 MG</t>
  </si>
  <si>
    <t>POR TBL FLM 30X75MG</t>
  </si>
  <si>
    <t>100168</t>
  </si>
  <si>
    <t>168</t>
  </si>
  <si>
    <t>HYDROCHLOROTHIAZID LECIVA</t>
  </si>
  <si>
    <t>100502</t>
  </si>
  <si>
    <t>502</t>
  </si>
  <si>
    <t>INJ 10X10ML 1%</t>
  </si>
  <si>
    <t>100835</t>
  </si>
  <si>
    <t>835</t>
  </si>
  <si>
    <t>CALCIUM PANTHOTEN. SLOVAKOFARMA</t>
  </si>
  <si>
    <t>100843</t>
  </si>
  <si>
    <t>843</t>
  </si>
  <si>
    <t>DERMAZULEN</t>
  </si>
  <si>
    <t>102133</t>
  </si>
  <si>
    <t>2133</t>
  </si>
  <si>
    <t>FUROSEMID BIOTIKA</t>
  </si>
  <si>
    <t>INJ 5X2ML/20MG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</si>
  <si>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</si>
  <si>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</si>
  <si>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</si>
  <si>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</si>
  <si>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</si>
  <si>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</si>
  <si>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</si>
  <si>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</si>
  <si>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104343</t>
  </si>
  <si>
    <t>4343</t>
  </si>
  <si>
    <t>PARALEN</t>
  </si>
  <si>
    <t>SUP 5X500MG</t>
  </si>
  <si>
    <t>116439</t>
  </si>
  <si>
    <t>16439</t>
  </si>
  <si>
    <t>LOMIR SRO</t>
  </si>
  <si>
    <t>POR CPS PRO 30X5MG</t>
  </si>
  <si>
    <t>118304</t>
  </si>
  <si>
    <t>18304</t>
  </si>
  <si>
    <t>INF SOL 10X500ML PE</t>
  </si>
  <si>
    <t>125365</t>
  </si>
  <si>
    <t>25365</t>
  </si>
  <si>
    <t>POR CPS ETD 28X20MG</t>
  </si>
  <si>
    <t>126578</t>
  </si>
  <si>
    <t>26578</t>
  </si>
  <si>
    <t>MICARDISPLUS 80/12.5 MG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</si>
  <si>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</si>
  <si>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</si>
  <si>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</si>
  <si>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</si>
  <si>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</si>
  <si>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</si>
  <si>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</si>
  <si>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</si>
  <si>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162316</t>
  </si>
  <si>
    <t>62316</t>
  </si>
  <si>
    <t>BETADINE - zelená</t>
  </si>
  <si>
    <t>176064</t>
  </si>
  <si>
    <t>76064</t>
  </si>
  <si>
    <t>ACIDUM FOLICUM LECIVA</t>
  </si>
  <si>
    <t>DRG 30X10MG</t>
  </si>
  <si>
    <t>182952</t>
  </si>
  <si>
    <t>82952</t>
  </si>
  <si>
    <t>QUAMATEL</t>
  </si>
  <si>
    <t>INJ SIC 5X20MG+SOLV</t>
  </si>
  <si>
    <t>183974</t>
  </si>
  <si>
    <t>83974</t>
  </si>
  <si>
    <t>BETALOC</t>
  </si>
  <si>
    <t>INJ 5X5ML/5MG</t>
  </si>
  <si>
    <t>92729</t>
  </si>
  <si>
    <t>ACIDUM ASCORBICUM</t>
  </si>
  <si>
    <t>INJ 5X5ML</t>
  </si>
  <si>
    <t>193746</t>
  </si>
  <si>
    <t>93746</t>
  </si>
  <si>
    <t>HEPARIN LECIVA</t>
  </si>
  <si>
    <t>INJ 1X10ML/50KU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</si>
  <si>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</si>
  <si>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</si>
  <si>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</si>
  <si>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</si>
  <si>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</si>
  <si>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</si>
  <si>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</si>
  <si>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</si>
  <si>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773465</t>
  </si>
  <si>
    <t>Indulona Rakytníková</t>
  </si>
  <si>
    <t>777140</t>
  </si>
  <si>
    <t>Emspoma základní 500g/bílá</t>
  </si>
  <si>
    <t>840169</t>
  </si>
  <si>
    <t>Indulona  Nechtíková 100g</t>
  </si>
  <si>
    <t>844960</t>
  </si>
  <si>
    <t>125114</t>
  </si>
  <si>
    <t>TBL 60X100 MG</t>
  </si>
  <si>
    <t>845108</t>
  </si>
  <si>
    <t>125595</t>
  </si>
  <si>
    <t>VALSACOR 160 MG</t>
  </si>
  <si>
    <t>POR TBL FLM 28X160MG</t>
  </si>
  <si>
    <t>847974</t>
  </si>
  <si>
    <t>125525</t>
  </si>
  <si>
    <t>POR TBL FLM 30X400MG</t>
  </si>
  <si>
    <t>848632</t>
  </si>
  <si>
    <t>125315</t>
  </si>
  <si>
    <t>INJ SOL 12X2ML/100MG</t>
  </si>
  <si>
    <t>930065</t>
  </si>
  <si>
    <t>DZ PRONTOSAN ROZTOK 350ml</t>
  </si>
  <si>
    <t>930444</t>
  </si>
  <si>
    <t>KL AQUA PURIF. KULICH 1 kg</t>
  </si>
  <si>
    <t>51384</t>
  </si>
  <si>
    <t>INF SOL 10X1000MLPLAH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</si>
  <si>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</si>
  <si>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</si>
  <si>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</si>
  <si>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</si>
  <si>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</si>
  <si>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</si>
  <si>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</si>
  <si>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</si>
  <si>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</si>
  <si>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102546</t>
  </si>
  <si>
    <t>2546</t>
  </si>
  <si>
    <t>MAXITROL</t>
  </si>
  <si>
    <t>SUS OPH 1X5ML</t>
  </si>
  <si>
    <t>109844</t>
  </si>
  <si>
    <t>9844</t>
  </si>
  <si>
    <t>DRG 50X6.5MG</t>
  </si>
  <si>
    <t>111337</t>
  </si>
  <si>
    <t>11337</t>
  </si>
  <si>
    <t>GERATAM 3G</t>
  </si>
  <si>
    <t>INJ 4X15ML/3GM</t>
  </si>
  <si>
    <t>156779</t>
  </si>
  <si>
    <t>56779</t>
  </si>
  <si>
    <t>GERATAM 800MG</t>
  </si>
  <si>
    <t>TBL OBD 60X800MG</t>
  </si>
  <si>
    <t>169059</t>
  </si>
  <si>
    <t>69059</t>
  </si>
  <si>
    <t>CEREBROLYSIN</t>
  </si>
  <si>
    <t>INJ 5X10ML</t>
  </si>
  <si>
    <t>169189</t>
  </si>
  <si>
    <t>69189</t>
  </si>
  <si>
    <t>EUTHYROX 50</t>
  </si>
  <si>
    <t>TBL 100X50RG</t>
  </si>
  <si>
    <t>189244</t>
  </si>
  <si>
    <t>89244</t>
  </si>
  <si>
    <t>AQUA PRO INJECTIONE ARDEAPHARMA</t>
  </si>
  <si>
    <t>INF 1X250ML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</si>
  <si>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</si>
  <si>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</si>
  <si>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</si>
  <si>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</si>
  <si>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</si>
  <si>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</si>
  <si>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</si>
  <si>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</si>
  <si>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702549</t>
  </si>
  <si>
    <t>Emspoma O 250g/hřejivá</t>
  </si>
  <si>
    <t>900240</t>
  </si>
  <si>
    <t>DZ TRIXO LIND 500ML</t>
  </si>
  <si>
    <t>110555</t>
  </si>
  <si>
    <t>10555</t>
  </si>
  <si>
    <t>AQUA PRO INJECTIONE BRAUN</t>
  </si>
  <si>
    <t>INJ SOL 20X100ML-PE</t>
  </si>
  <si>
    <t>112319</t>
  </si>
  <si>
    <t>12319</t>
  </si>
  <si>
    <t>TRANSMETIL 500MG INJEKCE</t>
  </si>
  <si>
    <t>INJ SIC 5X500MG+5ML</t>
  </si>
  <si>
    <t>116445</t>
  </si>
  <si>
    <t>16445</t>
  </si>
  <si>
    <t>TEGRETOL CR 400</t>
  </si>
  <si>
    <t>TBL RET 30X400MG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</si>
  <si>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</si>
  <si>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</si>
  <si>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</si>
  <si>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</si>
  <si>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</si>
  <si>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</si>
  <si>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</si>
  <si>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</si>
  <si>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177200</t>
  </si>
  <si>
    <t>SUXAMETHONIUM JODID VUAB 100 MG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</si>
  <si>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</si>
  <si>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</si>
  <si>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</si>
  <si>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</si>
  <si>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</si>
  <si>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</si>
  <si>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</si>
  <si>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</si>
  <si>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</si>
  <si>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</si>
  <si>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</si>
  <si>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</si>
  <si>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803169</t>
  </si>
  <si>
    <t>KL BENZINUM 300g</t>
  </si>
  <si>
    <t>921458</t>
  </si>
  <si>
    <t>KL ETHER 200G</t>
  </si>
  <si>
    <t>705608</t>
  </si>
  <si>
    <t>Indulona A/64 ung.100ml modrá</t>
  </si>
  <si>
    <t>850095</t>
  </si>
  <si>
    <t>120406</t>
  </si>
  <si>
    <t>THIOPENTAL VUAB INJ. PLV. SOL. 0,5 G</t>
  </si>
  <si>
    <t>INJ PLV SOL 1X0.5GM</t>
  </si>
  <si>
    <t>148673</t>
  </si>
  <si>
    <t>XADOS 20 MG TABLETY</t>
  </si>
  <si>
    <t>POR TBL NOB 30X20MG</t>
  </si>
  <si>
    <t>900321</t>
  </si>
  <si>
    <t>KL PRIPRAVEK</t>
  </si>
  <si>
    <t>101127</t>
  </si>
  <si>
    <t>1127</t>
  </si>
  <si>
    <t>MORPHIN BIOTIKA 1%</t>
  </si>
  <si>
    <t>INJ 10X2ML/20MG</t>
  </si>
  <si>
    <t>117011</t>
  </si>
  <si>
    <t>17011</t>
  </si>
  <si>
    <t>DICYNONE 250</t>
  </si>
  <si>
    <t>INJ SOL 4X2ML/250MG</t>
  </si>
  <si>
    <t>703722</t>
  </si>
  <si>
    <t>MENALIND Olejový spray na ochranu kůže</t>
  </si>
  <si>
    <t>844040</t>
  </si>
  <si>
    <t>Emspoma M 950g/chladivá</t>
  </si>
  <si>
    <t>846823</t>
  </si>
  <si>
    <t>124101</t>
  </si>
  <si>
    <t>PRESTANCE 5 MG/10 MG</t>
  </si>
  <si>
    <t>116547</t>
  </si>
  <si>
    <t>16547</t>
  </si>
  <si>
    <t>CYMEVENE</t>
  </si>
  <si>
    <t>INF SIC 1X500MG</t>
  </si>
  <si>
    <t>169755</t>
  </si>
  <si>
    <t>69755</t>
  </si>
  <si>
    <t>ARDEANUTRISOL G 40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</si>
  <si>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</si>
  <si>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</si>
  <si>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</si>
  <si>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</si>
  <si>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</si>
  <si>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</si>
  <si>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</si>
  <si>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</si>
  <si>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845219</t>
  </si>
  <si>
    <t>101233</t>
  </si>
  <si>
    <t>PRESTARIUM NEO FORTE</t>
  </si>
  <si>
    <t>POR TBL FLM 90X10MG</t>
  </si>
  <si>
    <t>848725</t>
  </si>
  <si>
    <t>107677</t>
  </si>
  <si>
    <t>INF CNC SOL 20X100ML</t>
  </si>
  <si>
    <t>900406</t>
  </si>
  <si>
    <t>KL SOL.NOVIKOV 10G</t>
  </si>
  <si>
    <t>102547</t>
  </si>
  <si>
    <t>2547</t>
  </si>
  <si>
    <t>UNG OPH 1X3.5GM</t>
  </si>
  <si>
    <t>184785</t>
  </si>
  <si>
    <t>84785</t>
  </si>
  <si>
    <t>VIDISIC</t>
  </si>
  <si>
    <t>GEL OPH 3X10GM</t>
  </si>
  <si>
    <t>847149</t>
  </si>
  <si>
    <t>124115</t>
  </si>
  <si>
    <t>PRESTANCE 10 MG/5 MG</t>
  </si>
  <si>
    <t>921184</t>
  </si>
  <si>
    <t>KL UNGUENTUM</t>
  </si>
  <si>
    <t>100810</t>
  </si>
  <si>
    <t>810</t>
  </si>
  <si>
    <t>SANORIN EMULSIO</t>
  </si>
  <si>
    <t>GTT NAS 10ML 0.1%</t>
  </si>
  <si>
    <t>106093</t>
  </si>
  <si>
    <t>6093</t>
  </si>
  <si>
    <t>GUTRON 2.5MG</t>
  </si>
  <si>
    <t>TBL 50X2.5MG</t>
  </si>
  <si>
    <t>500629</t>
  </si>
  <si>
    <t>180173</t>
  </si>
  <si>
    <t>Canesten Gyn 1 den</t>
  </si>
  <si>
    <t>vag.tbl.1x500mg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</si>
  <si>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</si>
  <si>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</si>
  <si>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</si>
  <si>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</si>
  <si>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</si>
  <si>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</si>
  <si>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</si>
  <si>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</si>
  <si>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840138</t>
  </si>
  <si>
    <t>58160</t>
  </si>
  <si>
    <t>SANORIN 0.5 PM</t>
  </si>
  <si>
    <t>SPR NAS SOL 1X10ML</t>
  </si>
  <si>
    <t>850675</t>
  </si>
  <si>
    <t>Menalind professional tělové mléko 500ml</t>
  </si>
  <si>
    <t>988709</t>
  </si>
  <si>
    <t>Masážní emulze Emspoma O hřejivá tuba 200ml</t>
  </si>
  <si>
    <t>198194</t>
  </si>
  <si>
    <t>98194</t>
  </si>
  <si>
    <t>CYCLO 3 FORT</t>
  </si>
  <si>
    <t>CPS 30</t>
  </si>
  <si>
    <t>844242</t>
  </si>
  <si>
    <t>105937</t>
  </si>
  <si>
    <t>TETRASPAN 6%</t>
  </si>
  <si>
    <t>396473</t>
  </si>
  <si>
    <t>99130</t>
  </si>
  <si>
    <t>INF 1X100 ML</t>
  </si>
  <si>
    <t>846979</t>
  </si>
  <si>
    <t>124133</t>
  </si>
  <si>
    <t>POR TBL NOB 90</t>
  </si>
  <si>
    <t>100616</t>
  </si>
  <si>
    <t>616</t>
  </si>
  <si>
    <t>THIAMIN LECIVA</t>
  </si>
  <si>
    <t>INJ 10X2ML/100MG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</si>
  <si>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</si>
  <si>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</si>
  <si>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</si>
  <si>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</si>
  <si>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</si>
  <si>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</si>
  <si>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184378</t>
  </si>
  <si>
    <t>84378</t>
  </si>
  <si>
    <t>THIOGAMMA 600 INJECT</t>
  </si>
  <si>
    <t>INJ 5X20ML/600MG</t>
  </si>
  <si>
    <t>395211</t>
  </si>
  <si>
    <t>Aqua Touch Jelly 25x11ml</t>
  </si>
  <si>
    <t>846113</t>
  </si>
  <si>
    <t>107712</t>
  </si>
  <si>
    <t>EPANUTIN PARENTERAL</t>
  </si>
  <si>
    <t>INJ SOL 5X5ML/250MG</t>
  </si>
  <si>
    <t>850680</t>
  </si>
  <si>
    <t>120407</t>
  </si>
  <si>
    <t>THIOPENTAL VUAB INJ. PLV. SOL. 1,0 G</t>
  </si>
  <si>
    <t>INJ PLV SOL 1X1GM</t>
  </si>
  <si>
    <t>902094</t>
  </si>
  <si>
    <t>IR  OMNIFLUSH NaCl 0,9% 10 ml v 10 ml</t>
  </si>
  <si>
    <t>F1/1 ve stříkačce</t>
  </si>
  <si>
    <t>920056</t>
  </si>
  <si>
    <t>KL ETHANOLUM 70% 800 g</t>
  </si>
  <si>
    <t>987881</t>
  </si>
  <si>
    <t>Walmark Laktobacily FORTE s fruktooligosach.30+30</t>
  </si>
  <si>
    <t>911930</t>
  </si>
  <si>
    <t>KL KAL.PERMANGANAS 5 G</t>
  </si>
  <si>
    <t>189996</t>
  </si>
  <si>
    <t>89996</t>
  </si>
  <si>
    <t>LINOLA-FETT OLBAD</t>
  </si>
  <si>
    <t>OLE 1X200ML</t>
  </si>
  <si>
    <t>169417</t>
  </si>
  <si>
    <t>69417</t>
  </si>
  <si>
    <t>DIAZEPAM DESITIN RECTAL TUBE</t>
  </si>
  <si>
    <t>ENM 5X2.5ML/5MG</t>
  </si>
  <si>
    <t>121856</t>
  </si>
  <si>
    <t>21856</t>
  </si>
  <si>
    <t>CORYOL 3.125</t>
  </si>
  <si>
    <t>PORTBLNOB30X3.125MG</t>
  </si>
  <si>
    <t>850093</t>
  </si>
  <si>
    <t>125121</t>
  </si>
  <si>
    <t>APO-DICLO SR 100</t>
  </si>
  <si>
    <t>POR TBL RET 30X100MG</t>
  </si>
  <si>
    <t>115845</t>
  </si>
  <si>
    <t>15845</t>
  </si>
  <si>
    <t>TOPAMAX 50 MG</t>
  </si>
  <si>
    <t>987473</t>
  </si>
  <si>
    <t>146894</t>
  </si>
  <si>
    <t>ZOLPIDEM MYLAN</t>
  </si>
  <si>
    <t>988192</t>
  </si>
  <si>
    <t>Bepanthen Care mast 30g</t>
  </si>
  <si>
    <t>849562</t>
  </si>
  <si>
    <t>Visine unavenu a citlive oci</t>
  </si>
  <si>
    <t>10x0,5 ml</t>
  </si>
  <si>
    <t>988088</t>
  </si>
  <si>
    <t>Walmark Laktobacily FORTE s fruktooligosach.60+60</t>
  </si>
  <si>
    <t>989038</t>
  </si>
  <si>
    <t>Menalind Profess.kož.ochr.krém 200ml+čist.ubrousky</t>
  </si>
  <si>
    <t>394153</t>
  </si>
  <si>
    <t>Calcium Pantotenicum 30g Generica</t>
  </si>
  <si>
    <t>395712</t>
  </si>
  <si>
    <t>HBF Calcium panthotenát mast 30g</t>
  </si>
  <si>
    <t>397174</t>
  </si>
  <si>
    <t>306585</t>
  </si>
  <si>
    <t>IR  PosiFlush  1x 10 ml  Fresenius Kabi</t>
  </si>
  <si>
    <t>10 ml F1/1 v předplněné stříkačce</t>
  </si>
  <si>
    <t>192521</t>
  </si>
  <si>
    <t>NASONEX</t>
  </si>
  <si>
    <t>NAS SPR SUS 140X50RG</t>
  </si>
  <si>
    <t>140373</t>
  </si>
  <si>
    <t>40373</t>
  </si>
  <si>
    <t>MEDROL 16 MG</t>
  </si>
  <si>
    <t>POR TBLNOB50X16MG-B</t>
  </si>
  <si>
    <t>147740</t>
  </si>
  <si>
    <t>47740</t>
  </si>
  <si>
    <t>RIVOCOR 5</t>
  </si>
  <si>
    <t>149113</t>
  </si>
  <si>
    <t>49113</t>
  </si>
  <si>
    <t>CONTROLOC 20 MG</t>
  </si>
  <si>
    <t>POR TBL ENT 28X20MG</t>
  </si>
  <si>
    <t>149909</t>
  </si>
  <si>
    <t>49909</t>
  </si>
  <si>
    <t>LOKREN 20 MG</t>
  </si>
  <si>
    <t>POR TBL FLM 28X20MG</t>
  </si>
  <si>
    <t>158380</t>
  </si>
  <si>
    <t>58380</t>
  </si>
  <si>
    <t>VENTOLIN ROZTOK K INHALACI</t>
  </si>
  <si>
    <t>INH SOL1X20ML/120MG</t>
  </si>
  <si>
    <t>184398</t>
  </si>
  <si>
    <t>84398</t>
  </si>
  <si>
    <t>CPS 100X100MG</t>
  </si>
  <si>
    <t>848765</t>
  </si>
  <si>
    <t>107938</t>
  </si>
  <si>
    <t>CORDARONE</t>
  </si>
  <si>
    <t>INJ SOL 6X3ML/150MG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</si>
  <si>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</si>
  <si>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</si>
  <si>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</si>
  <si>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</si>
  <si>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</si>
  <si>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</si>
  <si>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</si>
  <si>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185325</t>
  </si>
  <si>
    <t>85325</t>
  </si>
  <si>
    <t>DORMICUM</t>
  </si>
  <si>
    <t>INJ SOL 5X3ML/15MG</t>
  </si>
  <si>
    <t>109711</t>
  </si>
  <si>
    <t>9711</t>
  </si>
  <si>
    <t>SOLU-MEDROL</t>
  </si>
  <si>
    <t>INJ SIC 1X500MG+8ML</t>
  </si>
  <si>
    <t>194882</t>
  </si>
  <si>
    <t>94882</t>
  </si>
  <si>
    <t>INJ SIC 1X250MG+4ML</t>
  </si>
  <si>
    <t>110803</t>
  </si>
  <si>
    <t>10803</t>
  </si>
  <si>
    <t>ZOFRAN</t>
  </si>
  <si>
    <t>INJ SOL 5X2ML/4MG</t>
  </si>
  <si>
    <t>110820</t>
  </si>
  <si>
    <t>10820</t>
  </si>
  <si>
    <t>INJ SOL 5X4ML/8MG</t>
  </si>
  <si>
    <t>848895</t>
  </si>
  <si>
    <t>151056</t>
  </si>
  <si>
    <t>LAMICTAL 100 MG</t>
  </si>
  <si>
    <t>POR TBL NOB 42X100MG</t>
  </si>
  <si>
    <t>109710</t>
  </si>
  <si>
    <t>9710</t>
  </si>
  <si>
    <t>INJ SIC 1X125MG+2ML</t>
  </si>
  <si>
    <t>109712</t>
  </si>
  <si>
    <t>9712</t>
  </si>
  <si>
    <t>INJ SIC 1X1GM+16ML</t>
  </si>
  <si>
    <t>153950</t>
  </si>
  <si>
    <t>53950</t>
  </si>
  <si>
    <t>ZOLOFT 50MG</t>
  </si>
  <si>
    <t>TBL OBD 28X50MG</t>
  </si>
  <si>
    <t>150699</t>
  </si>
  <si>
    <t>50699</t>
  </si>
  <si>
    <t>PAMIDRONATE MEDAC 3 MG/ML</t>
  </si>
  <si>
    <t>INF CNC SOL 1X20ML</t>
  </si>
  <si>
    <t>130652</t>
  </si>
  <si>
    <t>30652</t>
  </si>
  <si>
    <t>REASEC</t>
  </si>
  <si>
    <t>TBL 20X2.5MG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</si>
  <si>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</si>
  <si>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</si>
  <si>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</si>
  <si>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</si>
  <si>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</si>
  <si>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</si>
  <si>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</si>
  <si>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</si>
  <si>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850148</t>
  </si>
  <si>
    <t>115590</t>
  </si>
  <si>
    <t>MEDORAM PLUS H 5/25 MG</t>
  </si>
  <si>
    <t>50113006</t>
  </si>
  <si>
    <t>846016</t>
  </si>
  <si>
    <t>Nutrison Advanced Protison 500ml</t>
  </si>
  <si>
    <t>1X500ML</t>
  </si>
  <si>
    <t>103414</t>
  </si>
  <si>
    <t>3414</t>
  </si>
  <si>
    <t>NUTRIFLEX PERI</t>
  </si>
  <si>
    <t>INF 5X2000ML</t>
  </si>
  <si>
    <t>110996</t>
  </si>
  <si>
    <t>10996</t>
  </si>
  <si>
    <t>NUTRIFLEX PLUS</t>
  </si>
  <si>
    <t>142003</t>
  </si>
  <si>
    <t>NEPHROTECT</t>
  </si>
  <si>
    <t>INF SOL 10X500ML</t>
  </si>
  <si>
    <t>195638</t>
  </si>
  <si>
    <t>95638</t>
  </si>
  <si>
    <t>NUTRIFLEX LIPID PLUS</t>
  </si>
  <si>
    <t>INF EML 5X2500ML</t>
  </si>
  <si>
    <t>849197</t>
  </si>
  <si>
    <t>Nutridrink Compact meruňka 125 ml</t>
  </si>
  <si>
    <t>988740</t>
  </si>
  <si>
    <t>Nutrison Advanced Diason 1000ml</t>
  </si>
  <si>
    <t>396914</t>
  </si>
  <si>
    <t>52301</t>
  </si>
  <si>
    <t>AMINOPLASMAL HEPA-10%</t>
  </si>
  <si>
    <t>INF 10X500ML</t>
  </si>
  <si>
    <t>133328</t>
  </si>
  <si>
    <t>33328</t>
  </si>
  <si>
    <t>NUTRIDRINK S PŘÍCH. TROP. OVOCE</t>
  </si>
  <si>
    <t>POR SOL 1X200ML</t>
  </si>
  <si>
    <t>133329</t>
  </si>
  <si>
    <t>33329</t>
  </si>
  <si>
    <t>NUTRIDRINK YOGHURT S PŘ. MALINA</t>
  </si>
  <si>
    <t>133340</t>
  </si>
  <si>
    <t>33340</t>
  </si>
  <si>
    <t>DIASIP S PŘÍCHUTÍ VANILKOVOU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</si>
  <si>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</si>
  <si>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</si>
  <si>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</si>
  <si>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</si>
  <si>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</si>
  <si>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</si>
  <si>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</si>
  <si>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</si>
  <si>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</si>
  <si>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</si>
  <si>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</si>
  <si>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</si>
  <si>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</si>
  <si>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</si>
  <si>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</si>
  <si>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</si>
  <si>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</si>
  <si>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</si>
  <si>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</si>
  <si>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</si>
  <si>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</si>
  <si>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</si>
  <si>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</si>
  <si>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</si>
  <si>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</si>
  <si>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</si>
  <si>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133323</t>
  </si>
  <si>
    <t>33323</t>
  </si>
  <si>
    <t>NUTRIDRINK S KARAMEL. PŘÍCHUTÍ</t>
  </si>
  <si>
    <t>848362</t>
  </si>
  <si>
    <t>33488</t>
  </si>
  <si>
    <t>NUTRIDRINK PROTEIN S PŘÍCHUTÍ VANILKOVOU</t>
  </si>
  <si>
    <t>133335</t>
  </si>
  <si>
    <t>33335</t>
  </si>
  <si>
    <t>NUTRIDRINK MULTI FIBRE S PŘ BAN</t>
  </si>
  <si>
    <t>395579</t>
  </si>
  <si>
    <t>33752</t>
  </si>
  <si>
    <t>NUTRIDRINK CREME S PŘÍCHUTÍ LES.OVOCE</t>
  </si>
  <si>
    <t>4x125ml</t>
  </si>
  <si>
    <t>840702</t>
  </si>
  <si>
    <t>33489</t>
  </si>
  <si>
    <t>NUTRIDRINK PROTEIN S PŘÍCHUTÍ ČOKOLÁDOVOU</t>
  </si>
  <si>
    <t>987792</t>
  </si>
  <si>
    <t>33749</t>
  </si>
  <si>
    <t>NUTRIDRINK CREME S PŘÍCHUTÍ BANÁNOVOU</t>
  </si>
  <si>
    <t>83050</t>
  </si>
  <si>
    <t>198192</t>
  </si>
  <si>
    <t>SEFOTAK 1 G</t>
  </si>
  <si>
    <t>96414</t>
  </si>
  <si>
    <t>GENTAMICIN LEK 80 MG/2 ML</t>
  </si>
  <si>
    <t>INJ SOL 10X2ML/80MG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</si>
  <si>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</si>
  <si>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</si>
  <si>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</si>
  <si>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</si>
  <si>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</si>
  <si>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</si>
  <si>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</si>
  <si>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</si>
  <si>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183417</t>
  </si>
  <si>
    <t>83417</t>
  </si>
  <si>
    <t>MERONEM</t>
  </si>
  <si>
    <t>INJ SIC 10X1GM</t>
  </si>
  <si>
    <t>192290</t>
  </si>
  <si>
    <t>92290</t>
  </si>
  <si>
    <t>EDICIN 1GM</t>
  </si>
  <si>
    <t>INJ.SICC.1X1GM</t>
  </si>
  <si>
    <t>131656</t>
  </si>
  <si>
    <t>CEFTAZIDIM KABI 2 GM</t>
  </si>
  <si>
    <t>INJ+INF PLV SOL 10X2GM</t>
  </si>
  <si>
    <t>111706</t>
  </si>
  <si>
    <t>11706</t>
  </si>
  <si>
    <t>BISEPTOL 480</t>
  </si>
  <si>
    <t>INJ 10X5ML</t>
  </si>
  <si>
    <t>113453</t>
  </si>
  <si>
    <t>PIPERACILLIN/TAZOBACTAM KABI 4 G/0,5 G</t>
  </si>
  <si>
    <t>INF PLV SOL 10X4.5GM</t>
  </si>
  <si>
    <t>201030</t>
  </si>
  <si>
    <t>105113</t>
  </si>
  <si>
    <t>5113</t>
  </si>
  <si>
    <t>TARGOCID 400MG</t>
  </si>
  <si>
    <t>INJ SIC 1X400MG+SOL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</si>
  <si>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</si>
  <si>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</si>
  <si>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</si>
  <si>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</si>
  <si>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</si>
  <si>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</si>
  <si>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</si>
  <si>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50113008</t>
  </si>
  <si>
    <t>6480</t>
  </si>
  <si>
    <t>Ocplex 20ml 500 I.U. Phoenix</t>
  </si>
  <si>
    <t>0129056</t>
  </si>
  <si>
    <t>ATENATIV 500 I.U. Phoenix</t>
  </si>
  <si>
    <t>900441</t>
  </si>
  <si>
    <t>KL ETHER  LÉKOPISNÝ 1000 ml Fagron, Kulich</t>
  </si>
  <si>
    <t>jednotka 1 ks   UN 1155</t>
  </si>
  <si>
    <t>198880</t>
  </si>
  <si>
    <t>98880</t>
  </si>
  <si>
    <t>FYZIOLOGICKÝ ROZTOK VIAFLO</t>
  </si>
  <si>
    <t>921564</t>
  </si>
  <si>
    <t>KL VASELINUM ALBUM STERILNI,  10G</t>
  </si>
  <si>
    <t>500355</t>
  </si>
  <si>
    <t>15879</t>
  </si>
  <si>
    <t>DZ BRAUNOL 250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</si>
  <si>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</si>
  <si>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</si>
  <si>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</si>
  <si>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</si>
  <si>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</si>
  <si>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</si>
  <si>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</si>
  <si>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113441</t>
  </si>
  <si>
    <t>13441</t>
  </si>
  <si>
    <t>RINGERŮV ROZTOK VIAFLO</t>
  </si>
  <si>
    <t>181472</t>
  </si>
  <si>
    <t>81472</t>
  </si>
  <si>
    <t>OXAMET 0.5PROMILE</t>
  </si>
  <si>
    <t>NAS SPR SOL 1X10ML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</si>
  <si>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</si>
  <si>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</si>
  <si>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</si>
  <si>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</si>
  <si>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</si>
  <si>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</si>
  <si>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</si>
  <si>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</si>
  <si>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930241</t>
  </si>
  <si>
    <t>KL SOL.IODI SPIR.DIL. 800 g</t>
  </si>
  <si>
    <t>153346</t>
  </si>
  <si>
    <t>TISSEEL (FROZ)</t>
  </si>
  <si>
    <t>EPL GKU SOL 1X2ML</t>
  </si>
  <si>
    <t>153347</t>
  </si>
  <si>
    <t>EPL GKU SOL 1X4ML</t>
  </si>
  <si>
    <t>50113009</t>
  </si>
  <si>
    <t>988212</t>
  </si>
  <si>
    <t>ICG Pulsion 5 x 25mg</t>
  </si>
  <si>
    <t>Neurochirurgická klinika, lůžkové oddělení 34</t>
  </si>
  <si>
    <t>Neurochirurgická klinika, lůžkové oddělení 36</t>
  </si>
  <si>
    <t>Neurochirurgická klinika, ambulance</t>
  </si>
  <si>
    <t>Neurochirurgická klinika, JIP</t>
  </si>
  <si>
    <t>Neurochirurgická klinika, operační sál - lokální</t>
  </si>
  <si>
    <t>Lékárna - léčiva</t>
  </si>
  <si>
    <t>Lékárna - antibiotika</t>
  </si>
  <si>
    <t>Lékárna - antimykotika</t>
  </si>
  <si>
    <t>Lékárna - enterární výživa</t>
  </si>
  <si>
    <t>393 TO krevní deriváty IVLP (112 01 003)</t>
  </si>
  <si>
    <t>Lékárna - RTG diagnostika</t>
  </si>
  <si>
    <t>0612 - Neurochirurgická klinika, lůžkové oddělení 36</t>
  </si>
  <si>
    <t>0631 - Neurochirurgická klinika, JIP</t>
  </si>
  <si>
    <t>0611 - Neurochirurgická klinika, lůžkové oddělení 34</t>
  </si>
  <si>
    <t>A02BA02 - Ranitidin</t>
  </si>
  <si>
    <t>J01DD01 - Cefotaxim</t>
  </si>
  <si>
    <t>M01AX17 - Nimesulid</t>
  </si>
  <si>
    <t>V06XX - Potraviny pro zvláštní lékařské účely (PZLÚ)</t>
  </si>
  <si>
    <t>N03AX12 - Gabapentin</t>
  </si>
  <si>
    <t>A04AA01 - Ondansetron</t>
  </si>
  <si>
    <t>J01XA02 - Teikoplanin</t>
  </si>
  <si>
    <t>A06AD11 - Laktulóza</t>
  </si>
  <si>
    <t>N01AX10 - Propofol</t>
  </si>
  <si>
    <t>A07DA - Antipropulziva</t>
  </si>
  <si>
    <t>N06AB06 - Sertralin</t>
  </si>
  <si>
    <t>B01AB06 - Nadroparin</t>
  </si>
  <si>
    <t>J01MA01 - Ofloxacin</t>
  </si>
  <si>
    <t>B01AC04 - Klopidogrel</t>
  </si>
  <si>
    <t>J02AC03 - Vorikonazol</t>
  </si>
  <si>
    <t>C01BD01 - Amiodaron</t>
  </si>
  <si>
    <t>M05BA03 - Kyselina pamidronová</t>
  </si>
  <si>
    <t>C07AB05 - Betaxolol</t>
  </si>
  <si>
    <t>N03AG01 - Kyselina valproová</t>
  </si>
  <si>
    <t>C07AB07 - Bisoprolol</t>
  </si>
  <si>
    <t>N05CD08 - Midazolam</t>
  </si>
  <si>
    <t>C07AG02 - Karvedilol</t>
  </si>
  <si>
    <t>R03AC02 - Salbutamol</t>
  </si>
  <si>
    <t>C09AA04 - Perindopril</t>
  </si>
  <si>
    <t>J01FF01 - Klindamycin</t>
  </si>
  <si>
    <t>C09AA05 - Ramipril</t>
  </si>
  <si>
    <t>J01MA02 - Ciprofloxacin</t>
  </si>
  <si>
    <t>C09BA05 - Ramipril a diuretika</t>
  </si>
  <si>
    <t>J02AC01 - Flukonazol</t>
  </si>
  <si>
    <t>C09CA01 - Losartan</t>
  </si>
  <si>
    <t>M01AC06 - Meloxikam</t>
  </si>
  <si>
    <t>C09DA01 - Losartan a diuretika</t>
  </si>
  <si>
    <t>M04AA01 - Alopurinol</t>
  </si>
  <si>
    <t>C10AA01 - Simvastatin</t>
  </si>
  <si>
    <t>N01AH03 - Sufentanyl</t>
  </si>
  <si>
    <t>C10AA05 - Atorvastatin</t>
  </si>
  <si>
    <t>N02AX02 - Tramadol</t>
  </si>
  <si>
    <t>C10AB05 - Fenofibrát</t>
  </si>
  <si>
    <t>N03AX09 - Lamotrigin</t>
  </si>
  <si>
    <t>H02AB04 - Methylprednisolon</t>
  </si>
  <si>
    <t>N03AX16 - Pregabalin</t>
  </si>
  <si>
    <t>J01CR01 - Ampicilin a enzymový inhibitor</t>
  </si>
  <si>
    <t>N06AB04 - Citalopram</t>
  </si>
  <si>
    <t>J01CR02 - Amoxicilin a enzymový inhibitor</t>
  </si>
  <si>
    <t>N06BX18 - Vinpocetin</t>
  </si>
  <si>
    <t>J01DC02 - Cefuroxim</t>
  </si>
  <si>
    <t>S01EE01 - Latanoprost</t>
  </si>
  <si>
    <t>A02BA03 - Famotidin</t>
  </si>
  <si>
    <t>A02BC02 - Pantoprazol</t>
  </si>
  <si>
    <t>J01FA09 - Klarithromycin</t>
  </si>
  <si>
    <t>A02BA02</t>
  </si>
  <si>
    <t>RANITAL 150 MG POTAHOVANÉ TABLETY</t>
  </si>
  <si>
    <t>POR TBL FLM 30X150MG</t>
  </si>
  <si>
    <t>RANITAL 50 MG/2 ML</t>
  </si>
  <si>
    <t>INJ SOL 5X2ML/50MG</t>
  </si>
  <si>
    <t>A02BC02</t>
  </si>
  <si>
    <t>B01AB06</t>
  </si>
  <si>
    <t>INJ SOL 10X5ML/47.5KU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</si>
  <si>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</si>
  <si>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</si>
  <si>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</si>
  <si>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</si>
  <si>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</si>
  <si>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</si>
  <si>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</si>
  <si>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</si>
  <si>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J01DC02</t>
  </si>
  <si>
    <t>ZINACEF 1,5 G</t>
  </si>
  <si>
    <t>J01FF01</t>
  </si>
  <si>
    <t>INJ SOL 1X4ML/600MG</t>
  </si>
  <si>
    <t>J01MA02</t>
  </si>
  <si>
    <t>POR TBL FLM 10X500MG</t>
  </si>
  <si>
    <t>M01AX17</t>
  </si>
  <si>
    <t>POR TBL NOB 15X100MG</t>
  </si>
  <si>
    <t>N02AX02</t>
  </si>
  <si>
    <t>POR TBL PRO 10X100MG</t>
  </si>
  <si>
    <t>POR TBL PRO 30X100MG</t>
  </si>
  <si>
    <t>N06AB04</t>
  </si>
  <si>
    <t>POR TBL FLM 30X10 MG</t>
  </si>
  <si>
    <t>R03AC02</t>
  </si>
  <si>
    <t>INH SUS PSS 200X100RG</t>
  </si>
  <si>
    <t>RANISAN 150 MG</t>
  </si>
  <si>
    <t>A06AD11</t>
  </si>
  <si>
    <t>INJ SOL 10X0.8ML</t>
  </si>
  <si>
    <t>C07AG02</t>
  </si>
  <si>
    <t>C09AA04</t>
  </si>
  <si>
    <t>C09AA05</t>
  </si>
  <si>
    <t>TRITACE 5 MG</t>
  </si>
  <si>
    <t>C09CA01</t>
  </si>
  <si>
    <t>LOZAP 12,5 ZENTIVA</t>
  </si>
  <si>
    <t>POR TBL FLM 30X12.5MG</t>
  </si>
  <si>
    <t>C09DA01</t>
  </si>
  <si>
    <t>C10AA01</t>
  </si>
  <si>
    <t>C10AA05</t>
  </si>
  <si>
    <t>SORTIS 20 MG</t>
  </si>
  <si>
    <t>C10AB05</t>
  </si>
  <si>
    <t>POR CPS DUR 30X267MG</t>
  </si>
  <si>
    <t>H02AB04</t>
  </si>
  <si>
    <t>J01FA09</t>
  </si>
  <si>
    <t>POR TBL FLM 14X500MG</t>
  </si>
  <si>
    <t>INJ SOL 1X2ML/300MG</t>
  </si>
  <si>
    <t>J01MA01</t>
  </si>
  <si>
    <t>INF SOL 1X100ML/200MG</t>
  </si>
  <si>
    <t>M01AC06</t>
  </si>
  <si>
    <t>POR TBL NOB 30X100MG</t>
  </si>
  <si>
    <t>M04AA01</t>
  </si>
  <si>
    <t>POR TBL PRO 50X100MG</t>
  </si>
  <si>
    <t>N03AX12</t>
  </si>
  <si>
    <t>NEURONTIN 100 MG</t>
  </si>
  <si>
    <t>POR CPS DUR 20X100MG</t>
  </si>
  <si>
    <t>NEURONTIN 300 MG</t>
  </si>
  <si>
    <t>POR CPS DUR 50X300MG</t>
  </si>
  <si>
    <t>N03AX16</t>
  </si>
  <si>
    <t>POR CPS DUR 14X75MG</t>
  </si>
  <si>
    <t>POR TBL FLM 30X20 MG</t>
  </si>
  <si>
    <t>N06AB06</t>
  </si>
  <si>
    <t>ZOLOFT 100 MG</t>
  </si>
  <si>
    <t>POR TBL FLM 28X100MG</t>
  </si>
  <si>
    <t>N06BX18</t>
  </si>
  <si>
    <t>POR TBL NOB 50X5MG</t>
  </si>
  <si>
    <t>S01EE01</t>
  </si>
  <si>
    <t>OPH GTT SOL 1X2.5ML I</t>
  </si>
  <si>
    <t>A02BA03</t>
  </si>
  <si>
    <t>POR TBL ENT 28X20MG I</t>
  </si>
  <si>
    <t>A04AA01</t>
  </si>
  <si>
    <t>A07DA</t>
  </si>
  <si>
    <t>POR TBL NOB 20X2.5MG</t>
  </si>
  <si>
    <t>B01AC04</t>
  </si>
  <si>
    <t>C01BD01</t>
  </si>
  <si>
    <t>C07AB05</t>
  </si>
  <si>
    <t>C07AB07</t>
  </si>
  <si>
    <t>C09BA05</t>
  </si>
  <si>
    <t>POR TBL NOB 50X16MG</t>
  </si>
  <si>
    <t>SOLU-MEDROL 62,5 MG/ML</t>
  </si>
  <si>
    <t>INJ PSO LQF 250MG+4ML</t>
  </si>
  <si>
    <t>INJ PSO LQF 125MG+2ML</t>
  </si>
  <si>
    <t>INJ PSO LQF 500MG+8ML</t>
  </si>
  <si>
    <t>INJ PSO LQF 1GM+16ML</t>
  </si>
  <si>
    <t>J01DD01</t>
  </si>
  <si>
    <t>J01XA02</t>
  </si>
  <si>
    <t>TARGOCID 400 MG</t>
  </si>
  <si>
    <t>INJ+POR PSO LQF 1X400MG</t>
  </si>
  <si>
    <t>J02AC01</t>
  </si>
  <si>
    <t>MYCOMAX INF</t>
  </si>
  <si>
    <t>INF SOL 100ML/200MG</t>
  </si>
  <si>
    <t>J02AC03</t>
  </si>
  <si>
    <t>M05BA03</t>
  </si>
  <si>
    <t>N01AH03</t>
  </si>
  <si>
    <t>N01AX10</t>
  </si>
  <si>
    <t>N03AG01</t>
  </si>
  <si>
    <t>N03AX09</t>
  </si>
  <si>
    <t>POR CPS DUR 100X100MG</t>
  </si>
  <si>
    <t>N05CD08</t>
  </si>
  <si>
    <t>ZOLOFT 50 MG</t>
  </si>
  <si>
    <t>POR TBL FLM 28X50MG</t>
  </si>
  <si>
    <t>V06XX</t>
  </si>
  <si>
    <t>NUTRISON PROTEIN PLUS MULTI FIBRE</t>
  </si>
  <si>
    <t>POR SOL 1X500ML</t>
  </si>
  <si>
    <t>NUTRIDRINK S PŘÍCHUTÍ ČOKOLÁDOVOU</t>
  </si>
  <si>
    <t>NUTRIDRINK S PŘÍCHUTÍ KARAMELOVOU</t>
  </si>
  <si>
    <t>NUTRIDRINK S PŘÍCHUTÍ TROPICKÉHO OVOCE</t>
  </si>
  <si>
    <t>NUTRIDRINK YOGHURT S PŘÍCHUTÍ MALINA</t>
  </si>
  <si>
    <t>NUTRIDRINK MULTI FIBRE S PŘÍCHUTÍ BANÁNOVOU</t>
  </si>
  <si>
    <t>DIASIP S PŘÍCHUTÍ VANILKOVOU</t>
  </si>
  <si>
    <t>NUTRISON ADVANCED DIASON LOW ENERGY</t>
  </si>
  <si>
    <t>POR SOL 1X1000ML</t>
  </si>
  <si>
    <t>DIASIP S PŘÍCHUTÍ CAPPUCCINO</t>
  </si>
  <si>
    <t>NUTRIDRINK CREME S PŘÍCHUTÍ LESNÍHO OVOCE</t>
  </si>
  <si>
    <t>Přehled plnění pozitivního listu - spotřeba léčivých přípravků - orientační přehled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</si>
  <si>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</si>
  <si>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</si>
  <si>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</si>
  <si>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</si>
  <si>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</si>
  <si>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</si>
  <si>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</si>
  <si>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Balik Vladimír</t>
  </si>
  <si>
    <t>Hrabálek Lumír</t>
  </si>
  <si>
    <t>Kalita Ondřej</t>
  </si>
  <si>
    <t>Krahulík David</t>
  </si>
  <si>
    <t>Novák Vlastimil</t>
  </si>
  <si>
    <t>Wanek Tomáš</t>
  </si>
  <si>
    <t>Gabryš Martin</t>
  </si>
  <si>
    <t>Hampl Martin</t>
  </si>
  <si>
    <t>Stejskal Přemysl</t>
  </si>
  <si>
    <t>Cholekalciferol</t>
  </si>
  <si>
    <t>12023</t>
  </si>
  <si>
    <t>VIGANTOL</t>
  </si>
  <si>
    <t>POR GTT SOL 1X10ML</t>
  </si>
  <si>
    <t>Pomůcky ortopedickoprotetické</t>
  </si>
  <si>
    <t>93530</t>
  </si>
  <si>
    <t>ORTÉZA ZÁDOVÁ LOMBAX DORSO 0845</t>
  </si>
  <si>
    <t>VYSOKÁ ZÁDOVÁ ORTÉZA (ROZSAH TH-LS),KOVOVÉ DLAHY A DOPÍNACÍ TAHY</t>
  </si>
  <si>
    <t>Dexamethason</t>
  </si>
  <si>
    <t>52335</t>
  </si>
  <si>
    <t>Azithromycin</t>
  </si>
  <si>
    <t>45010</t>
  </si>
  <si>
    <t>AZITROMYCIN SANDOZ 500 MG</t>
  </si>
  <si>
    <t>POR TBL FLM 3X500MG</t>
  </si>
  <si>
    <t>45011</t>
  </si>
  <si>
    <t>POR TBL FLM 6X500MG</t>
  </si>
  <si>
    <t>Kodein</t>
  </si>
  <si>
    <t>90</t>
  </si>
  <si>
    <t>CODEIN SLOVAKOFARMA 30 MG</t>
  </si>
  <si>
    <t>POR TBL NOB 10X30MG</t>
  </si>
  <si>
    <t>Levetiracetam</t>
  </si>
  <si>
    <t>175084</t>
  </si>
  <si>
    <t>DRETACEN 250 MG</t>
  </si>
  <si>
    <t>POR TBL FLM 50X250MG</t>
  </si>
  <si>
    <t>Levocetirizin</t>
  </si>
  <si>
    <t>137177</t>
  </si>
  <si>
    <t>CEZERA 5 MG</t>
  </si>
  <si>
    <t>POR TBL FLM 90X5MG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</si>
  <si>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</si>
  <si>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</si>
  <si>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</si>
  <si>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</si>
  <si>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</si>
  <si>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</si>
  <si>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</si>
  <si>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</si>
  <si>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Sodná sůl metamizolu</t>
  </si>
  <si>
    <t>NOVALGIN TABLETY</t>
  </si>
  <si>
    <t>POR TBL FLM 20X500MG</t>
  </si>
  <si>
    <t>Kompresivní punčochy a návleky</t>
  </si>
  <si>
    <t>45387</t>
  </si>
  <si>
    <t>PUNČOCHY KOMPRESNÍ LÝTKOVÉ               II.K.T.</t>
  </si>
  <si>
    <t>MAXIS COMFORT  A-D</t>
  </si>
  <si>
    <t>PUNČOCHY KOMPRESNÍ LÝTKOVÉ II.K.T.</t>
  </si>
  <si>
    <t>MAXIS COMFORT A-D</t>
  </si>
  <si>
    <t>45773</t>
  </si>
  <si>
    <t>AVICENUM 360 A-D MIKROKAPSLE UZAVŘENÁ/OTEVŘENÁ ŠPIČKA SKINTEX</t>
  </si>
  <si>
    <t>11807</t>
  </si>
  <si>
    <t>ORTÉZA KRČNÍ LÍMEC ORTEL C1</t>
  </si>
  <si>
    <t>ANATOM.TVAROVANÝ,FIXAČNÍ PÁSKA NA SUCHÝ ZIP</t>
  </si>
  <si>
    <t>140647</t>
  </si>
  <si>
    <t>LÍMEC KRČNÍ PHILADELPHIA ORTEL C4 VARIO 49280</t>
  </si>
  <si>
    <t>NASTAVITELNÁ VÝŠKA OPORY BRADY, UNIVERZÁLNÍ VELIKOST</t>
  </si>
  <si>
    <t>93884</t>
  </si>
  <si>
    <t>PÁS BEDERNÍ LOMBASKIN 0870</t>
  </si>
  <si>
    <t>EXTRA TENKÝ BEDERNÍ PÁS S PEVNÝMI VÝZTUHAMI</t>
  </si>
  <si>
    <t>Pomůcky ortopedickoprotetické  individuálně zhotovované</t>
  </si>
  <si>
    <t>957</t>
  </si>
  <si>
    <t>ORTÉZA TRUPOVÁ</t>
  </si>
  <si>
    <t>S KONSTRUK.ZÁKLADEM Z PEV.MAT.(PE,LAM.KOV)ZHOTOV.NA ZÁKL.SEJMUTÍ MĚR.PODKLADŮ</t>
  </si>
  <si>
    <t>Betaxolol</t>
  </si>
  <si>
    <t>49910</t>
  </si>
  <si>
    <t>POR TBL FLM 98X20MG</t>
  </si>
  <si>
    <t>Erdostein</t>
  </si>
  <si>
    <t>95560</t>
  </si>
  <si>
    <t>ERDOMED</t>
  </si>
  <si>
    <t>POR CPS DUR 30X300MG</t>
  </si>
  <si>
    <t>199680</t>
  </si>
  <si>
    <t>POR CPS DUR 60X300MG</t>
  </si>
  <si>
    <t>Fentermin</t>
  </si>
  <si>
    <t>97375</t>
  </si>
  <si>
    <t>ADIPEX RETARD</t>
  </si>
  <si>
    <t>POR CPS RML 30X15MG</t>
  </si>
  <si>
    <t>Klarithromycin</t>
  </si>
  <si>
    <t>32546</t>
  </si>
  <si>
    <t>KLACID SR</t>
  </si>
  <si>
    <t>POR TBL RET 14X500MG-DOUBLE BL</t>
  </si>
  <si>
    <t>Methylprednisolon</t>
  </si>
  <si>
    <t>90044</t>
  </si>
  <si>
    <t>DEPO-MEDROL 40 MG/ML</t>
  </si>
  <si>
    <t>INJ SUS 1X1ML/40MG</t>
  </si>
  <si>
    <t>Mometason</t>
  </si>
  <si>
    <t>16457</t>
  </si>
  <si>
    <t>Rosuvastatin</t>
  </si>
  <si>
    <t>159121</t>
  </si>
  <si>
    <t>APO-ROSUVASTATIN 20 MG</t>
  </si>
  <si>
    <t>Salbutamol</t>
  </si>
  <si>
    <t>Sumatriptan</t>
  </si>
  <si>
    <t>115451</t>
  </si>
  <si>
    <t>SUMATRIPTAN ACTAVIS 50 MG</t>
  </si>
  <si>
    <t>POR TBL OBD 24X50MG</t>
  </si>
  <si>
    <t>Theofylin</t>
  </si>
  <si>
    <t>61238</t>
  </si>
  <si>
    <t>THEOPLUS 300</t>
  </si>
  <si>
    <t>POR TBL PRO 30X300MG</t>
  </si>
  <si>
    <t>Uhličitan vápenatý</t>
  </si>
  <si>
    <t>53439</t>
  </si>
  <si>
    <t>VITACALCIN TABLETY</t>
  </si>
  <si>
    <t>POR TBL NOB 60X250MG</t>
  </si>
  <si>
    <t>Valsartan</t>
  </si>
  <si>
    <t>182099</t>
  </si>
  <si>
    <t>VALSARTAN KRKA 80 MG</t>
  </si>
  <si>
    <t>POR TBL FLM 98X80MG</t>
  </si>
  <si>
    <t>Další osteosyntetický materiál</t>
  </si>
  <si>
    <t>72769</t>
  </si>
  <si>
    <t>3-D DLAHA FIXAČNÍ, VELIKOST XS, TITAN</t>
  </si>
  <si>
    <t>57-05192,1,0,5,7</t>
  </si>
  <si>
    <t>78907</t>
  </si>
  <si>
    <t>LÍMEC FIXAČNÍ MĚKKÝ OR 20B</t>
  </si>
  <si>
    <t>23412</t>
  </si>
  <si>
    <t>ORTÉZA-DĚTSKÁ DO 18TI LET-SPECIÁLNÍ</t>
  </si>
  <si>
    <t>S KONSTRUK.ZÁKLADEM Z ODLEH.MAT.(TITAN,KARBON),NEBO VYUŽITÍM ATYP.KONSTR.DÍLŮ</t>
  </si>
  <si>
    <t>Hořčík (různé sole v kombinaci)</t>
  </si>
  <si>
    <t>POR GRA SOL 30</t>
  </si>
  <si>
    <t>Nadroparin</t>
  </si>
  <si>
    <t>Sulfadiazin, stříbrná sůl, kombinace</t>
  </si>
  <si>
    <t>14873</t>
  </si>
  <si>
    <t>IALUGEN PLUS</t>
  </si>
  <si>
    <t>DRM LIG IPR 10KS(10X10CM)</t>
  </si>
  <si>
    <t>Klindamycin, kombinace</t>
  </si>
  <si>
    <t>188259</t>
  </si>
  <si>
    <t>DUAC 10 MG/G + 30 MG/G GEL</t>
  </si>
  <si>
    <t>DRM GEL 30GM</t>
  </si>
  <si>
    <t>Eletriptan</t>
  </si>
  <si>
    <t>59768</t>
  </si>
  <si>
    <t>RELPAX 80 MG</t>
  </si>
  <si>
    <t>POR TBL FLM 2X80MG-ACL</t>
  </si>
  <si>
    <t>Tramadol</t>
  </si>
  <si>
    <t>42780</t>
  </si>
  <si>
    <t>TRALGIT SR 200</t>
  </si>
  <si>
    <t>Tramadol, kombinace</t>
  </si>
  <si>
    <t>179333</t>
  </si>
  <si>
    <t>DORETA 75 MG/650 MG</t>
  </si>
  <si>
    <t>POR TBL FLM 90</t>
  </si>
  <si>
    <t>Ibuprofen</t>
  </si>
  <si>
    <t>147943</t>
  </si>
  <si>
    <t>NUROFEN PRO DĚTI 4% JAHODA</t>
  </si>
  <si>
    <t>POR SUS 1X100ML</t>
  </si>
  <si>
    <t>Aciklovir</t>
  </si>
  <si>
    <t>13705</t>
  </si>
  <si>
    <t>ZOVIRAX 800 MG</t>
  </si>
  <si>
    <t>POR TBL NOB 35X800MG</t>
  </si>
  <si>
    <t>32061</t>
  </si>
  <si>
    <t>INJ SOL 10X0.6ML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</si>
  <si>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</si>
  <si>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</si>
  <si>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</si>
  <si>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</si>
  <si>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N02CC01 - Sumatriptan</t>
  </si>
  <si>
    <t>C10AA07 - Rosuvastatin</t>
  </si>
  <si>
    <t>N03AX14 - Levetiracetam</t>
  </si>
  <si>
    <t>R06AE09 - Levocetirizin</t>
  </si>
  <si>
    <t>J01FA10 - Azithromycin</t>
  </si>
  <si>
    <t>J01FA10</t>
  </si>
  <si>
    <t>N03AX14</t>
  </si>
  <si>
    <t>R06AE09</t>
  </si>
  <si>
    <t>C10AA07</t>
  </si>
  <si>
    <t>N02CC01</t>
  </si>
  <si>
    <t>Přehled plnění PL - Preskripce léčivých přípravků - orientační přehled</t>
  </si>
  <si>
    <t>50115003     implant.umělé těl.náhr.-TEP (sk.Z_518)</t>
  </si>
  <si>
    <t>0601</t>
  </si>
  <si>
    <t>vedení klinického pracoviště</t>
  </si>
  <si>
    <t>vedení klinického pracoviště Celkem</t>
  </si>
  <si>
    <t>0666</t>
  </si>
  <si>
    <t>pracoviště DK COS</t>
  </si>
  <si>
    <t>pracoviště DK COS Celkem</t>
  </si>
  <si>
    <t>ZA338</t>
  </si>
  <si>
    <t>Obinadlo hydrofilní   6 cm x   5 m 13005</t>
  </si>
  <si>
    <t>ZA446</t>
  </si>
  <si>
    <t>Vata buničitá přířezy 20 x 30 cm 1230200129</t>
  </si>
  <si>
    <t>ZA459</t>
  </si>
  <si>
    <t>Kompresa AB 10 x 20 cm / 1 ks sterilní NT savá 1230114021</t>
  </si>
  <si>
    <t>ZA562</t>
  </si>
  <si>
    <t>Náplast cosmopor i. v. 6 x 8 cm 9008054</t>
  </si>
  <si>
    <t>ZA593</t>
  </si>
  <si>
    <t>Tampon stáčený sterilní 20 x 20 cm / 5 ks 28003</t>
  </si>
  <si>
    <t>ZA643</t>
  </si>
  <si>
    <t>Kompresa vliwasoft 10 x 20 nesterilní á 100 ks 12070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</si>
  <si>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</si>
  <si>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</si>
  <si>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</si>
  <si>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</si>
  <si>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</si>
  <si>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 / 5 ks sterilní 26621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</si>
  <si>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</si>
  <si>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</si>
  <si>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</si>
  <si>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</si>
  <si>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</si>
  <si>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</si>
  <si>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</si>
  <si>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</si>
  <si>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ZL997</t>
  </si>
  <si>
    <t>Obinadlo hyrofilní sterilní 10 cm x 5 m  004310174</t>
  </si>
  <si>
    <t>ZA730</t>
  </si>
  <si>
    <t>Mandren zelený 4219120</t>
  </si>
  <si>
    <t>ZA737</t>
  </si>
  <si>
    <t>Filtr mini spike modrý 4550234</t>
  </si>
  <si>
    <t>ZA746</t>
  </si>
  <si>
    <t>Stříkačka injekční 3-dílná 1 ml L Omnifix Solo tuberculin 9161406V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</si>
  <si>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</si>
  <si>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</si>
  <si>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</si>
  <si>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</si>
  <si>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</si>
  <si>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</si>
  <si>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</si>
  <si>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</si>
  <si>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ZA883</t>
  </si>
  <si>
    <t>Rourka rektální CH18 délka 40 cm 19-18.100</t>
  </si>
  <si>
    <t>ZB173</t>
  </si>
  <si>
    <t>Maska kyslíková s hadičkou a nosní svorkou dospělá H-103013, OS/100</t>
  </si>
  <si>
    <t>ZB249</t>
  </si>
  <si>
    <t>Sáček močový s křížovou výpustí sterilní 2000 ml ZAR-TNU201601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</si>
  <si>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</si>
  <si>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</si>
  <si>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</si>
  <si>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</si>
  <si>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</si>
  <si>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</si>
  <si>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</si>
  <si>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</si>
  <si>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</si>
  <si>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</si>
  <si>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</si>
  <si>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</si>
  <si>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</si>
  <si>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</si>
  <si>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ZC765</t>
  </si>
  <si>
    <t>Nůžky oční P00908</t>
  </si>
  <si>
    <t>ZC769</t>
  </si>
  <si>
    <t>Hadička spojovací HS 1,8 x 450LL 606301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</si>
  <si>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</si>
  <si>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</si>
  <si>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</si>
  <si>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</si>
  <si>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</si>
  <si>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</si>
  <si>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</si>
  <si>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</si>
  <si>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</si>
  <si>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</si>
  <si>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</si>
  <si>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</si>
  <si>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</si>
  <si>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</si>
  <si>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</si>
  <si>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</si>
  <si>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</si>
  <si>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</si>
  <si>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</si>
  <si>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</si>
  <si>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</si>
  <si>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</si>
  <si>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ZL105</t>
  </si>
  <si>
    <t xml:space="preserve">Nástavec pro odběr moče ke zkumavce vacuete GREI450251DE </t>
  </si>
  <si>
    <t>ZA731</t>
  </si>
  <si>
    <t>Mandren růžový 4219104</t>
  </si>
  <si>
    <t>ZL688</t>
  </si>
  <si>
    <t>Proužky Accu-Check Inform IIStrip 50 EU1 á 50 ks 05942861</t>
  </si>
  <si>
    <t>ZL689</t>
  </si>
  <si>
    <t>Roztok Accu-Check Performa Int´l Controls 1+2 level 04861736</t>
  </si>
  <si>
    <t>ZI167</t>
  </si>
  <si>
    <t>Zkumavka EmptyTube bílá PFPM913S</t>
  </si>
  <si>
    <t>ZA715</t>
  </si>
  <si>
    <t>Set infuzní intrafix 4062957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</si>
  <si>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</si>
  <si>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</si>
  <si>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</si>
  <si>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</si>
  <si>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</si>
  <si>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</si>
  <si>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</si>
  <si>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</si>
  <si>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</si>
  <si>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</si>
  <si>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ZB768</t>
  </si>
  <si>
    <t>Jehla vakuová 216/38 mm zelená 450076</t>
  </si>
  <si>
    <t>ZL072</t>
  </si>
  <si>
    <t>Rukavice operační gammex bez pudru PF EnLite vel. 7,0 353384</t>
  </si>
  <si>
    <t>ZL074</t>
  </si>
  <si>
    <t>Rukavice operační gammex bez pudru PF EnLite vel. 8,0 353386</t>
  </si>
  <si>
    <t>ZL949</t>
  </si>
  <si>
    <t>Rukavice nitril promedica bez p. L bílé 6N á 100 ks 9399W4</t>
  </si>
  <si>
    <t>ZL948</t>
  </si>
  <si>
    <t>Rukavice nitril promedica bez p. M bílé 6N á 100 ks 9399W3</t>
  </si>
  <si>
    <t>ZM292</t>
  </si>
  <si>
    <t>Rukavice nitril sempercare bez p. M bal. á 200 ks 30 803</t>
  </si>
  <si>
    <t>ZM293</t>
  </si>
  <si>
    <t>Rukavice nitril sempercare bez p. L bal. á 200 ks 30 804</t>
  </si>
  <si>
    <t>ZA423</t>
  </si>
  <si>
    <t>Obinadlo elastické idealtex 12 cm x 5 m 9310633</t>
  </si>
  <si>
    <t>ZA547</t>
  </si>
  <si>
    <t>Krytí inadine nepřilnavé 9,5 x 9,5 cm 1/10 SYS01512EE</t>
  </si>
  <si>
    <t>ZA557</t>
  </si>
  <si>
    <t>Kompresa gáza sterilní 10 x 20 cm / 5 ks 26013</t>
  </si>
  <si>
    <t>ZA569</t>
  </si>
  <si>
    <t>Podkolenky cambren C  K3 velké 997396/2</t>
  </si>
  <si>
    <t>ZA576</t>
  </si>
  <si>
    <t>Mediset pro močovou katetriz. á 20 ks 4552710</t>
  </si>
  <si>
    <t>ZD668</t>
  </si>
  <si>
    <t>Kompresa gáza 10 x 10 cm / 5 ks sterilní 1325019275</t>
  </si>
  <si>
    <t>ZI558</t>
  </si>
  <si>
    <t>Náplast curapor   7 x   5 cm 22 120 ( náhrada za cosmopor )</t>
  </si>
  <si>
    <t>ZA471</t>
  </si>
  <si>
    <t>Náplast curaplast poinjekční bal. á 250 ks 30625</t>
  </si>
  <si>
    <t>ZL791</t>
  </si>
  <si>
    <t>Obvaz sterilní hotový č. 4 002370873</t>
  </si>
  <si>
    <t>ZA727</t>
  </si>
  <si>
    <t>Kontejner 30 ml sterilní 331690251750</t>
  </si>
  <si>
    <t>ZA738</t>
  </si>
  <si>
    <t>Filtr mini spike zelený 4550242</t>
  </si>
  <si>
    <t>ZA965</t>
  </si>
  <si>
    <t>Stříkačka inzulínová omnican 1 ml 100j bal. á 100 ks 9151141S</t>
  </si>
  <si>
    <t>ZB006</t>
  </si>
  <si>
    <t>Teploměr digitální thermoval basic 9250391</t>
  </si>
  <si>
    <t>Maska kyslíková s hadičkou a nosní svorkou dospělá H-103013</t>
  </si>
  <si>
    <t>ZB724</t>
  </si>
  <si>
    <t>Kapilára sedimentační kalibrovaná 727111</t>
  </si>
  <si>
    <t>ZB767</t>
  </si>
  <si>
    <t>Jehla vakuová 226/38 mm černá 450075</t>
  </si>
  <si>
    <t>ZB774</t>
  </si>
  <si>
    <t>Zkumavka červená 5 ml gel 456071</t>
  </si>
  <si>
    <t>ZE159</t>
  </si>
  <si>
    <t>Nádoba na kontaminovaný odpad 2 l 15-0003</t>
  </si>
  <si>
    <t>ZH491</t>
  </si>
  <si>
    <t>Stříkačka injekční 3-dílná 50 - 60 ml LL MRG00711</t>
  </si>
  <si>
    <t>ZK799</t>
  </si>
  <si>
    <t>Zátka combi červená 4495101</t>
  </si>
  <si>
    <t>ZB268</t>
  </si>
  <si>
    <t>Stojan sedimentační 836 072</t>
  </si>
  <si>
    <t>ZL781</t>
  </si>
  <si>
    <t>Konektor bezjehlový K-NECT 7 denní M79400845</t>
  </si>
  <si>
    <t>ZD815</t>
  </si>
  <si>
    <t>Manžeta TK tonometru KVS LD7 + k monitoru Philips dospělá 14 x 50 cm KVS M1 5ZOM</t>
  </si>
  <si>
    <t>ZB889</t>
  </si>
  <si>
    <t>Filtr injekční kapalinový 0,2ul RowePhil 25, plocha 4 cm2  A-6328</t>
  </si>
  <si>
    <t>Set infuzní intrafix primeline classic 150 cm 4062957</t>
  </si>
  <si>
    <t>ZA463</t>
  </si>
  <si>
    <t>Kompresa NT 10 x 20 cm / 2 ks sterilní 26620</t>
  </si>
  <si>
    <t>ZA464</t>
  </si>
  <si>
    <t>Kompresa NT 10 x 10 cm / 2 ks sterilní 26520</t>
  </si>
  <si>
    <t>ZA544</t>
  </si>
  <si>
    <t>Krytí inadine nepřilnavé 5,0 x 5,0 cm 1/10 SYS01481EE</t>
  </si>
  <si>
    <t>ZF076</t>
  </si>
  <si>
    <t>Tampon sterilní stáčený 19 x 20 cm / 3 ks 0444</t>
  </si>
  <si>
    <t>ZB762</t>
  </si>
  <si>
    <t>Zkumavka červená 6 ml 456092</t>
  </si>
  <si>
    <t>ZB776</t>
  </si>
  <si>
    <t>Zkumavka zelená 3 ml 454082</t>
  </si>
  <si>
    <t>ZA007</t>
  </si>
  <si>
    <t>Obinadlo pruban č.  9 427309</t>
  </si>
  <si>
    <t>ZA418</t>
  </si>
  <si>
    <t>Náplast metaline pod TS 8 x 9 cm 23094</t>
  </si>
  <si>
    <t>ZA424</t>
  </si>
  <si>
    <t>Obinadlo elastické idealtex 14 cm x 5 m 9310643</t>
  </si>
  <si>
    <t>ZA425</t>
  </si>
  <si>
    <t>Obinadlo hydrofilní 10 cm x   5 m 13007</t>
  </si>
  <si>
    <t>ZA444</t>
  </si>
  <si>
    <t>Tampon nesterilní stáčený 20 x 19 cm 1320300404</t>
  </si>
  <si>
    <t>ZA476</t>
  </si>
  <si>
    <t>Krytí mepilex border lite 10 x 10 cm bal. á 5 ks 281300-00</t>
  </si>
  <si>
    <t>ZA497</t>
  </si>
  <si>
    <t>Krytí bactigras   5 x   5 cm bal. á 50 ks 7456</t>
  </si>
  <si>
    <t>ZA498</t>
  </si>
  <si>
    <t>Krytí bactigras 10 x 10 cm bal. á 10 ks 7457</t>
  </si>
  <si>
    <t>ZA617</t>
  </si>
  <si>
    <t>Tampon TC-OC k ošetření dutiny ústní á 250 ks 12240</t>
  </si>
  <si>
    <t>ZC701</t>
  </si>
  <si>
    <t>Náplast tegaderm 10,0 cm x 11,5 cm bal. á 50 ks oválný 9546HP</t>
  </si>
  <si>
    <t>ZD104</t>
  </si>
  <si>
    <t>Náplast omniplast 10,0 cm x 10,0 m 9004472 (900535)</t>
  </si>
  <si>
    <t>ZI977</t>
  </si>
  <si>
    <t>Kanystr s gelem V.A.C. 500 ml M6275063</t>
  </si>
  <si>
    <t>ZA499</t>
  </si>
  <si>
    <t>Krytí allevyn-tracheostomické 9 x 9 cm bal. á 10 ks 66007640</t>
  </si>
  <si>
    <t>ZF716</t>
  </si>
  <si>
    <t>Obinadlo fixační peha-haft 6cm á 20m 9324471</t>
  </si>
  <si>
    <t>ZK646</t>
  </si>
  <si>
    <t>Náplast tegaderm CHG 8,5 cm x 11,5 cm na CŽK-antibakt. bal. á 25 ks 1657R</t>
  </si>
  <si>
    <t>ZL667</t>
  </si>
  <si>
    <t>Náplast tegaderm i.v. advanced 6,5 cm x 7 cm bal. á 400 ks 1683</t>
  </si>
  <si>
    <t>ZA610</t>
  </si>
  <si>
    <t>Tampon sterilní stáčený 20 x 20 cm / 10 ks karton á 4800 ks 28004</t>
  </si>
  <si>
    <t>ZD634</t>
  </si>
  <si>
    <t>Krytí mepilex border sacrum 23 x 23 cm bal. á 5 ks 282400-01</t>
  </si>
  <si>
    <t>ZA615</t>
  </si>
  <si>
    <t>Tampón cavilon 1 ml bal. á 25 ks 3343E</t>
  </si>
  <si>
    <t>ZI975</t>
  </si>
  <si>
    <t>Pěna velká V.A.C M8275053</t>
  </si>
  <si>
    <t>ZA551</t>
  </si>
  <si>
    <t>Kompresa gáza 10 x 20 cm / 3 ks sterilní karton á 1200 ks 26016</t>
  </si>
  <si>
    <t>ZA428</t>
  </si>
  <si>
    <t>Systém odsávací uzavřený CH14 jednocestný 57 cm 72 hod. bal. á 20 ks Z110-14</t>
  </si>
  <si>
    <t>ZA688</t>
  </si>
  <si>
    <t>Sáček močový curity s hod.diurézou 400 ml hadička 150 cm 8150</t>
  </si>
  <si>
    <t>ZA749</t>
  </si>
  <si>
    <t>Stříkačka injekční 3-dílná 50 ml LL Omnifix Solo 4617509F</t>
  </si>
  <si>
    <t>ZA812</t>
  </si>
  <si>
    <t>Uzávěr do katetrů 4435001</t>
  </si>
  <si>
    <t>ZA858</t>
  </si>
  <si>
    <t>Souprava infuzní dosifix 4037014</t>
  </si>
  <si>
    <t>ZB041</t>
  </si>
  <si>
    <t>Systém hrudní drenáže atrium 1cestný 3600-100</t>
  </si>
  <si>
    <t>ZB103</t>
  </si>
  <si>
    <t>Láhev k odsávačce flovac 2l hadice 1,8 m 000-036-021</t>
  </si>
  <si>
    <t>ZB295</t>
  </si>
  <si>
    <t>Filtr iso-gard hepa čistý bal. á 20 ks 28012</t>
  </si>
  <si>
    <t>ZB387</t>
  </si>
  <si>
    <t xml:space="preserve">Kanyla ET 8,0 s manžetou 9480E </t>
  </si>
  <si>
    <t>ZB388</t>
  </si>
  <si>
    <t xml:space="preserve">Kanyla ET 8,5 s manžetou 9485E </t>
  </si>
  <si>
    <t>ZB424</t>
  </si>
  <si>
    <t>Elektroda EKG H34SG 31.1946.21</t>
  </si>
  <si>
    <t>ZB488</t>
  </si>
  <si>
    <t>Sprej cavilon 28 ml bal. á 12 ks 3346E</t>
  </si>
  <si>
    <t>ZB736</t>
  </si>
  <si>
    <t>Stříkačka janett 3-dílná 100 ml vyplachovací adaptér L bal. á 50 ks 2022C30</t>
  </si>
  <si>
    <t>ZB759</t>
  </si>
  <si>
    <t>Zkumavka červená 8 ml gel 455071</t>
  </si>
  <si>
    <t>ZB772</t>
  </si>
  <si>
    <t>Přechodka adaptér luer 450070</t>
  </si>
  <si>
    <t>ZB801</t>
  </si>
  <si>
    <t>Transofix krátký trn á 50 ks 4090500</t>
  </si>
  <si>
    <t>ZB815</t>
  </si>
  <si>
    <t>Stříkačka injekční 3-dílná 50 ml LL spec. Original-Perfusor černá s jehlou 50 ml 8728828F</t>
  </si>
  <si>
    <t>ZB948</t>
  </si>
  <si>
    <t>Mikronebulizér MicroMist bal. á 50 ks 41891</t>
  </si>
  <si>
    <t>ZB949</t>
  </si>
  <si>
    <t>Pinzeta UH sterilní HAR999565</t>
  </si>
  <si>
    <t>ZC059</t>
  </si>
  <si>
    <t>Láhev redon drenofast 400 ml-kompletní bal. á 40 ks 28 400</t>
  </si>
  <si>
    <t>ZC177</t>
  </si>
  <si>
    <t>Systém odsávací uzavřený TC CH14 wet pack 54 cm / 72 h 2276-5</t>
  </si>
  <si>
    <t>ZC262</t>
  </si>
  <si>
    <t>Převodník tlakový PX2X2 bal. á 10 ks T001741A</t>
  </si>
  <si>
    <t>ZC366</t>
  </si>
  <si>
    <t>Převodník tlakový PX260 bal. 150 cm bal. á 20 ks T100209A</t>
  </si>
  <si>
    <t>ZC367</t>
  </si>
  <si>
    <t>Převodník tlakový dvoukomorový 150 cm set - 2 linky bal. á 10 ks T001650A</t>
  </si>
  <si>
    <t>ZC698</t>
  </si>
  <si>
    <t>Maska kyslíková + hadička pro dosp.1105000</t>
  </si>
  <si>
    <t>ZC743</t>
  </si>
  <si>
    <t>Katetr močový tiemann CH14 s balonkem bal. á 12 ks K02-9814-02</t>
  </si>
  <si>
    <t>ZC863</t>
  </si>
  <si>
    <t>Hadička spojovací HS 1,8 x 1800LL 606304</t>
  </si>
  <si>
    <t>ZD403</t>
  </si>
  <si>
    <t>Hadice odsávací 2 kohouty 8/10, délka 270 cm Softub TA 8271</t>
  </si>
  <si>
    <t>ZD457</t>
  </si>
  <si>
    <t>Okruh anesteziologický 1,6 m hadice 0,8 m, vak 2 l 038-01-110</t>
  </si>
  <si>
    <t>ZD462</t>
  </si>
  <si>
    <t>Nos umělý termotrach 038-41-250</t>
  </si>
  <si>
    <t>ZD980</t>
  </si>
  <si>
    <t>Kanyla vasofix 18G zelená safety 4269136S-01</t>
  </si>
  <si>
    <t>ZG893</t>
  </si>
  <si>
    <t>Rouška prošívaná na popáleniny 40 x 60 cm karton á 30 ks 28510</t>
  </si>
  <si>
    <t>ZH817</t>
  </si>
  <si>
    <t>Katetr močový foley CH18 180605-000180</t>
  </si>
  <si>
    <t>ZJ117</t>
  </si>
  <si>
    <t>Adaptér jednorázový k senzoru  CO2 á 20 ks 415036-001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</si>
  <si>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</si>
  <si>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</si>
  <si>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</si>
  <si>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</si>
  <si>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</si>
  <si>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</si>
  <si>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ZK798</t>
  </si>
  <si>
    <t xml:space="preserve">Zátka combi modrá 4495152 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</si>
  <si>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</si>
  <si>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</si>
  <si>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</si>
  <si>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</si>
  <si>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</si>
  <si>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</si>
  <si>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ZL249</t>
  </si>
  <si>
    <t>Hadice vrapovaná bal. á 50 m 038-01-228</t>
  </si>
  <si>
    <t>ZA840</t>
  </si>
  <si>
    <t xml:space="preserve">Kanyla ET 9,5 s manžetou bal. á 10 ks 9495E </t>
  </si>
  <si>
    <t>ZB056</t>
  </si>
  <si>
    <t>Kanyla TS 8,5 s manžetou bal. á 10 ks 100/800/085</t>
  </si>
  <si>
    <t>ZB340</t>
  </si>
  <si>
    <t>Hadička kyslíková bal. á 50 ks 41113</t>
  </si>
  <si>
    <t>ZB816</t>
  </si>
  <si>
    <t>Hadička spojovací-perfusor černá 150 cm á 100 ks 8722919</t>
  </si>
  <si>
    <t>ZB851</t>
  </si>
  <si>
    <t>Elektroda EKG ARBO H66 bal. á 300 ks 31.1663.21</t>
  </si>
  <si>
    <t>ZC351</t>
  </si>
  <si>
    <t>Systém odsávací uzavřený CH14 jednocestný 30 cm 72 hod. bal. á 20 ks Z115-14</t>
  </si>
  <si>
    <t>ZC947</t>
  </si>
  <si>
    <t>Katetr močový tiemann CH12 s balonkem bal. á 12 ks K02-9812-02</t>
  </si>
  <si>
    <t>ZD454</t>
  </si>
  <si>
    <t>Filtr pro dospělé s HME a portem 038-41-355</t>
  </si>
  <si>
    <t>ZD461</t>
  </si>
  <si>
    <t>Maska tracheostomická pro dospělé bal. á 50 ks 032-10-091</t>
  </si>
  <si>
    <t>ZI239</t>
  </si>
  <si>
    <t>Čidlo saturační na čelo oxi-max bal. á 24 ks MAX-FAST-I</t>
  </si>
  <si>
    <t>ZK735</t>
  </si>
  <si>
    <t>Konektor bezjehlový caresite bal. á 200 ks 415122</t>
  </si>
  <si>
    <t>ZL717</t>
  </si>
  <si>
    <t>Kanyla introcan safety 3 modrá 22G bal. á 50 ks 4251128-01</t>
  </si>
  <si>
    <t>ZL718</t>
  </si>
  <si>
    <t>Kanyla introcan safety 3 růžová 20G bal. á 50 ks 4251130-01</t>
  </si>
  <si>
    <t>ZB941</t>
  </si>
  <si>
    <t>Systém odsávací uzavřený TC CH14 wet pack 30,5 cm / 72 h 22701356-5</t>
  </si>
  <si>
    <t>ZC632</t>
  </si>
  <si>
    <t>Systém odsávací uzavřený TC CH12 wet pack 30,5 cm / 72 h 2271356-4</t>
  </si>
  <si>
    <t>ZC356</t>
  </si>
  <si>
    <t>Systém odsávací uzavřený TC CH14 wet pack 30,5 cm / 72 h 227036-5</t>
  </si>
  <si>
    <t>ZB309</t>
  </si>
  <si>
    <t>Kanyla ET 7.5 mm s manž. bal. á 20 ks 100/199/075</t>
  </si>
  <si>
    <t>ZC904</t>
  </si>
  <si>
    <t>Systém odsávací uzavřený TC CH12 wet pack 54 cm / 72 h 227166-4</t>
  </si>
  <si>
    <t>ZJ264</t>
  </si>
  <si>
    <t>Manžeta TK k monitoru Datex dvouhadičková NIBP 33-47 cm dospělá velká U1889ND (Y0009B)</t>
  </si>
  <si>
    <t>ZD223</t>
  </si>
  <si>
    <t>Čidlo průtoku vzduchu-flow senzor 281637(279331)</t>
  </si>
  <si>
    <t>ZB389</t>
  </si>
  <si>
    <t xml:space="preserve">Kanyla ET 9,0 s manžetou bal. á 10 ks 9590E </t>
  </si>
  <si>
    <t>ZD499</t>
  </si>
  <si>
    <t>Manžeta TK dvouhadičková k monitoru Dash omyvatelná dospělá 14 x 50 cm KVS M2 5ZOM C13</t>
  </si>
  <si>
    <t>ZE374</t>
  </si>
  <si>
    <t>Kanyla ET se sáním nad manžetou SACETT I.D. 8,5 mm 100/189/085</t>
  </si>
  <si>
    <t>ZE373</t>
  </si>
  <si>
    <t>Kanyla ET se sáním nad manžetou SACETT I.D. 7,5 mm 100/189/075</t>
  </si>
  <si>
    <t>ZF196</t>
  </si>
  <si>
    <t>Kanyla ET se sáním nad manžetou SACETT I.D. 8,0 mm 100/189/080</t>
  </si>
  <si>
    <t>ZL525</t>
  </si>
  <si>
    <t>Snímač somasensor pro INVOS cerebrální oxymetrii pro dospělé bal. á 10 ks SAFB-SMX 10</t>
  </si>
  <si>
    <t>ZM320</t>
  </si>
  <si>
    <t>Membrána BSA k plicnímu ventilátoru Hamilton  bal. á 5 ks 151233</t>
  </si>
  <si>
    <t>KD602</t>
  </si>
  <si>
    <t>cévka tiemann Ch12 MPI:120012</t>
  </si>
  <si>
    <t>ZB818</t>
  </si>
  <si>
    <t>Katetr CVC 3 lumen certofix protect trio 4163214P-S1+set rouškování pro CVC bal. á 10 ks 47561111</t>
  </si>
  <si>
    <t>ZC615</t>
  </si>
  <si>
    <t>Katetr CVC 3 lumen certofix trio V720 bal. á 10 ks 4163214P</t>
  </si>
  <si>
    <t>ZC637</t>
  </si>
  <si>
    <t>Arteriofix bal. á 20 ks 20G 5206324</t>
  </si>
  <si>
    <t>ZE265</t>
  </si>
  <si>
    <t>Katetr CVC 3 lumen certofix protect trio V715 15 cm bal. á 10 ks 4162153P</t>
  </si>
  <si>
    <t>ZD834</t>
  </si>
  <si>
    <t>Set infuzní intrafix 4063006 bal. á 100ks</t>
  </si>
  <si>
    <t>Set infuzní intrafix safeset s trojcest. ventilem 220 cm bal. á 100 ks 4063006</t>
  </si>
  <si>
    <t>ZD493</t>
  </si>
  <si>
    <t>Set k měření nitrolebního tlaku Microsensor Basic Kit 82-6631</t>
  </si>
  <si>
    <t>ZB352</t>
  </si>
  <si>
    <t>Jehla spinocan G19 88 mm sloní kost 4501195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</si>
  <si>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</si>
  <si>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</si>
  <si>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</si>
  <si>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</si>
  <si>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ZL073</t>
  </si>
  <si>
    <t>Rukavice operační gammex bez pudru PF EnLite vel. 7,5 353385</t>
  </si>
  <si>
    <t>ZM051</t>
  </si>
  <si>
    <t>Rukavice nitril promedica bez p. S bílé 6N á 100 ks 9399W2</t>
  </si>
  <si>
    <t>ZM291</t>
  </si>
  <si>
    <t>Rukavice nitril sempercare bez p. S bal. á 200 ks 30 802</t>
  </si>
  <si>
    <t>DG382</t>
  </si>
  <si>
    <t>Bactec Plus Aerobic</t>
  </si>
  <si>
    <t>DG385</t>
  </si>
  <si>
    <t>Bactec Plus Anaerobic</t>
  </si>
  <si>
    <t>ZA008</t>
  </si>
  <si>
    <t>Obinadlo pruban č.10 4273101</t>
  </si>
  <si>
    <t>ZA325</t>
  </si>
  <si>
    <t>Krytí hypro-sorb R 65 x 55 mm 002</t>
  </si>
  <si>
    <t>ZA331</t>
  </si>
  <si>
    <t>Obinadlo fixa crep 10 cm x 4 m 1323100104</t>
  </si>
  <si>
    <t>ZA502</t>
  </si>
  <si>
    <t>Tampon nesterilní stáčený 30 x 60 cm 1320300406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</si>
  <si>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</si>
  <si>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</si>
  <si>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</si>
  <si>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</si>
  <si>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</si>
  <si>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</si>
  <si>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ZA554</t>
  </si>
  <si>
    <t>Krytí hypro-sorb R 10 x 10 x 10 mm bal. á 10 ks 006</t>
  </si>
  <si>
    <t>ZA596</t>
  </si>
  <si>
    <t>Gáza skládaná 10 cm x 35 cm karton á 1000 ks 11003+</t>
  </si>
  <si>
    <t>ZB085</t>
  </si>
  <si>
    <t>Krytí surgicel standard 5 x 7,50 cm bal. á 12 ks 1903GB</t>
  </si>
  <si>
    <t>ZD452</t>
  </si>
  <si>
    <t>Fólie incizní oper film 16 x 30 cm 31 067</t>
  </si>
  <si>
    <t>ZF080</t>
  </si>
  <si>
    <t>Tampon šitý 12 x 47 cm karton á 300 ks 1230100311</t>
  </si>
  <si>
    <t>ZE396</t>
  </si>
  <si>
    <t>Krytí mastný tyl grassolind 7,5 x 10 cm bal. á 10 ks 499313</t>
  </si>
  <si>
    <t>ZI737</t>
  </si>
  <si>
    <t>Krytí surgicel fibrillar 10 x 5 cm bal. á 10 ks 411962</t>
  </si>
  <si>
    <t>ZM326</t>
  </si>
  <si>
    <t>Krytí nevstřebatelné textilní hemopatch kit. box medium 4,5 x 4,5 cm bal. á 3 ks 1503746</t>
  </si>
  <si>
    <t>ZM327</t>
  </si>
  <si>
    <t>Krytí nevstřebatelné textilní hemopatch kit. box small 2,7 x 2,7 cm bal. á 5 ks 1503745</t>
  </si>
  <si>
    <t>ZA095</t>
  </si>
  <si>
    <t>Cement kostní palacos R+G 2 x 40 g á 2 ks 66017569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</si>
  <si>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</si>
  <si>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</si>
  <si>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</si>
  <si>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</si>
  <si>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</si>
  <si>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</si>
  <si>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ZB553</t>
  </si>
  <si>
    <t>Láhev redon hi-vac 400 ml-kompletní 05.000.22.803</t>
  </si>
  <si>
    <t>ZB780</t>
  </si>
  <si>
    <t>Kontejner 120 ml sterilní 331690250350</t>
  </si>
  <si>
    <t>ZC345</t>
  </si>
  <si>
    <t>Čepelka skalpelová typ 367 BB367R</t>
  </si>
  <si>
    <t>ZC575</t>
  </si>
  <si>
    <t>Sada vertecem se složkami pro míchání 07.702.016S</t>
  </si>
  <si>
    <t>ZC581</t>
  </si>
  <si>
    <t>Sada viscosafe pro injekční aplikaci 03.702.215S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</si>
  <si>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</si>
  <si>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</si>
  <si>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</si>
  <si>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</si>
  <si>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</si>
  <si>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</si>
  <si>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ZD208</t>
  </si>
  <si>
    <t>Hadice spojovací k odsávacím soupravám 07.068.25.220</t>
  </si>
  <si>
    <t>ZE310</t>
  </si>
  <si>
    <t>Nádoba na kontaminovaný odpad CS 6 l pův. 077802300</t>
  </si>
  <si>
    <t>ZE877</t>
  </si>
  <si>
    <t>Fréza 7BA60</t>
  </si>
  <si>
    <t>ZF258</t>
  </si>
  <si>
    <t>Fréza 7BA50</t>
  </si>
  <si>
    <t>ZF271</t>
  </si>
  <si>
    <t>Vrták diamantový 7BA50D</t>
  </si>
  <si>
    <t>ZF273</t>
  </si>
  <si>
    <t>Fréza 7BA40</t>
  </si>
  <si>
    <t>ZF274</t>
  </si>
  <si>
    <t>Vrták diamantový 7BA60D</t>
  </si>
  <si>
    <t>ZF285</t>
  </si>
  <si>
    <t>Vrták kraniotomický F2/8TA23S</t>
  </si>
  <si>
    <t>ZH831</t>
  </si>
  <si>
    <t xml:space="preserve">Elektroda unipolární jednorázová MB-100 </t>
  </si>
  <si>
    <t>ZI781</t>
  </si>
  <si>
    <t>Elektroda neutrální monopolární pro dospělé á 100 ks 2125</t>
  </si>
  <si>
    <t>ZK552</t>
  </si>
  <si>
    <t>Vrták codman disposable perforator 14 mm 26-1221</t>
  </si>
  <si>
    <t>ZA377</t>
  </si>
  <si>
    <t>Vak drenážní sběrný externí dočasný codman 82-1731</t>
  </si>
  <si>
    <t>ZB430</t>
  </si>
  <si>
    <t>Sada jehel pro verboplastiku 8G s bočným otevřením bal. á 2 ks 03.702.216S</t>
  </si>
  <si>
    <t>ZD146</t>
  </si>
  <si>
    <t>Vak drenážní sběrný lumbální  EDM 27666</t>
  </si>
  <si>
    <t>ZE793</t>
  </si>
  <si>
    <t>Vrták midas 1,5 x 6 mm 8TD156</t>
  </si>
  <si>
    <t>ZH545</t>
  </si>
  <si>
    <t>Nástavec ke kraniotomu AF02</t>
  </si>
  <si>
    <t>ZL807</t>
  </si>
  <si>
    <t>Kabel k jednorázovým neutrálním elektrodám CMS/E5</t>
  </si>
  <si>
    <t>ZF086</t>
  </si>
  <si>
    <t>Škrabka okrouhlá rovná ollier 16,0 mm 22,6 cm 397124140060</t>
  </si>
  <si>
    <t>ZK938</t>
  </si>
  <si>
    <t>Vrták 10BA60</t>
  </si>
  <si>
    <t>ZM142</t>
  </si>
  <si>
    <t>Pinzeta adapt. Hegenbarth délka 12 cm 13.75.82</t>
  </si>
  <si>
    <t>ZJ505</t>
  </si>
  <si>
    <t>Lžička ostrá oválná fig. 0 4,8 mm 17,2 cm 397125080120</t>
  </si>
  <si>
    <t>KH417</t>
  </si>
  <si>
    <t>needle Adapter Kit 03.702.224.02S</t>
  </si>
  <si>
    <t>ZJ807</t>
  </si>
  <si>
    <t>Nůžky durotip zahnuté metzenbaum 180 mm BC271R</t>
  </si>
  <si>
    <t>ZH760</t>
  </si>
  <si>
    <t>Popisovač chirurgický - na kůži + sterilní pravítko  RQ-01</t>
  </si>
  <si>
    <t>ZI782</t>
  </si>
  <si>
    <t>Elektroda neutrální monopolární pro děti 2600 (dřív.k.č.2225)</t>
  </si>
  <si>
    <t>ZI330</t>
  </si>
  <si>
    <t xml:space="preserve">Sleeves sterile drape FC1004 </t>
  </si>
  <si>
    <t>ZK940</t>
  </si>
  <si>
    <t>Vrták 10BA60D</t>
  </si>
  <si>
    <t>ZJ328</t>
  </si>
  <si>
    <t>Vrták 10BA50</t>
  </si>
  <si>
    <t>ZJ330</t>
  </si>
  <si>
    <t>Vrták 10BA50D</t>
  </si>
  <si>
    <t>ZK939</t>
  </si>
  <si>
    <t>Vrták 10BA40D</t>
  </si>
  <si>
    <t>KG781</t>
  </si>
  <si>
    <t>drát vodící tupý 286705220</t>
  </si>
  <si>
    <t>ZH964</t>
  </si>
  <si>
    <t>Nástavec k vrtačce MIDAS rovný krátký kraniální 7 cm AS07</t>
  </si>
  <si>
    <t>ZI192</t>
  </si>
  <si>
    <t>Hadice odsávací proplachová k FH615 minop trend FH605SU</t>
  </si>
  <si>
    <t>ZM256</t>
  </si>
  <si>
    <t>Kleště mikro bioptické minop. 2 mm FF387R</t>
  </si>
  <si>
    <t>ZM152</t>
  </si>
  <si>
    <t>Kanyla odsávací Ferguson průměr 5 mm délka pracovní části 12 cm 204815</t>
  </si>
  <si>
    <t>ZM259</t>
  </si>
  <si>
    <t>Kanyla odsávací modulární nástavec S 4Fr. GF241R</t>
  </si>
  <si>
    <t>ZG275</t>
  </si>
  <si>
    <t>Tampon nasal á 10 ks 450424</t>
  </si>
  <si>
    <t>ZM261</t>
  </si>
  <si>
    <t>Kanyla odsávací modulární nástavec M 4Fr. GF251R</t>
  </si>
  <si>
    <t>ZM131</t>
  </si>
  <si>
    <t>Nůžky chirurgické tvrdokov. ostro / tupé rovné délka 14,5 cm 3.6.1964</t>
  </si>
  <si>
    <t>ZM153</t>
  </si>
  <si>
    <t>Kanyla odsávací Ferguson průměr 3 mm délka pracovní části 12 cm 649183A</t>
  </si>
  <si>
    <t>ZM260</t>
  </si>
  <si>
    <t>Kanyla odsávací modulární nástavec S 5Fr. GF242R</t>
  </si>
  <si>
    <t>ZM123</t>
  </si>
  <si>
    <t>Svorka arteriální pean Rochester-Pean rovná délka 26 cm 16.10.2026</t>
  </si>
  <si>
    <t>ZM258</t>
  </si>
  <si>
    <t>Pinzeta mikro muller 110 mm FM004R</t>
  </si>
  <si>
    <t>ZM262</t>
  </si>
  <si>
    <t>Kanyla odsávací modulární nástavec M 5Fr. GF252R</t>
  </si>
  <si>
    <t>ZH925</t>
  </si>
  <si>
    <t>Hadice silikon 2 x 4 mm á 25 m 34.000.00.102</t>
  </si>
  <si>
    <t>ZE205</t>
  </si>
  <si>
    <t>Kanyla odsávací MINOP  0° D:2,0 mm FH606SU</t>
  </si>
  <si>
    <t>ZM257</t>
  </si>
  <si>
    <t>Pinzeta mikro chirurgická minop. 2 mm 265 mm FF389R</t>
  </si>
  <si>
    <t>ZM176</t>
  </si>
  <si>
    <t>Kanyla sací Ferguson distální konec zahnutý vpravo šířka 3 mm d.prac. části 14 cm celk. délka 22 cm 649183U</t>
  </si>
  <si>
    <t>ZM161</t>
  </si>
  <si>
    <t>Kanyla odsávací Ferguson průměr 2 mm délka pracovní části 12 cm 649180A</t>
  </si>
  <si>
    <t>ZL136</t>
  </si>
  <si>
    <t>Víko pro mikrokontejner I,II zelené JK172</t>
  </si>
  <si>
    <t>ZF302</t>
  </si>
  <si>
    <t>Vrták 10BA10D</t>
  </si>
  <si>
    <t>ZM269</t>
  </si>
  <si>
    <t>Elektroda jehlová EEG subdermal 1 bal. á 24 ks S50716-002</t>
  </si>
  <si>
    <t>ZM267</t>
  </si>
  <si>
    <t>Elektroda jehlová EEG subdermal 1 bal. á 20 ks S44-637</t>
  </si>
  <si>
    <t>ZM268</t>
  </si>
  <si>
    <t>Elektroda jehlová EEG subdermal bal. á 20 ks S44-837</t>
  </si>
  <si>
    <t>ZL138</t>
  </si>
  <si>
    <t>Vana pro mikrokontejner II JK188</t>
  </si>
  <si>
    <t>ZM271</t>
  </si>
  <si>
    <t>Elektroda bar stimulační 2 x Disk P10-431</t>
  </si>
  <si>
    <t>ZM270</t>
  </si>
  <si>
    <t>Elektroda jehlová EEG subdermal 2 bal. á 24 ks S50716-004</t>
  </si>
  <si>
    <t>ZJ506</t>
  </si>
  <si>
    <t>Lžička ostrá oválná fig. 1 6,0 mm 17,5 cm 397125080130</t>
  </si>
  <si>
    <t>ZM272</t>
  </si>
  <si>
    <t>Elektroda stripová 6 kontaktní TS0614-E1W0</t>
  </si>
  <si>
    <t>ZM266</t>
  </si>
  <si>
    <t>Elektroda spirálová nerez 1,0 m bal. á 6 ks 019-425100</t>
  </si>
  <si>
    <t>ZM273</t>
  </si>
  <si>
    <t>Kabel spojovací pro Strip elektrodu KPI-06-726</t>
  </si>
  <si>
    <t>ZM274</t>
  </si>
  <si>
    <t>Sonda Cortex bipolární Ball 40-0016</t>
  </si>
  <si>
    <t>ZM275</t>
  </si>
  <si>
    <t>Kabel 41-0002 k sondě 2,5 m DIN konektory ZB-SO</t>
  </si>
  <si>
    <t>ZM323</t>
  </si>
  <si>
    <t>Vrták Hi-line XS spinální II 2,0 mm GE533R</t>
  </si>
  <si>
    <t>ZM322</t>
  </si>
  <si>
    <t>Vrták Hi-line XS spinální II 1,5 mm GE532R</t>
  </si>
  <si>
    <t>KA274</t>
  </si>
  <si>
    <t>matka vnitřní 179702000</t>
  </si>
  <si>
    <t>KA343</t>
  </si>
  <si>
    <t>cespace b braun FJ136T</t>
  </si>
  <si>
    <t>KA345</t>
  </si>
  <si>
    <t>cespace b braun FJ144T</t>
  </si>
  <si>
    <t>KA346</t>
  </si>
  <si>
    <t>cespace b braun FJ145T</t>
  </si>
  <si>
    <t>KA347</t>
  </si>
  <si>
    <t>cespace b braun FJ146T</t>
  </si>
  <si>
    <t>KE819</t>
  </si>
  <si>
    <t>šroub vectra 04.613.718</t>
  </si>
  <si>
    <t>KE828</t>
  </si>
  <si>
    <t>šroub polyaxální 179712540</t>
  </si>
  <si>
    <t>KE833</t>
  </si>
  <si>
    <t>šroub polyaxální 179712650</t>
  </si>
  <si>
    <t>KE834</t>
  </si>
  <si>
    <t>šroub polyaxální 179712655</t>
  </si>
  <si>
    <t>KG638</t>
  </si>
  <si>
    <t>tyč předohnutá 65 mm 179772065</t>
  </si>
  <si>
    <t>KG665</t>
  </si>
  <si>
    <t>tyč předohnutá 40 mm 179772040</t>
  </si>
  <si>
    <t>KH280</t>
  </si>
  <si>
    <t>čepička MATRIX 09.632.099</t>
  </si>
  <si>
    <t>KH283</t>
  </si>
  <si>
    <t>šroub MATRIX Perforovaný 6 x 40 mm 04.637.640S</t>
  </si>
  <si>
    <t>KH335</t>
  </si>
  <si>
    <t>tyč MIS MATRIX 90mm 04.651.290</t>
  </si>
  <si>
    <t>ZA081</t>
  </si>
  <si>
    <t>Šroub mini 2 L6-ti 520100</t>
  </si>
  <si>
    <t>KA082</t>
  </si>
  <si>
    <t>syncage stratec 495.309</t>
  </si>
  <si>
    <t>KA083</t>
  </si>
  <si>
    <t>syncage stratec 495.311</t>
  </si>
  <si>
    <t>KA093</t>
  </si>
  <si>
    <t>šroub schanzův 496.722</t>
  </si>
  <si>
    <t>KA342</t>
  </si>
  <si>
    <t>cespace b braun FJ135T</t>
  </si>
  <si>
    <t>KA348</t>
  </si>
  <si>
    <t>cespace b braun FJ147T</t>
  </si>
  <si>
    <t>KD638</t>
  </si>
  <si>
    <t>pyramesh 905-163</t>
  </si>
  <si>
    <t>KE793</t>
  </si>
  <si>
    <t>šroub vectra 04.613.716</t>
  </si>
  <si>
    <t>KF020</t>
  </si>
  <si>
    <t>čepička pangea 04.620.000</t>
  </si>
  <si>
    <t>KF069</t>
  </si>
  <si>
    <t>dlaha trinica 07.00341.003</t>
  </si>
  <si>
    <t>KF155</t>
  </si>
  <si>
    <t xml:space="preserve">klip na aneurysma FE720K  </t>
  </si>
  <si>
    <t>KF164</t>
  </si>
  <si>
    <t>klip na aneurysma FE760K</t>
  </si>
  <si>
    <t>KF303</t>
  </si>
  <si>
    <t>dlaha trinica 07.00340.003</t>
  </si>
  <si>
    <t>KG633</t>
  </si>
  <si>
    <t>tyč předohnutá 85 mm 179772085</t>
  </si>
  <si>
    <t>KG648</t>
  </si>
  <si>
    <t>šroub bikortikalní 3,5 x 18 mm LB458T</t>
  </si>
  <si>
    <t>KH284</t>
  </si>
  <si>
    <t>šroub MATRIX Perforovaný 6 x 50 mm 04.637.650S</t>
  </si>
  <si>
    <t>KH285</t>
  </si>
  <si>
    <t>šroub MATRIX Perforovaný 6 x 45 mm 04.637.645S</t>
  </si>
  <si>
    <t>KH288</t>
  </si>
  <si>
    <t>šroub MATRIX Polyaxial 6 x 50 mm 04.606.650</t>
  </si>
  <si>
    <t>KH333</t>
  </si>
  <si>
    <t>tyč MIS MATRIX 80mm 04.651.280</t>
  </si>
  <si>
    <t>KH769</t>
  </si>
  <si>
    <t>šroub polyaxiální 6.5 x 35mm 124.463</t>
  </si>
  <si>
    <t>KH770</t>
  </si>
  <si>
    <t>šroub polyaxiální 6.5 x 40mm 124.464</t>
  </si>
  <si>
    <t>KH771</t>
  </si>
  <si>
    <t>šroub polyaxiální 6.5 x 50mm 124.466</t>
  </si>
  <si>
    <t>KH772</t>
  </si>
  <si>
    <t>šroub polyaxiální 6.5 x 55mm 124.467</t>
  </si>
  <si>
    <t>KH782</t>
  </si>
  <si>
    <t>tyč ohnutá 5,5 x 40 mm 124.640</t>
  </si>
  <si>
    <t>KH783</t>
  </si>
  <si>
    <t>tyč ohnutá 5,5 x 45 mm 124.645</t>
  </si>
  <si>
    <t>KH784</t>
  </si>
  <si>
    <t>tyč ohnutá 5,5 x 50 mm 124.650</t>
  </si>
  <si>
    <t>KH789</t>
  </si>
  <si>
    <t>tyč ohnutá 5,5 x 80 mm 124.680</t>
  </si>
  <si>
    <t>KH809</t>
  </si>
  <si>
    <t>Šroub uzamykací 124.000</t>
  </si>
  <si>
    <t>KH810</t>
  </si>
  <si>
    <t>Šroub polyaxiální 6,5 x  45 mm 124.465</t>
  </si>
  <si>
    <t>KH887</t>
  </si>
  <si>
    <t>klec bederní TM Ardis 9x9x26mm 06-702-02091</t>
  </si>
  <si>
    <t>ZA082</t>
  </si>
  <si>
    <t>Dlaha mini přímá 26 otvorová 533000</t>
  </si>
  <si>
    <t>Dlaha mini přímá 26 otvorů 533300</t>
  </si>
  <si>
    <t>KA099</t>
  </si>
  <si>
    <t>svorka př.stab.stratec 498.811</t>
  </si>
  <si>
    <t>KI063</t>
  </si>
  <si>
    <t>dlaha vzpěrová Stenifix 14mm 04.630.514S</t>
  </si>
  <si>
    <t>KA179</t>
  </si>
  <si>
    <t>šroub TSLP 489.154</t>
  </si>
  <si>
    <t>KC039</t>
  </si>
  <si>
    <t>dlaha vzpěrová stenofix 12 mm 04.630.512S</t>
  </si>
  <si>
    <t>KF019</t>
  </si>
  <si>
    <t>šroub spirit 6 x 50 mm 04.624.650</t>
  </si>
  <si>
    <t>KD523</t>
  </si>
  <si>
    <t>dlaha vectra 04.613.136</t>
  </si>
  <si>
    <t>KH334</t>
  </si>
  <si>
    <t>tyč MIS MATRIX 85mm 04.651.285</t>
  </si>
  <si>
    <t>KD730</t>
  </si>
  <si>
    <t>Klip na aneurysma FE700K</t>
  </si>
  <si>
    <t>KI179</t>
  </si>
  <si>
    <t>svorka cévní aneurysmatická Yasargil Aneurysm Clip STD, TRV  10,2 mm  B/Braun FE762K</t>
  </si>
  <si>
    <t>KE868</t>
  </si>
  <si>
    <t>dlaha vectra 04.613.146</t>
  </si>
  <si>
    <t>KI120</t>
  </si>
  <si>
    <t>klec bederní TM Ardis 10x9x26mm 06-702-02101</t>
  </si>
  <si>
    <t>KF827</t>
  </si>
  <si>
    <t>klip na aneurysma FE780K</t>
  </si>
  <si>
    <t>KG636</t>
  </si>
  <si>
    <t>klip na aneurysma FE680K</t>
  </si>
  <si>
    <t>KI240</t>
  </si>
  <si>
    <t>implantát spinální FACET WEDGE, střední, slitina titanu, zelený, sterilní 04.630.131S</t>
  </si>
  <si>
    <t>KI241</t>
  </si>
  <si>
    <t>implamtát spinální FACET WEDGE, velký, slitina titanu, tmavě fialový, sterilní 04.630.132S</t>
  </si>
  <si>
    <t>KI134</t>
  </si>
  <si>
    <t>klec bederní TM Ardis 12x11x26mm 06-702-04121</t>
  </si>
  <si>
    <t>KI218</t>
  </si>
  <si>
    <t>Klip rovný 15,0 mm  FE624K</t>
  </si>
  <si>
    <t>KI242</t>
  </si>
  <si>
    <t>šroub FACET WEDGET 3,0 x 12mm, tmavě modrý, sterilní, bal/ 2ks, 04.630.135.02S</t>
  </si>
  <si>
    <t>KI133</t>
  </si>
  <si>
    <t>klec bederní TM Ardis 11x11x26mm 06-702-04111</t>
  </si>
  <si>
    <t>KI119</t>
  </si>
  <si>
    <t>klec bederní TM Ardis 8x9x26mm 06-702-02081</t>
  </si>
  <si>
    <t>ZB975</t>
  </si>
  <si>
    <t>Klec bederní AVENUE - L boční H12 mm 17 x 40 mm 6° IR6232P</t>
  </si>
  <si>
    <t>KE277</t>
  </si>
  <si>
    <t>pyramesh 905-255</t>
  </si>
  <si>
    <t>KI238</t>
  </si>
  <si>
    <t>náhrada těla obratle Hydrolift, velikost 5, endoplate "M"21,85x24, délka 40-60,5mm SV014T</t>
  </si>
  <si>
    <t>ZD558</t>
  </si>
  <si>
    <t>Kotva bederní AVENUE - L boční vel. M IR6002T</t>
  </si>
  <si>
    <t>KG826</t>
  </si>
  <si>
    <t>dlaha krční HWS 24 mm FG424T</t>
  </si>
  <si>
    <t>KE857</t>
  </si>
  <si>
    <t>dlaha vectra 04.613.018</t>
  </si>
  <si>
    <t>KD188</t>
  </si>
  <si>
    <t>šroub TSLP 489.150</t>
  </si>
  <si>
    <t>KH281</t>
  </si>
  <si>
    <t>hlava šroubu MATRIX polyaxiální 04.632.001</t>
  </si>
  <si>
    <t>KE996</t>
  </si>
  <si>
    <t>tyč předohnutá 45 mm 179772045</t>
  </si>
  <si>
    <t>KE837</t>
  </si>
  <si>
    <t>šroub polyaxální 179712750</t>
  </si>
  <si>
    <t>KG056</t>
  </si>
  <si>
    <t>tyč kovová 35 mm 179772035</t>
  </si>
  <si>
    <t>KG651</t>
  </si>
  <si>
    <t>šroub bikortikalní 3,5 x 20 mm LB460T</t>
  </si>
  <si>
    <t>KF695</t>
  </si>
  <si>
    <t>tyč spirit   90 mm 04.631.290</t>
  </si>
  <si>
    <t>KE792</t>
  </si>
  <si>
    <t>šroub vectra 04.613.714</t>
  </si>
  <si>
    <t>ZI233</t>
  </si>
  <si>
    <t>Klip na aneurysma FE751K</t>
  </si>
  <si>
    <t>KE836</t>
  </si>
  <si>
    <t>šroub polyaxální 179712745</t>
  </si>
  <si>
    <t>KI313</t>
  </si>
  <si>
    <t>implantát spinální SUSTAIN Titan 8mm Lordotic 101.228</t>
  </si>
  <si>
    <t>KE791</t>
  </si>
  <si>
    <t>dlaha vectra 04.613.130</t>
  </si>
  <si>
    <t>KH328</t>
  </si>
  <si>
    <t>tyč MIS MARTIX 40mm 04.651.240</t>
  </si>
  <si>
    <t>KH326</t>
  </si>
  <si>
    <t>šroub MATRIX Perforovaný 6 x 55mm 04.637.655S</t>
  </si>
  <si>
    <t>KI344</t>
  </si>
  <si>
    <t>implantát spinální SUSTAIN Titan 6mm Parallel 101.206</t>
  </si>
  <si>
    <t>KI250</t>
  </si>
  <si>
    <t>implantát spinální náhrada těla obratle TI vel. L 25x32 0 DEG 39-41mm 116,014</t>
  </si>
  <si>
    <t>KI121</t>
  </si>
  <si>
    <t>klec bederní TM Ardis 11x9x26mm 06-702-02111</t>
  </si>
  <si>
    <t>KI278</t>
  </si>
  <si>
    <t>sada jehel pro vertebroplastiku s bočním otvorem 03.702.216S</t>
  </si>
  <si>
    <t>KI213</t>
  </si>
  <si>
    <t>tyč MIS MATRIX 5,0 x 35mm Titan 04.651.035</t>
  </si>
  <si>
    <t>KE805</t>
  </si>
  <si>
    <t>dlaha vectra 04.613.014</t>
  </si>
  <si>
    <t>KF281</t>
  </si>
  <si>
    <t>svorka frakturní 6.0 mm 498.830</t>
  </si>
  <si>
    <t>KG618</t>
  </si>
  <si>
    <t>tyč předohnutá 75 mm 179772075</t>
  </si>
  <si>
    <t>KG912</t>
  </si>
  <si>
    <t>šroub matrix midface 4 mm 04.503.224.01C</t>
  </si>
  <si>
    <t>KF146</t>
  </si>
  <si>
    <t>klip na aneurysma FE750K</t>
  </si>
  <si>
    <t>KF147</t>
  </si>
  <si>
    <t>Klip na aneurysma FE740K</t>
  </si>
  <si>
    <t>KI361</t>
  </si>
  <si>
    <t>implantát spinální SUSTAIN Titan 7mm Parallel 101.207</t>
  </si>
  <si>
    <t>KI362</t>
  </si>
  <si>
    <t>implantát spinální SUSTAIN Titan 7mm Convex 101.247</t>
  </si>
  <si>
    <t>KA095</t>
  </si>
  <si>
    <t>tyč stratec   50 mm 498.102</t>
  </si>
  <si>
    <t>KE795</t>
  </si>
  <si>
    <t>šroub polyaxální 179712645</t>
  </si>
  <si>
    <t>KE820</t>
  </si>
  <si>
    <t>šroub vectra 04.613.768</t>
  </si>
  <si>
    <t>KE832</t>
  </si>
  <si>
    <t>šroub polyaxální 179712640</t>
  </si>
  <si>
    <t>KE830</t>
  </si>
  <si>
    <t>šroub polyaxální 179712550</t>
  </si>
  <si>
    <t>KH332</t>
  </si>
  <si>
    <t>tyč MIS MATRIX 60mm 04.651.260</t>
  </si>
  <si>
    <t>KH036</t>
  </si>
  <si>
    <t>šroub kanulovaný expedium 7 x 50 mm 186715750</t>
  </si>
  <si>
    <t>KF065</t>
  </si>
  <si>
    <t>šroub trinica 07.00812.007</t>
  </si>
  <si>
    <t>KI245</t>
  </si>
  <si>
    <t>implantát pro kyfoplastiku perkutánní Vertebral Body Stent, Small, sterilní  09.804.500S</t>
  </si>
  <si>
    <t>KI249</t>
  </si>
  <si>
    <t>inflátor sterilní 03.804.413S</t>
  </si>
  <si>
    <t>KE863</t>
  </si>
  <si>
    <t>dlaha vectra 04.613.132</t>
  </si>
  <si>
    <t>KE902</t>
  </si>
  <si>
    <t>šroub USS 496.798</t>
  </si>
  <si>
    <t>KI223</t>
  </si>
  <si>
    <t>klip rovný dočasný 9,0 mm FE751K</t>
  </si>
  <si>
    <t>KG910</t>
  </si>
  <si>
    <t>dlaha matrix midface 04.503.316</t>
  </si>
  <si>
    <t>KA081</t>
  </si>
  <si>
    <t>syncage stratec 495.307</t>
  </si>
  <si>
    <t>KI248</t>
  </si>
  <si>
    <t>implantát pro kyfoplastiku perkutánní Vertebral Body Stent, Access Kit, sterilní  03.804.512S</t>
  </si>
  <si>
    <t>KI391</t>
  </si>
  <si>
    <t>implantát spinální náhrada těla obratle-TI, velikost S 12x14mm, 3.5/3.5 DEG 26 - 30MME 116,109</t>
  </si>
  <si>
    <t>KF070</t>
  </si>
  <si>
    <t>šroub trinica 07.00812.005</t>
  </si>
  <si>
    <t>KI459</t>
  </si>
  <si>
    <t xml:space="preserve">implantát spinální náhrada meziobratlová INTERCONTINENTAL klec M TRANSC. 6 st. 20x35MM 375,081 </t>
  </si>
  <si>
    <t>KH992</t>
  </si>
  <si>
    <t>šroub variabilní 5,5 mm HA, 40 mm 187,240S</t>
  </si>
  <si>
    <t>KH991</t>
  </si>
  <si>
    <t>šroub variabilní 5,5 mm HA, 35 mm 187,235S</t>
  </si>
  <si>
    <t>KA182</t>
  </si>
  <si>
    <t>šroub TSLP 489.142</t>
  </si>
  <si>
    <t>KI437</t>
  </si>
  <si>
    <t>implantát spinální náhrada meziobratlová INTERCONTINENTAL  dlaha 6 st. 20x11MM 187,061</t>
  </si>
  <si>
    <t>KI438</t>
  </si>
  <si>
    <t>implantát spinální náhrada těla obratle-TI XPAND  vel. M 21x23 -3/3 DEG 37-46MME 116,203</t>
  </si>
  <si>
    <t>KA183</t>
  </si>
  <si>
    <t>šroub TSLP 489.145</t>
  </si>
  <si>
    <t>KG650</t>
  </si>
  <si>
    <t>šroub bikortikalní 3,5 x 19 mm LB459T</t>
  </si>
  <si>
    <t>KI444</t>
  </si>
  <si>
    <t>implantát spinální náhrada těla obratle-TI XPAND vel. M 21x23 0 DEG 27-34MME 116,206</t>
  </si>
  <si>
    <t>KH997</t>
  </si>
  <si>
    <t>šroub variabilní 5,5mm HA, 30mm 187,230S</t>
  </si>
  <si>
    <t>KG860</t>
  </si>
  <si>
    <t>dlaha vzpěrová stenofix 10 mm 04.630.510S</t>
  </si>
  <si>
    <t>KG645</t>
  </si>
  <si>
    <t>dlaha krční HWS 42 mm FG442T</t>
  </si>
  <si>
    <t>KG881</t>
  </si>
  <si>
    <t>dlaha vzpěrová stenofix   8 mm 04.630.508S</t>
  </si>
  <si>
    <t>KI145</t>
  </si>
  <si>
    <t>náhrada těla obratle-ti vel. M 21X23 0 DEG 33-39MME 116,209</t>
  </si>
  <si>
    <t>KI436</t>
  </si>
  <si>
    <t>implantát spinální náhrada meziobratlová INTERCONTINENTAL klec M TRANSC. 6 st. 20x50MM, 11mm 375,381</t>
  </si>
  <si>
    <t>KE856</t>
  </si>
  <si>
    <t>dlaha vectra 04.613.016</t>
  </si>
  <si>
    <t>KI246</t>
  </si>
  <si>
    <t>implantát pro kyfoplastiku perkutánní Vertebral Body Stent, Medium, sterilní  09.804.501S</t>
  </si>
  <si>
    <t>KI458</t>
  </si>
  <si>
    <t>implantát spinální náhrada těla obratle-TI XPAND vel. S 12x14 0 DEG 18-23MME 116,102</t>
  </si>
  <si>
    <t>KF157</t>
  </si>
  <si>
    <t>šroub trinica 07.00117.004</t>
  </si>
  <si>
    <t>KI208</t>
  </si>
  <si>
    <t>implantát spinálnínáhr. meziobratlová SUSTAIN Spacer, Medium 7 mm Lordotic 101.227</t>
  </si>
  <si>
    <t>KI439</t>
  </si>
  <si>
    <t>implantát spinální náhrada meziobratlová INTERKONTINENTAL klec M TRANSC. 20x35MM, 13mm 375,033</t>
  </si>
  <si>
    <t>KI131</t>
  </si>
  <si>
    <t>klec bederní TM Ardis 9x11x26mm 06-702-04091</t>
  </si>
  <si>
    <t>KD187</t>
  </si>
  <si>
    <t>dlaha TSLP 489.461</t>
  </si>
  <si>
    <t>KI440</t>
  </si>
  <si>
    <t>implantát spinální náhrada meziobratlová INTERCONTINENTAL dlaha 0 st. 20x13MM 187,013</t>
  </si>
  <si>
    <t>KI122</t>
  </si>
  <si>
    <t>klec bederní TM Ardis 12x9x26mm 06-702-02121</t>
  </si>
  <si>
    <t>KG911</t>
  </si>
  <si>
    <t>šroub matrix midface 3 mm 04.503.223.01C</t>
  </si>
  <si>
    <t>KG741</t>
  </si>
  <si>
    <t>tyč předohnutá 95 mm 179772095</t>
  </si>
  <si>
    <t>KH179</t>
  </si>
  <si>
    <t xml:space="preserve">konektor příčný Expedium 24 - 26 mm A1 189401301 </t>
  </si>
  <si>
    <t>KH767</t>
  </si>
  <si>
    <t>šroub polyaxiální 5.5 x 50mm 124.456</t>
  </si>
  <si>
    <t>KI475</t>
  </si>
  <si>
    <t xml:space="preserve">implantát spinální náhrada meziobratlová SUSTAIN Titan, 8mm, Parallel 101.208 </t>
  </si>
  <si>
    <t>KH817</t>
  </si>
  <si>
    <t>šroub MATRIX perforovaný 5,0 x 40 mm 04.637.540S</t>
  </si>
  <si>
    <t>ZG277</t>
  </si>
  <si>
    <t>Šroub mini 2 L8-ti 520200</t>
  </si>
  <si>
    <t>KG740</t>
  </si>
  <si>
    <t>tyč předohnutá 55 mm 179772055</t>
  </si>
  <si>
    <t>KE875</t>
  </si>
  <si>
    <t>šroub vectra 04.613.766</t>
  </si>
  <si>
    <t>KI499</t>
  </si>
  <si>
    <t>implantát spinální SUSTAIN Titan 5mm Parallel 101.205</t>
  </si>
  <si>
    <t>KE822</t>
  </si>
  <si>
    <t>šroub polyaxální 179712425</t>
  </si>
  <si>
    <t>KH766</t>
  </si>
  <si>
    <t>šroub polyaxiální 5.5 x 45mm 124.455</t>
  </si>
  <si>
    <t>KE823</t>
  </si>
  <si>
    <t>šroub polyaxální 179712430</t>
  </si>
  <si>
    <t>KE829</t>
  </si>
  <si>
    <t>šroub polyaxální 179712545</t>
  </si>
  <si>
    <t>KH289</t>
  </si>
  <si>
    <t>tyč MIS MATRIX 65 mm 04.651.265</t>
  </si>
  <si>
    <t>KF077</t>
  </si>
  <si>
    <t>dlaha trinica 07.00341.001</t>
  </si>
  <si>
    <t>KI471</t>
  </si>
  <si>
    <t>implantát spinální náhrada těla obratle TI XPAND vel. S 12x14 3,5/3,5 DEG 18-23MME 116,108</t>
  </si>
  <si>
    <t>KH791</t>
  </si>
  <si>
    <t>tyč ohnutá 5,5 x 90 mm 124.690</t>
  </si>
  <si>
    <t>KE827</t>
  </si>
  <si>
    <t>šroub polyaxální 179712535</t>
  </si>
  <si>
    <t>KI524</t>
  </si>
  <si>
    <t>náhrada těla obratle HYDROLIFT, vel. S, 26-33mm SV007T</t>
  </si>
  <si>
    <t>KH818</t>
  </si>
  <si>
    <t>šroub MATRIX perforovaný 5,0 x 45 mm 04.637.545S</t>
  </si>
  <si>
    <t>KF209</t>
  </si>
  <si>
    <t>klip na aneurysma FE710K</t>
  </si>
  <si>
    <t>KI470</t>
  </si>
  <si>
    <t>implantát spinální náhrada meziobratlová SUSTAIN Titan 8mm Convex 101.248</t>
  </si>
  <si>
    <t>KI504</t>
  </si>
  <si>
    <t>implantát spinální náhrada meziobratlová INTERCONTINENTAL klec M TRANSC: 0 st., 20x40mm, 13mm  375,133</t>
  </si>
  <si>
    <t>KH765</t>
  </si>
  <si>
    <t>šroub polyaxiální 5.5 x 40mm 124.454</t>
  </si>
  <si>
    <t>ZD700</t>
  </si>
  <si>
    <t>Elektroda model 3389-40</t>
  </si>
  <si>
    <t>ZE224</t>
  </si>
  <si>
    <t>Prodlužka katetru FC1020</t>
  </si>
  <si>
    <t>ZE752</t>
  </si>
  <si>
    <t>Systém neurostimulační 37601</t>
  </si>
  <si>
    <t>ZE753</t>
  </si>
  <si>
    <t>Kabel spojovací RC 40 cm BN3708640D</t>
  </si>
  <si>
    <t>Kabel spojovací PC, RC 40 cm BN3708640D</t>
  </si>
  <si>
    <t>ZE754</t>
  </si>
  <si>
    <t>Programátor pacientský k PC, RC 37642</t>
  </si>
  <si>
    <t>ZE991</t>
  </si>
  <si>
    <t>Tunneling tool 3755-40</t>
  </si>
  <si>
    <t>ZL648</t>
  </si>
  <si>
    <t>Stimloc 924256</t>
  </si>
  <si>
    <t>ZM005</t>
  </si>
  <si>
    <t>Set NEXFRAME-jednorázový materiál k operaci</t>
  </si>
  <si>
    <t>ZF977</t>
  </si>
  <si>
    <t>Kabel spojovací RC 95 cm BN3708695D</t>
  </si>
  <si>
    <t>ZD244</t>
  </si>
  <si>
    <t>Kabel spojovací - prodlužovací DBS 40 cm 37085-40</t>
  </si>
  <si>
    <t>ZJ629</t>
  </si>
  <si>
    <t>Záslepka 3550-29</t>
  </si>
  <si>
    <t>KF150</t>
  </si>
  <si>
    <t>shunt VP FV072P</t>
  </si>
  <si>
    <t>KG859</t>
  </si>
  <si>
    <t>shunt VP 250 mm FV078P</t>
  </si>
  <si>
    <t>ZA217</t>
  </si>
  <si>
    <t>Katetr drenážní lumbální EDM 80 cm W/Tip 46419</t>
  </si>
  <si>
    <t>ZD618</t>
  </si>
  <si>
    <t>Katetr drenážní komorový se sběrným vakem Exakta 27581</t>
  </si>
  <si>
    <t>KF148</t>
  </si>
  <si>
    <t>shunt VP FV428T</t>
  </si>
  <si>
    <t>KF770</t>
  </si>
  <si>
    <t>set boreholeport FV042T</t>
  </si>
  <si>
    <t>KH224</t>
  </si>
  <si>
    <t>katetr antibakteriální perit. a komorový (kompl. set) IVD30.401.02</t>
  </si>
  <si>
    <t>ZA376</t>
  </si>
  <si>
    <t>Katetr drenážní komorový se sběrným vakem EDS III with Ventricular 82-1730</t>
  </si>
  <si>
    <t>ZG340</t>
  </si>
  <si>
    <t>Katetr drenážní komorový s ATB úzký 1,5 mm 82-1745</t>
  </si>
  <si>
    <t>ZD404</t>
  </si>
  <si>
    <t>Katetr drenáží lumbální Codman s mandrenem 82-1707</t>
  </si>
  <si>
    <t>KF242</t>
  </si>
  <si>
    <t>shunt VP FV441T</t>
  </si>
  <si>
    <t>ZB033</t>
  </si>
  <si>
    <t>Šití dafilon modrý 3/0 bal. á 36 ks C0935468</t>
  </si>
  <si>
    <t>ZB175</t>
  </si>
  <si>
    <t>Šití maxon zelený 1 bal. á 12 ks GMM873L</t>
  </si>
  <si>
    <t>ZB609</t>
  </si>
  <si>
    <t>Šití premicron zelený 2/0 bal. á 36 ks C0026026</t>
  </si>
  <si>
    <t>ZB649</t>
  </si>
  <si>
    <t>Šití nurolon černý 3/0 bal. á 12 ks W6540</t>
  </si>
  <si>
    <t>ZC076</t>
  </si>
  <si>
    <t>Šití silon braided white bal. á 20 ks SB2057</t>
  </si>
  <si>
    <t>ZC295</t>
  </si>
  <si>
    <t>Šití silon braided white bal. á 20 ks SB2059</t>
  </si>
  <si>
    <t>ZC679</t>
  </si>
  <si>
    <t>Šití vicryl plus 2/0 bal. á 36 ks VCP9900H</t>
  </si>
  <si>
    <t>ZD222</t>
  </si>
  <si>
    <t>Šití dafilon modrý 3/0 bal. á 36 ks C0932469</t>
  </si>
  <si>
    <t>ZE802</t>
  </si>
  <si>
    <t>Šití vicryl plus 2/0 bal. á 36 ks VCP9360H</t>
  </si>
  <si>
    <t>ZA917</t>
  </si>
  <si>
    <t>Šití silon braided white bal. á 20 ks SB2056</t>
  </si>
  <si>
    <t>ZF429</t>
  </si>
  <si>
    <t>Šití prolen bl 5/0 bal. á 12 ks W8710</t>
  </si>
  <si>
    <t>ZB201</t>
  </si>
  <si>
    <t>Šití etlon bk 8/0 bal. á 12 ks W2812</t>
  </si>
  <si>
    <t>ZA836</t>
  </si>
  <si>
    <t>Jehla injekční 0,9 x   70 mm žlutá</t>
  </si>
  <si>
    <t>ZB204</t>
  </si>
  <si>
    <t>Jehla chirurgická G11</t>
  </si>
  <si>
    <t>ZB468</t>
  </si>
  <si>
    <t>Jehla chirurgická G14</t>
  </si>
  <si>
    <t>ZB480</t>
  </si>
  <si>
    <t>Jehla chirurgická G10</t>
  </si>
  <si>
    <t>ZI747</t>
  </si>
  <si>
    <t>Jehla bioptická navigační 9733068</t>
  </si>
  <si>
    <t>ZB133</t>
  </si>
  <si>
    <t>Jehla chirurgická G9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</si>
  <si>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</si>
  <si>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</si>
  <si>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</si>
  <si>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</si>
  <si>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ZK683</t>
  </si>
  <si>
    <t>Rukavice operační gammex PF sensitive vel. 7,0 353194</t>
  </si>
  <si>
    <t>ZL070</t>
  </si>
  <si>
    <t>Rukavice operační gammex bez pudru PF EnLite vel. 6,0 353382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</si>
  <si>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</si>
  <si>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</si>
  <si>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</si>
  <si>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</si>
  <si>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8050155</t>
  </si>
  <si>
    <t>Rukavice operační ansell sensi - touch vel. 8,0 bal. á 40 párů 8050195(8050155)</t>
  </si>
  <si>
    <t>ZI266</t>
  </si>
  <si>
    <t>Systém neurostimulační Prime Advanced 37702</t>
  </si>
  <si>
    <t>ZJ291</t>
  </si>
  <si>
    <t>Systém neurostimulační Synchromed II-20 ml 8637-20</t>
  </si>
  <si>
    <t>ZL698</t>
  </si>
  <si>
    <t>Patient programmer L633 97740</t>
  </si>
  <si>
    <t>Programátor pacientský L633 97740</t>
  </si>
  <si>
    <t>ZL933</t>
  </si>
  <si>
    <t>Elektroda osmipólová Verctris 977A290</t>
  </si>
  <si>
    <t>ZL932</t>
  </si>
  <si>
    <t xml:space="preserve">PrimeAdvanced - SureScan 97702 </t>
  </si>
  <si>
    <t>ZM009</t>
  </si>
  <si>
    <t>Kabel spojovací RC, PC 37081-40</t>
  </si>
  <si>
    <t>ZL934</t>
  </si>
  <si>
    <t>Kotvička dvoukřídlá Injex 97792</t>
  </si>
  <si>
    <t>ZF698</t>
  </si>
  <si>
    <t>Kabel testovací Snap-lid conector cable 355531</t>
  </si>
  <si>
    <t>ZL935</t>
  </si>
  <si>
    <t>ZJ626</t>
  </si>
  <si>
    <t>Test stimulator ENS 37022</t>
  </si>
  <si>
    <t>ZL936</t>
  </si>
  <si>
    <t>Antena 37092</t>
  </si>
  <si>
    <t>ZF814</t>
  </si>
  <si>
    <t>Prodlužka elektrody rozdvojená Prime advanced 37082-60</t>
  </si>
  <si>
    <t>ZM328</t>
  </si>
  <si>
    <t>Elektroda penta neurostimilační 2328</t>
  </si>
  <si>
    <t>ZM061</t>
  </si>
  <si>
    <t>Systém neurostimulační Itrel 4 37703</t>
  </si>
  <si>
    <t>ZF815</t>
  </si>
  <si>
    <t>Elektroda neurostimulační Quard plus 3888-45</t>
  </si>
  <si>
    <t>KE453</t>
  </si>
  <si>
    <t>chronos strips 100 x 25 x 3 mm 07.801.101S</t>
  </si>
  <si>
    <t>KH669</t>
  </si>
  <si>
    <t>chronOS Putty 2,5cc sterilní 710.802S</t>
  </si>
  <si>
    <t>ZA275</t>
  </si>
  <si>
    <t>Neuro-patch   6 x   8 cm 1064029</t>
  </si>
  <si>
    <t>ZA276</t>
  </si>
  <si>
    <t>Neuro-patch   4 x   5 cm á 2 ks 1064045</t>
  </si>
  <si>
    <t>ZB153</t>
  </si>
  <si>
    <t>Vosk kostní Knochenwasch 2,5G 1029754</t>
  </si>
  <si>
    <t>ZE191</t>
  </si>
  <si>
    <t>Náhrada dury 5 x 5 cm 61100</t>
  </si>
  <si>
    <t>KA328</t>
  </si>
  <si>
    <t>diam 10 9492210</t>
  </si>
  <si>
    <t>KE459</t>
  </si>
  <si>
    <t>chronos strips  50 x 25 x 3 mm 07.801.100S</t>
  </si>
  <si>
    <t>KE629</t>
  </si>
  <si>
    <t>inspace   8 mm 04.630.008S</t>
  </si>
  <si>
    <t>KH673</t>
  </si>
  <si>
    <t>plivioPore 11 mm sterilní 495.041S</t>
  </si>
  <si>
    <t>KH822</t>
  </si>
  <si>
    <t>ceSpace PEEK 16 x 7,0 mm FJ427P</t>
  </si>
  <si>
    <t>KH875</t>
  </si>
  <si>
    <t>ceSeSpacePEEK 16 x 5,0mm FJ425P</t>
  </si>
  <si>
    <t>KH674</t>
  </si>
  <si>
    <t>plivioPore 12 mm sterilní 495.042S</t>
  </si>
  <si>
    <t>KA086</t>
  </si>
  <si>
    <t>granule chron stratec 710.025S</t>
  </si>
  <si>
    <t>KH741</t>
  </si>
  <si>
    <t>ceSpace PEEK 16 x 6,0 mm FJ426P</t>
  </si>
  <si>
    <t>KI277</t>
  </si>
  <si>
    <t>KI276</t>
  </si>
  <si>
    <t>implantát kostní pro vertebroplastiku perkutánní, sada 07.702.016S</t>
  </si>
  <si>
    <t>KF068</t>
  </si>
  <si>
    <t>inplantát oracle 08.809.211S</t>
  </si>
  <si>
    <t>KI341</t>
  </si>
  <si>
    <t>implantát kostní NANOSTIM - hydroxid tekutý s aplikátorem 1cc 8470010</t>
  </si>
  <si>
    <t>KA336</t>
  </si>
  <si>
    <t>diam 14 Medtronic 9492214</t>
  </si>
  <si>
    <t>KH672</t>
  </si>
  <si>
    <t>plivioPore 10 mm sterilní 495.040S</t>
  </si>
  <si>
    <t>KA327</t>
  </si>
  <si>
    <t>diam   8 9492208</t>
  </si>
  <si>
    <t>KI390</t>
  </si>
  <si>
    <t>implantát spinální náhrada meziobratlová Cespace PEEK 16x13, 5x8mm FJ428P</t>
  </si>
  <si>
    <t>KH896</t>
  </si>
  <si>
    <t>ceSpace PEEK 14x6mm FJ406P</t>
  </si>
  <si>
    <t>KE688</t>
  </si>
  <si>
    <t>inplantát oracle 08.809.651S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</si>
  <si>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</si>
  <si>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</si>
  <si>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</si>
  <si>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</si>
  <si>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</si>
  <si>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</si>
  <si>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</si>
  <si>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</si>
  <si>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</si>
  <si>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</si>
  <si>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</si>
  <si>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</si>
  <si>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50115070</t>
  </si>
  <si>
    <t>513 SZM katetry, stenty, porty (112 02 101)</t>
  </si>
  <si>
    <t>50115020</t>
  </si>
  <si>
    <t>Diagnostika (132 03 001)</t>
  </si>
  <si>
    <t>50115004</t>
  </si>
  <si>
    <t>506 SZM umělé tělní náhrady kovové (112 02 030)</t>
  </si>
  <si>
    <t>50115006</t>
  </si>
  <si>
    <t>508 SZM DBS (112 02 006)</t>
  </si>
  <si>
    <t>50115064</t>
  </si>
  <si>
    <t>529 SZM šicí materiál (112 02 106)</t>
  </si>
  <si>
    <t>50115005</t>
  </si>
  <si>
    <t>511 SZM neurostimulace (112 02 005)</t>
  </si>
  <si>
    <t>50115011</t>
  </si>
  <si>
    <t>515 SZM umělé tělní náhrady ostatní (112 02 030)</t>
  </si>
  <si>
    <t>Spotřeba zdravotnického materiálu - orientační přehled</t>
  </si>
  <si>
    <t>ON Data</t>
  </si>
  <si>
    <t>506 - Pracoviště neurochirurgie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</si>
  <si>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</si>
  <si>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</si>
  <si>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</si>
  <si>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</si>
  <si>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</si>
  <si>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506</t>
  </si>
  <si>
    <t>1</t>
  </si>
  <si>
    <t>0000502</t>
  </si>
  <si>
    <t>MESOCAIN 1%</t>
  </si>
  <si>
    <t>V</t>
  </si>
  <si>
    <t>09237</t>
  </si>
  <si>
    <t>OŠETŘENÍ A PŘEVAZ RÁNY VČETNĚ OŠETŘENÍ KOŽNÍCH A P</t>
  </si>
  <si>
    <t>09550</t>
  </si>
  <si>
    <t>SIGNÁLNÍ VÝKON - INFORMACE O VYDÁNÍ ROZHODNUTÍ O D</t>
  </si>
  <si>
    <t>09551</t>
  </si>
  <si>
    <t>SIGNÁLNÍ VÝKON - INFORMACE O VYDÁNÍ ROZHODNUTÍ O U</t>
  </si>
  <si>
    <t>10156</t>
  </si>
  <si>
    <t>Uvolneni karpalniho tunelu</t>
  </si>
  <si>
    <t>29510</t>
  </si>
  <si>
    <t>OBSTŘIK PERIFERNÍHO NERVU</t>
  </si>
  <si>
    <t>29520</t>
  </si>
  <si>
    <t>KOŘENOVÝ OBSTŘIK</t>
  </si>
  <si>
    <t>56023</t>
  </si>
  <si>
    <t>KONTROLNÍ VYŠETŘENÍ NEUROCHIRURGEM</t>
  </si>
  <si>
    <t>61113</t>
  </si>
  <si>
    <t xml:space="preserve">REVIZE, EXCIZE A SUTURA PORANĚNÍ KŮŽE A PODKOŽÍ A </t>
  </si>
  <si>
    <t>61247</t>
  </si>
  <si>
    <t>OPERACE KARPÁLNÍHO TUNELU</t>
  </si>
  <si>
    <t>80111</t>
  </si>
  <si>
    <t>APLIKACE ANALGETICKÝCH SMĚSÍ DO KONTINUÁLNÍCH KATÉ</t>
  </si>
  <si>
    <t>09547</t>
  </si>
  <si>
    <t>REGULAČNÍ POPLATEK -- POJIŠTĚNEC OD ÚHRADY POPLATK</t>
  </si>
  <si>
    <t>09567</t>
  </si>
  <si>
    <t>(VZP) ZÁKROK NA LEVÉ STRANĚ</t>
  </si>
  <si>
    <t>09543</t>
  </si>
  <si>
    <t>REGULAČNÍ POPLATEK ZA NÁVŠTĚVU -- POPLATEK UHRAZEN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</si>
  <si>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</si>
  <si>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</si>
  <si>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</si>
  <si>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</si>
  <si>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</si>
  <si>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</si>
  <si>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</si>
  <si>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</si>
  <si>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61115</t>
  </si>
  <si>
    <t>56165</t>
  </si>
  <si>
    <t>STEREOTAXE</t>
  </si>
  <si>
    <t>51811</t>
  </si>
  <si>
    <t>ABSCES NEBO HEMATOM SUBKUTANNÍ, PILONIDÁLNÍ, INTRA</t>
  </si>
  <si>
    <t>80023</t>
  </si>
  <si>
    <t>KONTROLNÍ VYŠETŘENÍ ALGEZIOLOGEM</t>
  </si>
  <si>
    <t>56171</t>
  </si>
  <si>
    <t>PERKUTÁNNÍ VÝKON NA GASSER. GANGLIU NEBO KOŘENĚ</t>
  </si>
  <si>
    <t>09569</t>
  </si>
  <si>
    <t>(VZP) ZÁKROK NA PRAVÉ STRANĚ</t>
  </si>
  <si>
    <t>708</t>
  </si>
  <si>
    <t>78022</t>
  </si>
  <si>
    <t>CÍLENÉ VYŠETŘENÍ ANESTEZIOLOGEM</t>
  </si>
  <si>
    <t>78023</t>
  </si>
  <si>
    <t>KONTROLNÍ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</si>
  <si>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</si>
  <si>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</si>
  <si>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</si>
  <si>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</si>
  <si>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</si>
  <si>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</si>
  <si>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</si>
  <si>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</si>
  <si>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</si>
  <si>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</si>
  <si>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</si>
  <si>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</si>
  <si>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</si>
  <si>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</si>
  <si>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</si>
  <si>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</si>
  <si>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</si>
  <si>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</si>
  <si>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</si>
  <si>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</si>
  <si>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</si>
  <si>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</si>
  <si>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</si>
  <si>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</si>
  <si>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</si>
  <si>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</si>
  <si>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</si>
  <si>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</si>
  <si>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</si>
  <si>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</si>
  <si>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</si>
  <si>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</si>
  <si>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5F1</t>
  </si>
  <si>
    <t>51111</t>
  </si>
  <si>
    <t>OPERACE CYSTY NEBO HEMANGIOMU NEBO LIPOMU NEBO PIL</t>
  </si>
  <si>
    <t>54320</t>
  </si>
  <si>
    <t xml:space="preserve">ENDARTEREKTOMIE KAROTICKÁ A OSTATNÍCH PERIFERNÍCH </t>
  </si>
  <si>
    <t>57235</t>
  </si>
  <si>
    <t>TORAKOTOMIE PROSTÁ NEBO S BIOPSIÍ, EVAKUACÍ HEMATO</t>
  </si>
  <si>
    <t>54230</t>
  </si>
  <si>
    <t>ŽILNÍ REKONSTRUKCE PRO POSTTROMBOTICKÝ SYNDROM</t>
  </si>
  <si>
    <t>5F3</t>
  </si>
  <si>
    <t>66819</t>
  </si>
  <si>
    <t>APLIKACE ZEVNÍHO FIXATÉRU</t>
  </si>
  <si>
    <t>66823</t>
  </si>
  <si>
    <t>ODSTRANĚNÍ ZEVNÍHO FIXATÉRU</t>
  </si>
  <si>
    <t>66127</t>
  </si>
  <si>
    <t>MANIPULACE V CELKOVÉ NEBO LOKÁLNÍ ANESTÉZII</t>
  </si>
  <si>
    <t>53485</t>
  </si>
  <si>
    <t>ZLOMENINY PÁNEVNÍHO KRUHU - NESTABILNÍ - S OPERAČN</t>
  </si>
  <si>
    <t>5F6</t>
  </si>
  <si>
    <t>0004234</t>
  </si>
  <si>
    <t>0008807</t>
  </si>
  <si>
    <t>0008808</t>
  </si>
  <si>
    <t>0015669</t>
  </si>
  <si>
    <t>0016600</t>
  </si>
  <si>
    <t>0017810</t>
  </si>
  <si>
    <t>0020605</t>
  </si>
  <si>
    <t>0046475</t>
  </si>
  <si>
    <t>0053922</t>
  </si>
  <si>
    <t>CIPHIN PRO INFUSIONE 200 MG/100 ML</t>
  </si>
  <si>
    <t>0058092</t>
  </si>
  <si>
    <t>CEFAZOLIN SANDOZ 1 G</t>
  </si>
  <si>
    <t>0065989</t>
  </si>
  <si>
    <t>0066137</t>
  </si>
  <si>
    <t>0072972</t>
  </si>
  <si>
    <t>0076360</t>
  </si>
  <si>
    <t>0083417</t>
  </si>
  <si>
    <t>MERONEM 1 G</t>
  </si>
  <si>
    <t>0092289</t>
  </si>
  <si>
    <t>EDICIN 0,5 G</t>
  </si>
  <si>
    <t>0096414</t>
  </si>
  <si>
    <t>0097000</t>
  </si>
  <si>
    <t>METRONIDAZOLE 0.5%-POLPHARMA</t>
  </si>
  <si>
    <t>0098212</t>
  </si>
  <si>
    <t>0131656</t>
  </si>
  <si>
    <t>0137499</t>
  </si>
  <si>
    <t>KLACID I.V.</t>
  </si>
  <si>
    <t>0162187</t>
  </si>
  <si>
    <t>0164247</t>
  </si>
  <si>
    <t>CEFTAZIDIM STRAGEN 2 G</t>
  </si>
  <si>
    <t>0164350</t>
  </si>
  <si>
    <t>TAZOCIN 4 G/0,5 G</t>
  </si>
  <si>
    <t>0166269</t>
  </si>
  <si>
    <t>VANCOMYCIN MYLAN 1000 MG</t>
  </si>
  <si>
    <t>0004334</t>
  </si>
  <si>
    <t>2</t>
  </si>
  <si>
    <t>0007917</t>
  </si>
  <si>
    <t>0007955</t>
  </si>
  <si>
    <t>0107959</t>
  </si>
  <si>
    <t>0207921</t>
  </si>
  <si>
    <t>3</t>
  </si>
  <si>
    <t>0002264</t>
  </si>
  <si>
    <t>FIXÁTOR ZEVNÍ TRUBKOVÝ, SYNTHES</t>
  </si>
  <si>
    <t>0002425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</si>
  <si>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</si>
  <si>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</si>
  <si>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</si>
  <si>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</si>
  <si>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</si>
  <si>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</si>
  <si>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</si>
  <si>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</si>
  <si>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</si>
  <si>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</si>
  <si>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</si>
  <si>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</si>
  <si>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0050306</t>
  </si>
  <si>
    <t>ČIDLO PRO MĚŘENÍ NITROLEBNÍHO TLAKU CODMAN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</si>
  <si>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</si>
  <si>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</si>
  <si>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</si>
  <si>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</si>
  <si>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</si>
  <si>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0059063</t>
  </si>
  <si>
    <t>KLIP PERM.MOZK.ANEURY.FE648K.658.668K</t>
  </si>
  <si>
    <t>0059072</t>
  </si>
  <si>
    <t>KLIP PERM.MOZK.ANEURY.FE680K.90.700.10.20</t>
  </si>
  <si>
    <t>0059098</t>
  </si>
  <si>
    <t>KLIP PERM.MOZK.ANEURY.FE740K.50.60</t>
  </si>
  <si>
    <t>0059128</t>
  </si>
  <si>
    <t>KLIP PERMANENTNÍ MOZKOVÝ ANEURYSMATICKÝ FE780K</t>
  </si>
  <si>
    <t>0059587</t>
  </si>
  <si>
    <t>LEPIDLO TKÁŇOVÉ FLOSEAL</t>
  </si>
  <si>
    <t>0064470</t>
  </si>
  <si>
    <t xml:space="preserve">IMPLANTÁT SPINÁLNÍ SYSTÉM MIS VIPER SATABILIZAČNÍ </t>
  </si>
  <si>
    <t>0065317</t>
  </si>
  <si>
    <t>IMPLANTÁT KRANIOFACIÁLNÍ FIXACE SKELETU</t>
  </si>
  <si>
    <t>0065323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</si>
  <si>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</si>
  <si>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</si>
  <si>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</si>
  <si>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</si>
  <si>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</si>
  <si>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0067177</t>
  </si>
  <si>
    <t>SYSTÉM IMPLANTABILNI NEUROSTIMULAČNÍ          ELEK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</si>
  <si>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</si>
  <si>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</si>
  <si>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</si>
  <si>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</si>
  <si>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</si>
  <si>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</si>
  <si>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</si>
  <si>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</si>
  <si>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</si>
  <si>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</si>
  <si>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</si>
  <si>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</si>
  <si>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</si>
  <si>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0067892</t>
  </si>
  <si>
    <t>IMPLANTÁT SPINÁL.NÁHRADA OBRATLOVÁ        HRUDNÍ/B</t>
  </si>
  <si>
    <t>0068128</t>
  </si>
  <si>
    <t>IMPLANTÁT SPINÁL.SYSTÉM USS UNIVERZÁLNÍ   HRUDNÍ B</t>
  </si>
  <si>
    <t>0068278</t>
  </si>
  <si>
    <t xml:space="preserve">IMPLANTÁT SPINÁLNÍ SYSTÉM  DYNESYS STABILIZAČNÍ   </t>
  </si>
  <si>
    <t>0068280</t>
  </si>
  <si>
    <t>0068281</t>
  </si>
  <si>
    <t>0068353</t>
  </si>
  <si>
    <t>0068662</t>
  </si>
  <si>
    <t>IMPLANTÁT SPINÁLNÍ SYSTÉM TSLP           HRUDNÍ BE</t>
  </si>
  <si>
    <t>0068665</t>
  </si>
  <si>
    <t>0068666</t>
  </si>
  <si>
    <t>IMPLANTÁT SPINÁLNÍ SYSTÉM VECTRA                 K</t>
  </si>
  <si>
    <t>0068667</t>
  </si>
  <si>
    <t>0068670</t>
  </si>
  <si>
    <t>0068679</t>
  </si>
  <si>
    <t xml:space="preserve">IMPLANTÁT SPINÁL.SYSTÉM FIXAČNÍ CDH LEGACY 5,5 TI </t>
  </si>
  <si>
    <t>0069080</t>
  </si>
  <si>
    <t>IMPLANTÁT KOSTNÍ UMĚLÁ NÁHRADA TKÁNĚ  CHRONOS</t>
  </si>
  <si>
    <t>0069089</t>
  </si>
  <si>
    <t>0069195</t>
  </si>
  <si>
    <t>IMPLANTÁT KOSTNÍ UMĚLÁ NÁHRADA ŠTĚPU CONDUIT VSTŘE</t>
  </si>
  <si>
    <t>0069201</t>
  </si>
  <si>
    <t>IMPLANTÁT SPINÁLNÍ SYSTÉM S4                    BE</t>
  </si>
  <si>
    <t>0069202</t>
  </si>
  <si>
    <t>0069209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</si>
  <si>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</si>
  <si>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</si>
  <si>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</si>
  <si>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</si>
  <si>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</si>
  <si>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</si>
  <si>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0069283</t>
  </si>
  <si>
    <t xml:space="preserve">IMPLANTÁT SPINÁLNÍ SYSTÉM AXON                    </t>
  </si>
  <si>
    <t>0069284</t>
  </si>
  <si>
    <t>0069527</t>
  </si>
  <si>
    <t>IMPLANTÁT SPINÁL.NÁHRADA MEZIOBRATLOVÁ           B</t>
  </si>
  <si>
    <t>0069597</t>
  </si>
  <si>
    <t>SYSTÉM HYDROCEPHALNÍ DRENÁŽNÍ-SHUNT</t>
  </si>
  <si>
    <t>0069678</t>
  </si>
  <si>
    <t xml:space="preserve">IMPLANTÁT SPINÁL.SYSTÉM FIXAČNÍ CDH LEGACY 5.5 TI </t>
  </si>
  <si>
    <t>0069679</t>
  </si>
  <si>
    <t>0069787</t>
  </si>
  <si>
    <t>IMPLANTÁT SPINÁLNÍ INTERSPINÓZNÍ DIAM</t>
  </si>
  <si>
    <t>0069861</t>
  </si>
  <si>
    <t>IMPLANTÁT SPINÁL.NÁHRADA MEZIOBRAT.PYRAMESH TI KRK</t>
  </si>
  <si>
    <t>0069872</t>
  </si>
  <si>
    <t>0069873</t>
  </si>
  <si>
    <t>0069883</t>
  </si>
  <si>
    <t>IMPLANTÁT SPINÁLNÍ SYSTÉM FIXAČNÍ TENOR TI HRUDNÍ/</t>
  </si>
  <si>
    <t>0069902</t>
  </si>
  <si>
    <t>IMPLANTÁT SPINÁLNÍ SYSTÉM TSRH-3D TI      HRUDNÍ/B</t>
  </si>
  <si>
    <t>0069903</t>
  </si>
  <si>
    <t>0069904</t>
  </si>
  <si>
    <t>0069909</t>
  </si>
  <si>
    <t>0071602</t>
  </si>
  <si>
    <t>0073679</t>
  </si>
  <si>
    <t>0091802</t>
  </si>
  <si>
    <t>IMPLANTÁT KOSTNÍ UMĚLÁ NÁHRADA ŠTĚPU  CHRONOS STRI</t>
  </si>
  <si>
    <t>0091803</t>
  </si>
  <si>
    <t>0091804</t>
  </si>
  <si>
    <t>0095609</t>
  </si>
  <si>
    <t>SYSTÉM HYDROCEPHALNÍ DRENÁŽNÍ CSF HAKIM VALVES 82-</t>
  </si>
  <si>
    <t>0095660</t>
  </si>
  <si>
    <t>SYSTÉM ZEVNÍ DRENÁŽNÍ LIKVOROVÝ DOČASNÝ CODMAN</t>
  </si>
  <si>
    <t>0095861</t>
  </si>
  <si>
    <t>IMPLANTÁT SPINÁLNÍ SYSTÉM PANGEA         HRUDNÍ/BE</t>
  </si>
  <si>
    <t>0095934</t>
  </si>
  <si>
    <t>IMPLANTÁT SPINÁL.SYSTÉM FIXAČNÍ CDH LEGACY MAST TI</t>
  </si>
  <si>
    <t>0096060</t>
  </si>
  <si>
    <t>IMPLANTÁT SPINÁLNÍ SYSTÉM TRINICA SELECT STABILIZA</t>
  </si>
  <si>
    <t>0096061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</si>
  <si>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</si>
  <si>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</si>
  <si>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</si>
  <si>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</si>
  <si>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</si>
  <si>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</si>
  <si>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</si>
  <si>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0096274</t>
  </si>
  <si>
    <t>0096275</t>
  </si>
  <si>
    <t>IMPLANTÁT SPINÁLNÍ SYSTÉM CLICK X        HRUDNÍ/BE</t>
  </si>
  <si>
    <t>0096317</t>
  </si>
  <si>
    <t>IMPLANTÁT KOSTNÍ UMĚLÁ NÁHRADA DURÁLNÍ S KOLAGENEM</t>
  </si>
  <si>
    <t>0096318</t>
  </si>
  <si>
    <t>0096462</t>
  </si>
  <si>
    <t>SYSTÉM IMPLANTABILNÍ NEUROSTIMULAČNÍ PRIME ADVANCE</t>
  </si>
  <si>
    <t>0096804</t>
  </si>
  <si>
    <t>IMPLANTÁT SPINÁLNÍ NÁHRADA MEZIOBRATLOVÁ PCB KRČNÍ</t>
  </si>
  <si>
    <t>0096893</t>
  </si>
  <si>
    <t>IMPLANTÁT SPINÁLNÍ SYSTÉM SPIRIT         HRUDNÍ/BE</t>
  </si>
  <si>
    <t>0096934</t>
  </si>
  <si>
    <t>IMPLANTÁT SPINÁLNÍ SOCORE NOVASPINE STABILIZAČNÍ Z</t>
  </si>
  <si>
    <t>0096970</t>
  </si>
  <si>
    <t>IMPLANTÁT KOSTNÍ PRO VERTEBROPLASTIKU PERKUTÁNNÍ</t>
  </si>
  <si>
    <t>0161018</t>
  </si>
  <si>
    <t>0161019</t>
  </si>
  <si>
    <t>0161607</t>
  </si>
  <si>
    <t>IMPLANTÁT SPINÁL.NÁHRADA MEZIOBRATLOVÁ     HRUDNÍ/</t>
  </si>
  <si>
    <t>0161676</t>
  </si>
  <si>
    <t>IMPLANTÁT SPINÁLNÍ SYSTÉM MIS VIPER STABILIZAČNÍ B</t>
  </si>
  <si>
    <t>0161942</t>
  </si>
  <si>
    <t>IMPLANTÁT SPINÁLNÍ FIXAČNÍ SYSTÉM MATRIX 5.5 HRUD/</t>
  </si>
  <si>
    <t>0161944</t>
  </si>
  <si>
    <t>0161946</t>
  </si>
  <si>
    <t>0161951</t>
  </si>
  <si>
    <t>0161952</t>
  </si>
  <si>
    <t>0161954</t>
  </si>
  <si>
    <t>0163059</t>
  </si>
  <si>
    <t xml:space="preserve">IMPLANTÁT MAXILLOFACIÁLNÍ STŘEDNÍ OBLIČEJOVÁ ETÁŽ </t>
  </si>
  <si>
    <t>0163075</t>
  </si>
  <si>
    <t>0163243</t>
  </si>
  <si>
    <t>0163251</t>
  </si>
  <si>
    <t>0192491</t>
  </si>
  <si>
    <t>IMPLANTÁT SPINÁLNÍ FIXAČNÍ SYSTÉM REVERE HRUDNÍ BE</t>
  </si>
  <si>
    <t>0192493</t>
  </si>
  <si>
    <t>0192495</t>
  </si>
  <si>
    <t>0192688</t>
  </si>
  <si>
    <t>IMPLANTÁT SPINÁLNÍ MINIINVAZIVNÍ SYSTÉM FIXAČNÍ VI</t>
  </si>
  <si>
    <t>0192689</t>
  </si>
  <si>
    <t>0193258</t>
  </si>
  <si>
    <t>IMPLANTÁT SPINÁLNÍ NÁHRADA MEZIOBRATLOVÁ TM BEDERN</t>
  </si>
  <si>
    <t>9999999</t>
  </si>
  <si>
    <t>Nespecifikovany LEK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</si>
  <si>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</si>
  <si>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</si>
  <si>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</si>
  <si>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</si>
  <si>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</si>
  <si>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0069591</t>
  </si>
  <si>
    <t>IMPLANTÁT SPINÁL.SYSTÉM USS II UNIVERZÁL.   HRUDNÍ</t>
  </si>
  <si>
    <t>0091800</t>
  </si>
  <si>
    <t>IMPLANTÁT KOSTNÍ UMĚLÁ NÁHRADA TKÁNĚ  NANOSTIM</t>
  </si>
  <si>
    <t>0193607</t>
  </si>
  <si>
    <t>SYSTÉM NEUROSTIMULAČNÍ ELEKTRODA VECTRIS</t>
  </si>
  <si>
    <t>0193604</t>
  </si>
  <si>
    <t>SYSTÉM NEUROSTIMULAČNÍ PRIME ADVANCED SURESCAN</t>
  </si>
  <si>
    <t>0192516</t>
  </si>
  <si>
    <t>IMPLANTÁT SPINÁLNÍ NÁHR.MEZIOBR.SUSTAIN BEDERNÍ PŘ</t>
  </si>
  <si>
    <t>0192525</t>
  </si>
  <si>
    <t>IMPLANTÁT SPINÁLNÍ NÁHR.TĚLA OBRAT.XPAND HRUD.BED.</t>
  </si>
  <si>
    <t>0096913</t>
  </si>
  <si>
    <t>IMPLANTÁT SPINÁL.NÁHRADA OBRATLOVÁ HYDROLIFT 2   H</t>
  </si>
  <si>
    <t>0151883</t>
  </si>
  <si>
    <t>SÍŤKA KÝLNÍ  SMH2 2030 S</t>
  </si>
  <si>
    <t>0151832</t>
  </si>
  <si>
    <t>IMPLANTÁT SPINÁLNÍ AVENUE-L,NÁHRADA MEZIOBRAT.,KLE</t>
  </si>
  <si>
    <t>0191946</t>
  </si>
  <si>
    <t>DRÁT VODÍCÍ PRO PTCA, PRO VIA</t>
  </si>
  <si>
    <t>0096719</t>
  </si>
  <si>
    <t>0096972</t>
  </si>
  <si>
    <t xml:space="preserve">IMPLANTÁT SPINÁL.NÁHRADA MEZIOBRATLOVÁ ZERO-P     </t>
  </si>
  <si>
    <t>0096973</t>
  </si>
  <si>
    <t>0166185</t>
  </si>
  <si>
    <t>IMPLANTÁT PRO KYFOPLASTIKU PERKUTÁNNÍ VBS S/M/L 2B</t>
  </si>
  <si>
    <t>0113361</t>
  </si>
  <si>
    <t>IMPLANTÁT SPINÁLNÍ SYSTÉM FACET WEDGE BEDERNÍ PÁTE</t>
  </si>
  <si>
    <t>0113362</t>
  </si>
  <si>
    <t>IMPLANTÁT SPINÁLNÍ SYSTÉM FACET WEDGE BEDERNÍ ZADN</t>
  </si>
  <si>
    <t>0068200</t>
  </si>
  <si>
    <t>SYSTÉM HYDROCEPHALNÍ DRENÁŽNÍ</t>
  </si>
  <si>
    <t>0069219</t>
  </si>
  <si>
    <t>0067885</t>
  </si>
  <si>
    <t>0161703</t>
  </si>
  <si>
    <t>IMPLANTÁT SPINÁLNÍ SYSTÉM STENOFIX INTERSPINÓZNÍ B</t>
  </si>
  <si>
    <t>0166233</t>
  </si>
  <si>
    <t>IMPLANTÁT KOSTNÍ UMĚLÁ NÁHRADA TKÁNĚ NOVABONE PUTT</t>
  </si>
  <si>
    <t>0059115</t>
  </si>
  <si>
    <t>KLIP PERMANENTNÍ MOZKOVÝ ANEURYSMATICKÝ FE762K</t>
  </si>
  <si>
    <t>0069205</t>
  </si>
  <si>
    <t>SYSTÉM IMPLANTABILNÍ PUMPOVÝ PROGRAMOVATELNÝ SYNCH</t>
  </si>
  <si>
    <t>0069857</t>
  </si>
  <si>
    <t>0068354</t>
  </si>
  <si>
    <t>0069961</t>
  </si>
  <si>
    <t>IMPLANTÁT SPINÁLNÍ SYSTÉM CDH X10 CROSSLINK TI HRU</t>
  </si>
  <si>
    <t>0193603</t>
  </si>
  <si>
    <t>SYSTÉM NEUROSTIMULAČNÍ ITREL 4</t>
  </si>
  <si>
    <t>0069864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</si>
  <si>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</si>
  <si>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</si>
  <si>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</si>
  <si>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</si>
  <si>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</si>
  <si>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</si>
  <si>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</si>
  <si>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</si>
  <si>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</si>
  <si>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</si>
  <si>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</si>
  <si>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</si>
  <si>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</si>
  <si>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</si>
  <si>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</si>
  <si>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</si>
  <si>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</si>
  <si>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</si>
  <si>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</si>
  <si>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</si>
  <si>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56178</t>
  </si>
  <si>
    <t>PRODLOUŽENÍ VÝKONU KRANIOTOMIE A RESEKCE, PŘÍPADNĚ</t>
  </si>
  <si>
    <t>56239</t>
  </si>
  <si>
    <t>ODSTRANĚNÍ STIMULAČNÍ MÍŠNÍ ELEKTRODY</t>
  </si>
  <si>
    <t>56244</t>
  </si>
  <si>
    <t>DEKOMPRESE NEBO BIOPSIE INTRAMEDULÁRNÍHO TUMORU MÍ</t>
  </si>
  <si>
    <t>56249</t>
  </si>
  <si>
    <t>ODSTRANĚNÍ EXTRADURÁLNÍHO TUMORU MÍCHY PŘEDNÍM NEB</t>
  </si>
  <si>
    <t>56313</t>
  </si>
  <si>
    <t>EXPLORACE BRACHIÁLNÍHO PLEXU SUPRAKLAVIKULÁRNÍM NE</t>
  </si>
  <si>
    <t>56319</t>
  </si>
  <si>
    <t>DEKOMPRESE ISCHIADIKU NEBO EXPLORACE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</si>
  <si>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</si>
  <si>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</si>
  <si>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</si>
  <si>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</si>
  <si>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</si>
  <si>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</si>
  <si>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</si>
  <si>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</si>
  <si>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56423</t>
  </si>
  <si>
    <t>STEREOTAKTICKÁ IMPLANTACE HLUBOKÝCH MOZKOVÝCH ELEK</t>
  </si>
  <si>
    <t>61137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</si>
  <si>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</si>
  <si>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</si>
  <si>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</si>
  <si>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</si>
  <si>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</si>
  <si>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</si>
  <si>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</si>
  <si>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</si>
  <si>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</si>
  <si>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</si>
  <si>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</si>
  <si>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</si>
  <si>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</si>
  <si>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</si>
  <si>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</si>
  <si>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</si>
  <si>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</si>
  <si>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71627</t>
  </si>
  <si>
    <t>ZADNÍ TAMPONÁDA NOSNÍ PRO EPISTAXI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</si>
  <si>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</si>
  <si>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</si>
  <si>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</si>
  <si>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</si>
  <si>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</si>
  <si>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</si>
  <si>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</si>
  <si>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</si>
  <si>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</si>
  <si>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</si>
  <si>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</si>
  <si>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</si>
  <si>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89311</t>
  </si>
  <si>
    <t xml:space="preserve">INTERVENČNÍ VÝKON ŘÍZENÝ RDG METODOU (SKIASKOPIE, </t>
  </si>
  <si>
    <t>09544</t>
  </si>
  <si>
    <t>REGULAČNÍ POPLATEK ZA KAŽDÝ DEN LŮŽKOVÉ PÉČE -- PO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</si>
  <si>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</si>
  <si>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</si>
  <si>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</si>
  <si>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</si>
  <si>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</si>
  <si>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</si>
  <si>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</si>
  <si>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</si>
  <si>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</si>
  <si>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</si>
  <si>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</si>
  <si>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</si>
  <si>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</si>
  <si>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</si>
  <si>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</si>
  <si>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</si>
  <si>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56131</t>
  </si>
  <si>
    <t xml:space="preserve">OPAKOVANÁ KRANIOTOMIE PRO POOPERAČNÍ HEMATOM NEBO </t>
  </si>
  <si>
    <t>56021</t>
  </si>
  <si>
    <t>KOMPLEXNÍ VYŠETŘENÍ NEUROCHIRURGEM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</si>
  <si>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</si>
  <si>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</si>
  <si>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</si>
  <si>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</si>
  <si>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</si>
  <si>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</si>
  <si>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</si>
  <si>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</si>
  <si>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</si>
  <si>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</si>
  <si>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</si>
  <si>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</si>
  <si>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</si>
  <si>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</si>
  <si>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</si>
  <si>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</si>
  <si>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80099</t>
  </si>
  <si>
    <t>signalni  kod misni stimulace se dvema elektrodami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</si>
  <si>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</si>
  <si>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</si>
  <si>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</si>
  <si>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</si>
  <si>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</si>
  <si>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</si>
  <si>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</si>
  <si>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</si>
  <si>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</si>
  <si>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</si>
  <si>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56411</t>
  </si>
  <si>
    <t>BIOPSIE NEBO ODBĚR NERVU, EXHAIRESA VĚTVÍ N. V.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</si>
  <si>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</si>
  <si>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</si>
  <si>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</si>
  <si>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</si>
  <si>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</si>
  <si>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</si>
  <si>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</si>
  <si>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61131</t>
  </si>
  <si>
    <t>EXCIZE KOŽNÍ LÉZE, SUTURA VÍCE NEŽ 10 CM</t>
  </si>
  <si>
    <t>56167</t>
  </si>
  <si>
    <t>VENTRIKULÁRNÍ PUNKCE</t>
  </si>
  <si>
    <t>80115</t>
  </si>
  <si>
    <t>IMPLANTACE NEUROSTIMULAČNÍHO ZAŘÍZENÍ (SYSTÉMU) PR</t>
  </si>
  <si>
    <t>56157</t>
  </si>
  <si>
    <t>KRANIOTOMIE PRO SUPRATENTORIÁLNÍ SPONTÁNNÍ INTRACE</t>
  </si>
  <si>
    <t>61145</t>
  </si>
  <si>
    <t>ODBĚR KORIOTUKOVÉHO ŠTĚPU</t>
  </si>
  <si>
    <t>66915</t>
  </si>
  <si>
    <t>DEKOMPRESE FASCIÁLNÍHO LOŽE</t>
  </si>
  <si>
    <t>56125</t>
  </si>
  <si>
    <t>OPERAČNÍ REVIZE NEBO ZAVEDENÍ DRENÁŽE MOZKOMÍŠNÍHO</t>
  </si>
  <si>
    <t>56221</t>
  </si>
  <si>
    <t>LAMINEKTOMIE PRO INTRADURÁLNÍ NEUROLÝZU NEBO NEOBV</t>
  </si>
  <si>
    <t>56147</t>
  </si>
  <si>
    <t>OŠETŘENÍ KOMPLIKOVANÉ ZLOMENINY LEBKY S (BEZ) REPA</t>
  </si>
  <si>
    <t>80113</t>
  </si>
  <si>
    <t>IMPLANTACE NEUROSTIMULAČNÍHO ZAŘÍZENÍ PRO STIMULAC</t>
  </si>
  <si>
    <t>56141</t>
  </si>
  <si>
    <t>HYPOFYZEKTOMIE TRANSSFENOIDÁLNÍ PROSTÁ</t>
  </si>
  <si>
    <t>56227</t>
  </si>
  <si>
    <t>DEKOMPRESIVNÍ OPERACE V OBLASTI KRANIOCERVIKÁLNÍHO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</si>
  <si>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</si>
  <si>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</si>
  <si>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</si>
  <si>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</si>
  <si>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</si>
  <si>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</si>
  <si>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</si>
  <si>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</si>
  <si>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5T6</t>
  </si>
  <si>
    <t>0003952</t>
  </si>
  <si>
    <t>AMIKIN 500 MG</t>
  </si>
  <si>
    <t>0005113</t>
  </si>
  <si>
    <t>0006480</t>
  </si>
  <si>
    <t>OCPLEX</t>
  </si>
  <si>
    <t>0011785</t>
  </si>
  <si>
    <t>AMIKIN 1 G</t>
  </si>
  <si>
    <t>0016547</t>
  </si>
  <si>
    <t>0026902</t>
  </si>
  <si>
    <t>0049193</t>
  </si>
  <si>
    <t>CEFTAX 1000</t>
  </si>
  <si>
    <t>0056801</t>
  </si>
  <si>
    <t>0075634</t>
  </si>
  <si>
    <t>PROTHROMPLEX TOTAL NF</t>
  </si>
  <si>
    <t>0076353</t>
  </si>
  <si>
    <t>FORTUM 1 G</t>
  </si>
  <si>
    <t>0076354</t>
  </si>
  <si>
    <t>FORTUM 2 G</t>
  </si>
  <si>
    <t>0083050</t>
  </si>
  <si>
    <t>0083487</t>
  </si>
  <si>
    <t>MERONEM 500 MG</t>
  </si>
  <si>
    <t>0089029</t>
  </si>
  <si>
    <t>IMMUNATE STIM PLUS 1000</t>
  </si>
  <si>
    <t>0092290</t>
  </si>
  <si>
    <t>EDICIN 1 G</t>
  </si>
  <si>
    <t>0094176</t>
  </si>
  <si>
    <t>CEFOTAXIME LEK 1 G PRÁŠEK PRO INJEKČNÍ ROZTOK</t>
  </si>
  <si>
    <t>0097909</t>
  </si>
  <si>
    <t>HUMAN ALBUMIN GRIFOLS 20%</t>
  </si>
  <si>
    <t>0130149</t>
  </si>
  <si>
    <t>0131654</t>
  </si>
  <si>
    <t>CEFTAZIDIM KABI 1 GM</t>
  </si>
  <si>
    <t>0142077</t>
  </si>
  <si>
    <t>TIENAM 500 MG/500 MG I.V.</t>
  </si>
  <si>
    <t>0147976</t>
  </si>
  <si>
    <t>MEROPENEM HOSPIRA 500 MG</t>
  </si>
  <si>
    <t>0162180</t>
  </si>
  <si>
    <t>CIPROFLOXACIN KABI 200 MG/100 ML INFUZNÍ ROZTOK</t>
  </si>
  <si>
    <t>0007905</t>
  </si>
  <si>
    <t>0007963</t>
  </si>
  <si>
    <t>0107936</t>
  </si>
  <si>
    <t>0407942</t>
  </si>
  <si>
    <t>0007964</t>
  </si>
  <si>
    <t>0002370</t>
  </si>
  <si>
    <t>0002408</t>
  </si>
  <si>
    <t>0026140</t>
  </si>
  <si>
    <t>KANYLA TRACHEOSTOMICKÁ S NÍZKOTLAKOU MANŽETOU</t>
  </si>
  <si>
    <t>0043968</t>
  </si>
  <si>
    <t>ČIDLO PRO MĚŘENÍ NITROLEBNÍHO TLAKU NEUROVENT</t>
  </si>
  <si>
    <t>0043979</t>
  </si>
  <si>
    <t>0043984</t>
  </si>
  <si>
    <t>0054513</t>
  </si>
  <si>
    <t>0054517</t>
  </si>
  <si>
    <t>0054553</t>
  </si>
  <si>
    <t>0059046</t>
  </si>
  <si>
    <t>KLIP PER.MOZK.ANE.FE602K.04.12.13.22.24.42.44.52..</t>
  </si>
  <si>
    <t>0059080</t>
  </si>
  <si>
    <t>KLIP PERM.MOZK.ANEURY.FE694K.713.14.16.17.24.26.44</t>
  </si>
  <si>
    <t>0067016</t>
  </si>
  <si>
    <t xml:space="preserve">IMPLANTÁT SPINÁLNÍ SYSTÉM CERVIFIX                </t>
  </si>
  <si>
    <t>0067017</t>
  </si>
  <si>
    <t>0067160</t>
  </si>
  <si>
    <t>IMPLANTÁT ORBITÁLNÍ PDS ZX3,ZX4,ZX7 VSTŘEBATELNÝ</t>
  </si>
  <si>
    <t>0067161</t>
  </si>
  <si>
    <t>IMPLANTÁT ORBITÁLNÍ PDS ZX5,ZX6,ZX8 VSTŘEBATELNÝ</t>
  </si>
  <si>
    <t>0068308</t>
  </si>
  <si>
    <t>SYSTÉM IMPLANTABILNÍ NEUROSTIMULAČNÍ          ELEK</t>
  </si>
  <si>
    <t>0069208</t>
  </si>
  <si>
    <t>0069282</t>
  </si>
  <si>
    <t>0069500</t>
  </si>
  <si>
    <t>KANYLA TRACHEOSTOMICKÁ  S NÍZKOTLAKOU  MANŽETOU</t>
  </si>
  <si>
    <t>0069596</t>
  </si>
  <si>
    <t>0082077</t>
  </si>
  <si>
    <t>KRYTÍ COM 30 OBVAZOVÁ TEXTÍLIE KOMBINOVANÁ</t>
  </si>
  <si>
    <t>0082079</t>
  </si>
  <si>
    <t>0095636</t>
  </si>
  <si>
    <t>SYSTÉM HYDROCEPHALNÍ DRENÁŽNÍ - SHUNT HAKIM BACTIS</t>
  </si>
  <si>
    <t>0095661</t>
  </si>
  <si>
    <t>0095664</t>
  </si>
  <si>
    <t>0096309</t>
  </si>
  <si>
    <t xml:space="preserve">IMPLANTÁT SPINÁLNÍ SYSTÉM EXPEDIUM                </t>
  </si>
  <si>
    <t>0162666</t>
  </si>
  <si>
    <t>SYSTÉM HYDROCEPHALNÍ DRENÁŽNÍ - SHUNT SILVERLINE</t>
  </si>
  <si>
    <t>0163241</t>
  </si>
  <si>
    <t>0163249</t>
  </si>
  <si>
    <t>0163258</t>
  </si>
  <si>
    <t>0163261</t>
  </si>
  <si>
    <t>0165002</t>
  </si>
  <si>
    <t>SYSTÉM IMPLANTAB.NEUROSTIMULAČNÍ ACTIVA RC DOBÍJIT</t>
  </si>
  <si>
    <t>0068221</t>
  </si>
  <si>
    <t>0068202</t>
  </si>
  <si>
    <t>0012368</t>
  </si>
  <si>
    <t>ŠROUB MALEOLÁRNÍ 4.5</t>
  </si>
  <si>
    <t>0069853</t>
  </si>
  <si>
    <t>00651</t>
  </si>
  <si>
    <t>OD TYPU 51 - PRO NEMOCNICE TYPU 3, (KATEGORIE 6) -</t>
  </si>
  <si>
    <t>00655</t>
  </si>
  <si>
    <t>OD TYPU 55 -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</si>
  <si>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</si>
  <si>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</si>
  <si>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</si>
  <si>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</si>
  <si>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</si>
  <si>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</si>
  <si>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</si>
  <si>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</si>
  <si>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</si>
  <si>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</si>
  <si>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</si>
  <si>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</si>
  <si>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</si>
  <si>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</si>
  <si>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</si>
  <si>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</si>
  <si>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90905</t>
  </si>
  <si>
    <t>6F1</t>
  </si>
  <si>
    <t>51819</t>
  </si>
  <si>
    <t>OŠETŘENÍ A OBVAZ ROZSÁHLÉ RÁNY V CELKOVÉ ANESTEZII</t>
  </si>
  <si>
    <t>61129</t>
  </si>
  <si>
    <t>EXCIZE KOŽNÍ LÉZE, SUTURA OD 2 DO 10 CM</t>
  </si>
  <si>
    <t>61173</t>
  </si>
  <si>
    <t>VOLNÝ PŘENOS SVALOVÉHO A SVALOVĚ KOŽNÍHO LALOKU MI</t>
  </si>
  <si>
    <t>62310</t>
  </si>
  <si>
    <t>NEKREKTOMIE DO 1% POVRCHU TĚLA</t>
  </si>
  <si>
    <t>61121</t>
  </si>
  <si>
    <t>CÉVNÍ ANASTOMOSA MIKROCHIRURGICKOU TECHNIKOU</t>
  </si>
  <si>
    <t>6F5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</si>
  <si>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</si>
  <si>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</si>
  <si>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</si>
  <si>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</si>
  <si>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</si>
  <si>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</si>
  <si>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</si>
  <si>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</si>
  <si>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</si>
  <si>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</si>
  <si>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</si>
  <si>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</si>
  <si>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</si>
  <si>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</si>
  <si>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</si>
  <si>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</si>
  <si>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04301</t>
  </si>
  <si>
    <t>ENDODONTICKÉ OŠETŘENÍ - KOŘENOVÁ VÝPLŇ - KAŽDÝ KAN</t>
  </si>
  <si>
    <t>6F6</t>
  </si>
  <si>
    <t>66133</t>
  </si>
  <si>
    <t>UDRŽOVÁNÍ PROPLACHOVÉ LAVÁŽE ZA JEDEN DEN</t>
  </si>
  <si>
    <t>66879</t>
  </si>
  <si>
    <t>OTEVŘENÁ SPONGIOPLASTIKA</t>
  </si>
  <si>
    <t>66855</t>
  </si>
  <si>
    <t>INCIZE A DRENÁŽ MĚKKÝCH TKÁNÍ V ORTOPEDII</t>
  </si>
  <si>
    <t>78310</t>
  </si>
  <si>
    <t xml:space="preserve">NEODKLADNÁ KARDIOPULMONÁLNÍ RESUSCITACE ROZŠÍŘENÁ </t>
  </si>
  <si>
    <t>78320</t>
  </si>
  <si>
    <t>7F1</t>
  </si>
  <si>
    <t>71213</t>
  </si>
  <si>
    <t>ENDOSKOPIE PARANASÁLNÍ DUTINY</t>
  </si>
  <si>
    <t>71641</t>
  </si>
  <si>
    <t>SUBMUKÓZNÍ RESEKCE NOSNÍ PŘEPÁŽKY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</si>
  <si>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</si>
  <si>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</si>
  <si>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</si>
  <si>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</si>
  <si>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</si>
  <si>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</si>
  <si>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</si>
  <si>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</si>
  <si>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71614</t>
  </si>
  <si>
    <t>ANEMIZACE S ODSÁVÁNÍM Z VEDLEJŠÍCH NOSNÍCH DUTIN</t>
  </si>
  <si>
    <t>71635</t>
  </si>
  <si>
    <t>MUKOTOMIE NEBO KONCHEKTOMIE</t>
  </si>
  <si>
    <t>809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</si>
  <si>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</si>
  <si>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</si>
  <si>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</si>
  <si>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</si>
  <si>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</si>
  <si>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</si>
  <si>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</si>
  <si>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</si>
  <si>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</si>
  <si>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</si>
  <si>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</si>
  <si>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</si>
  <si>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</si>
  <si>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</si>
  <si>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</si>
  <si>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</si>
  <si>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</si>
  <si>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</si>
  <si>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</si>
  <si>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</si>
  <si>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</si>
  <si>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</si>
  <si>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</si>
  <si>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CC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</si>
  <si>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</si>
  <si>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</si>
  <si>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</si>
  <si>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</si>
  <si>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</si>
  <si>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</si>
  <si>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</si>
  <si>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</si>
  <si>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</si>
  <si>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</si>
  <si>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</si>
  <si>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</si>
  <si>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</si>
  <si>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</si>
  <si>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</si>
  <si>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</si>
  <si>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</si>
  <si>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</si>
  <si>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</si>
  <si>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</si>
  <si>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00181</t>
  </si>
  <si>
    <t xml:space="preserve">IMPLANTACE NEUROSTIMULÁTORU BEZ CC               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</si>
  <si>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</si>
  <si>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</si>
  <si>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</si>
  <si>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</si>
  <si>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</si>
  <si>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</si>
  <si>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</si>
  <si>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</si>
  <si>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</si>
  <si>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</si>
  <si>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</si>
  <si>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</si>
  <si>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01033</t>
  </si>
  <si>
    <t xml:space="preserve">VÝKONY NA EXTRAKRANIÁLNÍCH CÉVÁCH S MCC 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</si>
  <si>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</si>
  <si>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</si>
  <si>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</si>
  <si>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BEZ CC                                   </t>
  </si>
  <si>
    <t>01311</t>
  </si>
  <si>
    <t xml:space="preserve">MALIGNÍ ONEMOCNĚNÍ. NĚKTERÉ INFEKCE A DEGENERATIVNÍ PORUCHY NERVOVÉHO SYSTÉMU BEZ CC                </t>
  </si>
  <si>
    <t>01313</t>
  </si>
  <si>
    <t xml:space="preserve">MALIGNÍ ONEMOCNĚNÍ. NĚKTERÉ INFEKCE A DEGENERATIVNÍ PORUCHY NERVOVÉHO SYSTÉMU S MCC                 </t>
  </si>
  <si>
    <t>01331</t>
  </si>
  <si>
    <t xml:space="preserve">NETRAUMATICKÉ INTRAKRANIÁLNÍ KRVÁCENÍ BEZ CC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</si>
  <si>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</si>
  <si>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</si>
  <si>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</si>
  <si>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</si>
  <si>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01351</t>
  </si>
  <si>
    <t xml:space="preserve">NESPECIFICKÁ CÉVNÍ MOZKOVÁ PŘÍHODA A PRECEREBRÁLNÍ OKLUZE BEZ INFARKTU BEZ CC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</si>
  <si>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</si>
  <si>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</si>
  <si>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</si>
  <si>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</si>
  <si>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01382</t>
  </si>
  <si>
    <t xml:space="preserve">BAKTERIÁLNÍ A TUBERKULÓZNÍ INFEKCE NERVOVÉHO SYSTÉMU S CC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</si>
  <si>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</si>
  <si>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</si>
  <si>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</si>
  <si>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</si>
  <si>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</si>
  <si>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</si>
  <si>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</si>
  <si>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</si>
  <si>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04323</t>
  </si>
  <si>
    <t xml:space="preserve">PLICNÍ EMBOLIE S MCC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</si>
  <si>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</si>
  <si>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</si>
  <si>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</si>
  <si>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</si>
  <si>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</si>
  <si>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</si>
  <si>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</si>
  <si>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</si>
  <si>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08033</t>
  </si>
  <si>
    <t xml:space="preserve">FÚZE PÁTEŘE.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</si>
  <si>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</si>
  <si>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</si>
  <si>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08053</t>
  </si>
  <si>
    <t xml:space="preserve">REKONSTRUKČNÍ VÝKONY KRANIÁLNÍCH A OBLIČEJOVÝCH KOSTÍ S MCC              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</si>
  <si>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</si>
  <si>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</si>
  <si>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</si>
  <si>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</si>
  <si>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08161</t>
  </si>
  <si>
    <t xml:space="preserve">VÝKONY NA MĚKKÉ TKÁNI BEZ CC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</si>
  <si>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</si>
  <si>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</si>
  <si>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08332</t>
  </si>
  <si>
    <t xml:space="preserve">MALIGNÍ ONEMOCNĚNÍ MUSKULOSKELETÁLNÍHO SYSTÉMU A POJIVOVÉ TKÁNĚ. PATOLOGICKÉ ZLOMENINY S CC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</si>
  <si>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</si>
  <si>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</si>
  <si>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</si>
  <si>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</si>
  <si>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08411</t>
  </si>
  <si>
    <t xml:space="preserve">JINÉ PORUCHY MUSKULOSKELETÁLNÍHO SYSTÉMU A POJIVOVÉ TKÁNĚ BEZ CC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</si>
  <si>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</si>
  <si>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</si>
  <si>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</si>
  <si>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</si>
  <si>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09341</t>
  </si>
  <si>
    <t xml:space="preserve">JINÉ PORUCHY KŮŽE A PRSU BEZ CC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</si>
  <si>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</si>
  <si>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</si>
  <si>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</si>
  <si>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</si>
  <si>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17312</t>
  </si>
  <si>
    <t xml:space="preserve">LYMFOM A NEAKUTNÍ LEUKÉMIE S CC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</si>
  <si>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</si>
  <si>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</si>
  <si>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</si>
  <si>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</si>
  <si>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</si>
  <si>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</si>
  <si>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</si>
  <si>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</si>
  <si>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25012</t>
  </si>
  <si>
    <t xml:space="preserve">KRANIOTOMIE. VELKÝ VÝKON NA PÁTEŘI. KYČLI A KONČ. PŘI MNOHOČETNÉM ZÁVAŽNÉM TRAUMATU S CC            </t>
  </si>
  <si>
    <t>25013</t>
  </si>
  <si>
    <t xml:space="preserve">KRANIOTOMIE. VELKÝ VÝKON NA PÁTEŘI. KYČLI A KONČ. PŘI MNOHOČETNÉM ZÁVAŽNÉM TRAUMATU S MCC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</si>
  <si>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</si>
  <si>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</si>
  <si>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</si>
  <si>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</si>
  <si>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25053</t>
  </si>
  <si>
    <t>DLOUHODOBÁ MECHANICKÁ VENTILACE PŘI POLYTRAUMATU &gt; 240 HODIN (11-21 DNÍ) S EKONOMICKY NÁROČNÝM VÝKON</t>
  </si>
  <si>
    <t>25063</t>
  </si>
  <si>
    <t xml:space="preserve">DLOUHODOBÁ MECHANICKÁ VENTILACE PŘI POLYTRAUMATU S KRANIOTOMIÍ &gt; 96 HODIN S MCC                     </t>
  </si>
  <si>
    <t>25071</t>
  </si>
  <si>
    <t>DLOUHODOBÁ MECHANICKÁ VENTILACE PŘI POLYTRAUMATU &gt; 96 HODIN (5-10 DNÍ) S EKONOMICKY NÁROČNÝM VÝKONEM</t>
  </si>
  <si>
    <t>25302</t>
  </si>
  <si>
    <t xml:space="preserve">DIAGNÓZY TÝKAJÍCÍ SE HLAVY. HRUDNÍKU A DOLNÍCH KONČETIN PŘI MNOHOČETNÉM ZÁVAŽNÉM TRAUMATU S CC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</si>
  <si>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</si>
  <si>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</si>
  <si>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</si>
  <si>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</si>
  <si>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</si>
  <si>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</si>
  <si>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</si>
  <si>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</si>
  <si>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</si>
  <si>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40 - Ústav mikrobiologie</t>
  </si>
  <si>
    <t>41 - Ústav imunologie</t>
  </si>
  <si>
    <t>44 - LEM</t>
  </si>
  <si>
    <t>37 - Ústav klinické a molekulární patologie</t>
  </si>
  <si>
    <t>35 - Transfuzní oddělení</t>
  </si>
  <si>
    <t>34 - Radiologická klinika</t>
  </si>
  <si>
    <t>205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</si>
  <si>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</si>
  <si>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</si>
  <si>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</si>
  <si>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</si>
  <si>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</si>
  <si>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</si>
  <si>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89201</t>
  </si>
  <si>
    <t>SKIASKOPIE NA OPERAČNÍM ČI ZÁKROKOVÉM SÁLE MOBILNÍ</t>
  </si>
  <si>
    <t>87435</t>
  </si>
  <si>
    <t>STANDARDNÍ CYTOLOGICKÉ BARVENÍ,  ZA 4-10  PREPARÁT</t>
  </si>
  <si>
    <t>22</t>
  </si>
  <si>
    <t>407</t>
  </si>
  <si>
    <t>0022077</t>
  </si>
  <si>
    <t>IOMERON 400</t>
  </si>
  <si>
    <t>0093626</t>
  </si>
  <si>
    <t>ULTRAVIST 370</t>
  </si>
  <si>
    <t>MICROPAQUE CT</t>
  </si>
  <si>
    <t>0002027</t>
  </si>
  <si>
    <t>0002087</t>
  </si>
  <si>
    <t>0110740</t>
  </si>
  <si>
    <t>VÁLCE (DVA) STERILNÍ, JEDNORÁZOVÉ DO INJEKTORU, CE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</si>
  <si>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</si>
  <si>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</si>
  <si>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</si>
  <si>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</si>
  <si>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</si>
  <si>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</si>
  <si>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</si>
  <si>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</si>
  <si>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</si>
  <si>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</si>
  <si>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</si>
  <si>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</si>
  <si>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</si>
  <si>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</si>
  <si>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</si>
  <si>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</si>
  <si>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</si>
  <si>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</si>
  <si>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</si>
  <si>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</si>
  <si>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</si>
  <si>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</si>
  <si>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</si>
  <si>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</si>
  <si>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</si>
  <si>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</si>
  <si>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</si>
  <si>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</si>
  <si>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</si>
  <si>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</si>
  <si>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</si>
  <si>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</si>
  <si>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</si>
  <si>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</si>
  <si>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</si>
  <si>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</si>
  <si>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</si>
  <si>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</si>
  <si>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96863</t>
  </si>
  <si>
    <t>STANOVENÍ POČTU ERYTROBLASTŮ NA AUTOMATICKÉM ANALY</t>
  </si>
  <si>
    <t>96239</t>
  </si>
  <si>
    <t>DESTIČKOVÝ NEUTRALIZAČNÍ TEST (PNP)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</si>
  <si>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</si>
  <si>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</si>
  <si>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</si>
  <si>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</si>
  <si>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</si>
  <si>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</si>
  <si>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</si>
  <si>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</si>
  <si>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</si>
  <si>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</si>
  <si>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</si>
  <si>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</si>
  <si>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</si>
  <si>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</si>
  <si>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</si>
  <si>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</si>
  <si>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</si>
  <si>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</si>
  <si>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</si>
  <si>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</si>
  <si>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</si>
  <si>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</si>
  <si>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</si>
  <si>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</si>
  <si>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</si>
  <si>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</si>
  <si>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</si>
  <si>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</si>
  <si>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</si>
  <si>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</si>
  <si>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</si>
  <si>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</si>
  <si>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</si>
  <si>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</si>
  <si>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</si>
  <si>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</si>
  <si>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</si>
  <si>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</si>
  <si>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</si>
  <si>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</si>
  <si>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</si>
  <si>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</si>
  <si>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</si>
  <si>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</si>
  <si>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</si>
  <si>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</si>
  <si>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</si>
  <si>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</si>
  <si>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</si>
  <si>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</si>
  <si>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</si>
  <si>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</si>
  <si>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</si>
  <si>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</si>
  <si>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87421</t>
  </si>
  <si>
    <t>CYTOLOGICKÉ NÁTĚRY SEDIMENTU CENTRIFUGOVANÉ TEKUTI</t>
  </si>
  <si>
    <t>87433</t>
  </si>
  <si>
    <t>STANDARDNÍ CYTOLOGICKÉ BARVENÍ,  ZA 1-3 PREPARÁTY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</si>
  <si>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</si>
  <si>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</si>
  <si>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</si>
  <si>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</si>
  <si>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</si>
  <si>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</si>
  <si>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</si>
  <si>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</si>
  <si>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</si>
  <si>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</si>
  <si>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</si>
  <si>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</si>
  <si>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</si>
  <si>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</si>
  <si>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</si>
  <si>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</si>
  <si>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</si>
  <si>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</si>
  <si>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</si>
  <si>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</si>
  <si>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</si>
  <si>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</si>
  <si>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</si>
  <si>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</si>
  <si>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</si>
  <si>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</si>
  <si>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</si>
  <si>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</si>
  <si>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</si>
  <si>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</si>
  <si>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</si>
  <si>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</si>
  <si>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</si>
  <si>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</si>
  <si>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</si>
  <si>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</si>
  <si>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</si>
  <si>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</si>
  <si>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</si>
  <si>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</si>
  <si>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</si>
  <si>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</si>
  <si>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</si>
  <si>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</si>
  <si>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</si>
  <si>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</si>
  <si>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</si>
  <si>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</si>
  <si>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</si>
  <si>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</si>
  <si>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</si>
  <si>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</si>
  <si>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</si>
  <si>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</si>
  <si>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</si>
  <si>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</si>
  <si>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</si>
  <si>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</si>
  <si>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</si>
  <si>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</si>
  <si>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</si>
  <si>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</si>
  <si>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</si>
  <si>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</si>
  <si>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</si>
  <si>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</si>
  <si>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</si>
  <si>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</si>
  <si>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</si>
  <si>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</si>
  <si>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</si>
  <si>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</si>
  <si>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</si>
  <si>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</si>
  <si>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</si>
  <si>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</si>
  <si>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</si>
  <si>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</si>
  <si>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</si>
  <si>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</si>
  <si>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</si>
  <si>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</si>
  <si>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</si>
  <si>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</si>
  <si>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</si>
  <si>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</si>
  <si>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</si>
  <si>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</si>
  <si>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</si>
  <si>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</si>
  <si>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</si>
  <si>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</si>
  <si>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</si>
  <si>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</si>
  <si>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</si>
  <si>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</si>
  <si>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</si>
  <si>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</si>
  <si>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</si>
  <si>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</si>
  <si>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</si>
  <si>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</si>
  <si>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</si>
  <si>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</si>
  <si>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</si>
  <si>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</si>
  <si>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</si>
  <si>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</si>
  <si>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</si>
  <si>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</si>
  <si>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</si>
  <si>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</si>
  <si>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</si>
  <si>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</si>
  <si>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</si>
  <si>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</si>
  <si>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</si>
  <si>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</si>
  <si>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</si>
  <si>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</si>
  <si>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</si>
  <si>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</si>
  <si>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</si>
  <si>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</si>
  <si>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</si>
  <si>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</si>
  <si>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</si>
  <si>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</si>
  <si>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</si>
  <si>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</si>
  <si>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</si>
  <si>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</si>
  <si>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93169</t>
  </si>
  <si>
    <t>OSTEOKALCIN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</si>
  <si>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</si>
  <si>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</si>
  <si>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</si>
  <si>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</si>
  <si>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</si>
  <si>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</si>
  <si>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</si>
  <si>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</si>
  <si>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</si>
  <si>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</si>
  <si>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81679</t>
  </si>
  <si>
    <t>1,25-DIHYDROXYVITAMIN D (1,25 (OH)2D)</t>
  </si>
  <si>
    <t>93139</t>
  </si>
  <si>
    <t>ADRENOKORTIKOTROPIN (ACTH)</t>
  </si>
  <si>
    <t>34</t>
  </si>
  <si>
    <t>0002918</t>
  </si>
  <si>
    <t>MULTIHANCE</t>
  </si>
  <si>
    <t>0002920</t>
  </si>
  <si>
    <t>0003132</t>
  </si>
  <si>
    <t>GADOVIST 1,0 MMOL/ML</t>
  </si>
  <si>
    <t>0003134</t>
  </si>
  <si>
    <t>0022075</t>
  </si>
  <si>
    <t>0042433</t>
  </si>
  <si>
    <t>VISIPAQUE 320 MG I/ML</t>
  </si>
  <si>
    <t>0045123</t>
  </si>
  <si>
    <t>0045124</t>
  </si>
  <si>
    <t>0065978</t>
  </si>
  <si>
    <t>DOTAREM</t>
  </si>
  <si>
    <t>0077019</t>
  </si>
  <si>
    <t>0077024</t>
  </si>
  <si>
    <t>ULTRAVIST 300</t>
  </si>
  <si>
    <t>0093625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</si>
  <si>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</si>
  <si>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</si>
  <si>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</si>
  <si>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</si>
  <si>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</si>
  <si>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</si>
  <si>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</si>
  <si>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</si>
  <si>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</si>
  <si>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</si>
  <si>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</si>
  <si>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</si>
  <si>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</si>
  <si>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</si>
  <si>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</si>
  <si>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</si>
  <si>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</si>
  <si>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</si>
  <si>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0053358</t>
  </si>
  <si>
    <t>KATETR ANGIOGRAFICKÝ SLIP-CATH HYDROFILNÍ</t>
  </si>
  <si>
    <t>0056503</t>
  </si>
  <si>
    <t>SPIRÁLA GDC VORTX 3530XX</t>
  </si>
  <si>
    <t>0057769</t>
  </si>
  <si>
    <t>DILATÁTOR COPE-SADDEKNI SFA ACCESS</t>
  </si>
  <si>
    <t>0057823</t>
  </si>
  <si>
    <t>KATETR ANGIOGRAFICKÝ TORCON,PRŮMĚR 4.1 AŽ 7 FRENCH</t>
  </si>
  <si>
    <t>0057824</t>
  </si>
  <si>
    <t>0057844</t>
  </si>
  <si>
    <t>TĚLÍSKO EMBOLIZAČNÍ TORNADO</t>
  </si>
  <si>
    <t>0057999</t>
  </si>
  <si>
    <t>SPIRÁLA GDC</t>
  </si>
  <si>
    <t>0058503</t>
  </si>
  <si>
    <t>KATETR PERIFERNĺ DILATAČNĺ VIATRAC - PTA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</si>
  <si>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</si>
  <si>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</si>
  <si>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</si>
  <si>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</si>
  <si>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</si>
  <si>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</si>
  <si>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0059797</t>
  </si>
  <si>
    <t>DRÁT VODÍCÍ ANGIODYN J3 MC-FS 200-0,35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</si>
  <si>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</si>
  <si>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</si>
  <si>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</si>
  <si>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</si>
  <si>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</si>
  <si>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</si>
  <si>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0075314</t>
  </si>
  <si>
    <t>JEHLA BIOPTICKÁ MN1610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</si>
  <si>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</si>
  <si>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</si>
  <si>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</si>
  <si>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</si>
  <si>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</si>
  <si>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</si>
  <si>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0092932</t>
  </si>
  <si>
    <t>SADA DRENÁŽNÍ</t>
  </si>
  <si>
    <t>0094736</t>
  </si>
  <si>
    <t>STENT PERIFERNÍ EPIC,SAMOEXPANDIBILNÍ,NITINOL</t>
  </si>
  <si>
    <t>0141644</t>
  </si>
  <si>
    <t>STENT INTRAKRANIÁLNÍ SOLITAIRE AB,SAMOEXPANDIBILNÍ</t>
  </si>
  <si>
    <t>0151449</t>
  </si>
  <si>
    <t>JEHLA BIOPTICKÁ DO DĚLA (BARD MAGNUM)  UNIVERSAL P</t>
  </si>
  <si>
    <t>0051244</t>
  </si>
  <si>
    <t>KATETR VODÍCÍ GUIDER</t>
  </si>
  <si>
    <t>0052146</t>
  </si>
  <si>
    <t>EXTRAKTOR - AMPLATZ GOOSE NECK SET SKXXX - PERIFER</t>
  </si>
  <si>
    <t>0058980</t>
  </si>
  <si>
    <t>0056362</t>
  </si>
  <si>
    <t>ZAVADĚČ FLEXOR CHECK-FLO II RADIOOP.ZNAČKA</t>
  </si>
  <si>
    <t>0059984</t>
  </si>
  <si>
    <t>MIKROKATETR - NEUROVASKULÁRNÍ - REBAR, APOLLO ONYX</t>
  </si>
  <si>
    <t>0151349</t>
  </si>
  <si>
    <t>KATETR PODPŮR.PRO MIKROKAT - SYSTÉM MERCI - MULTIF</t>
  </si>
  <si>
    <t>0059580</t>
  </si>
  <si>
    <t>SPIRÁLA EMBOLIZAČNÍ IDC 360XXX 361XXX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</si>
  <si>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</si>
  <si>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</si>
  <si>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</si>
  <si>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</si>
  <si>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</si>
  <si>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</si>
  <si>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</si>
  <si>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</si>
  <si>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</si>
  <si>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</si>
  <si>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</si>
  <si>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</si>
  <si>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</si>
  <si>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</si>
  <si>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</si>
  <si>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</si>
  <si>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</si>
  <si>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</si>
  <si>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</si>
  <si>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</si>
  <si>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</si>
  <si>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</si>
  <si>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</si>
  <si>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</si>
  <si>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</si>
  <si>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</si>
  <si>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</si>
  <si>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</si>
  <si>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</si>
  <si>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</si>
  <si>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</si>
  <si>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</si>
  <si>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</si>
  <si>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</si>
  <si>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</si>
  <si>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</si>
  <si>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</si>
  <si>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</si>
  <si>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</si>
  <si>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</si>
  <si>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</si>
  <si>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</si>
  <si>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</si>
  <si>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</si>
  <si>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</si>
  <si>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</si>
  <si>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</si>
  <si>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</si>
  <si>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</si>
  <si>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</si>
  <si>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</si>
  <si>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</si>
  <si>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</si>
  <si>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</si>
  <si>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</si>
  <si>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</si>
  <si>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</si>
  <si>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</si>
  <si>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</si>
  <si>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</si>
  <si>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</si>
  <si>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</si>
  <si>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</si>
  <si>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</si>
  <si>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</si>
  <si>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</si>
  <si>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</si>
  <si>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</si>
  <si>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</si>
  <si>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</si>
  <si>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</si>
  <si>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</si>
  <si>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</si>
  <si>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</si>
  <si>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</si>
  <si>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</si>
  <si>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</si>
  <si>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</si>
  <si>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</si>
  <si>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</si>
  <si>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</si>
  <si>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</si>
  <si>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</si>
  <si>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</si>
  <si>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</si>
  <si>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</si>
  <si>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</si>
  <si>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</si>
  <si>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</si>
  <si>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</si>
  <si>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</si>
  <si>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</si>
  <si>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</si>
  <si>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</si>
  <si>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</si>
  <si>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</si>
  <si>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</si>
  <si>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</si>
  <si>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</si>
  <si>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</si>
  <si>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</si>
  <si>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</si>
  <si>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</si>
  <si>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</si>
  <si>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</si>
  <si>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</si>
  <si>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</si>
  <si>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</si>
  <si>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</si>
  <si>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</si>
  <si>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</si>
  <si>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</si>
  <si>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</si>
  <si>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</si>
  <si>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</si>
  <si>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</si>
  <si>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</si>
  <si>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</si>
  <si>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</si>
  <si>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</si>
  <si>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</si>
  <si>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</si>
  <si>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</si>
  <si>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</si>
  <si>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</si>
  <si>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</si>
  <si>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</si>
  <si>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</si>
  <si>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</si>
  <si>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</si>
  <si>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</si>
  <si>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</si>
  <si>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</si>
  <si>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</si>
  <si>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</si>
  <si>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</si>
  <si>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</si>
  <si>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</si>
  <si>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</si>
  <si>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</si>
  <si>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</si>
  <si>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</si>
  <si>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</si>
  <si>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813</t>
  </si>
  <si>
    <t>91197</t>
  </si>
  <si>
    <t>STANOVENÍ CYTOKINU ELISA</t>
  </si>
  <si>
    <t>91427</t>
  </si>
  <si>
    <t>IZOLACE MONONUKLEÁRŮ Z PERIFERNÍ KRVE GRADIENTOVOU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</si>
  <si>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</si>
  <si>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</si>
  <si>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</si>
  <si>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</si>
  <si>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</si>
  <si>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</si>
  <si>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</si>
  <si>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</si>
  <si>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</si>
  <si>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</si>
  <si>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</si>
  <si>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</si>
  <si>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</si>
  <si>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</si>
  <si>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</si>
  <si>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</si>
  <si>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</si>
  <si>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</si>
  <si>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</si>
  <si>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</si>
  <si>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</si>
  <si>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</si>
  <si>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</si>
  <si>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</si>
  <si>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</si>
  <si>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</si>
  <si>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</si>
  <si>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</si>
  <si>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</si>
  <si>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</si>
  <si>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</si>
  <si>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</si>
  <si>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</si>
  <si>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</si>
  <si>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</si>
  <si>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</si>
  <si>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</si>
  <si>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82115</t>
  </si>
  <si>
    <t>PRŮKAZ VIROVÉHO ANTIGENU V BIOLOGICKÉM MATERIÁLU N</t>
  </si>
  <si>
    <t>41</t>
  </si>
  <si>
    <t>86217</t>
  </si>
  <si>
    <t>URČOVÁNÍ HLA-B 27</t>
  </si>
  <si>
    <t>86413</t>
  </si>
  <si>
    <t>SCREENING PROTILÁTEK NA PANELU 30TI DÁRCŮ</t>
  </si>
  <si>
    <t>91129</t>
  </si>
  <si>
    <t>STANOVENÍ IgG</t>
  </si>
  <si>
    <t>91133</t>
  </si>
  <si>
    <t>STANOVENÍ IgM</t>
  </si>
  <si>
    <t>91239</t>
  </si>
  <si>
    <t>STANOVENÍ EOSINOFILNÍHO KATIONICKÉHO PROTEINU (ECP</t>
  </si>
  <si>
    <t>44</t>
  </si>
  <si>
    <t>Zdravotní výkony (vybraných odborností) vyžádané pro pacienty hospitalizované na vlastním pracovišti - orientační přehled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</si>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</sst>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5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3" fontId="38" fillId="0" borderId="131" xfId="0" applyNumberFormat="1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5" xfId="0" applyNumberFormat="1" applyFont="1" applyFill="1" applyBorder="1" applyAlignment="1">
      <alignment horizontal="center"/>
    </xf>
    <xf numFmtId="174" fontId="42" fillId="4" borderId="156" xfId="0" applyNumberFormat="1" applyFont="1" applyFill="1" applyBorder="1" applyAlignment="1">
      <alignment horizontal="center"/>
    </xf>
    <xf numFmtId="174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 wrapText="1"/>
    </xf>
    <xf numFmtId="176" fontId="35" fillId="0" borderId="157" xfId="0" applyNumberFormat="1" applyFont="1" applyBorder="1" applyAlignment="1">
      <alignment horizontal="right"/>
    </xf>
    <xf numFmtId="176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174" fontId="35" fillId="0" borderId="160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4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1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4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1" xfId="0" applyNumberFormat="1" applyFont="1" applyBorder="1"/>
    <xf numFmtId="174" fontId="35" fillId="0" borderId="114" xfId="0" applyNumberFormat="1" applyFont="1" applyBorder="1"/>
    <xf numFmtId="174" fontId="42" fillId="4" borderId="162" xfId="0" applyNumberFormat="1" applyFont="1" applyFill="1" applyBorder="1" applyAlignment="1">
      <alignment horizontal="center"/>
    </xf>
    <xf numFmtId="174" fontId="35" fillId="0" borderId="163" xfId="0" applyNumberFormat="1" applyFont="1" applyBorder="1" applyAlignment="1">
      <alignment horizontal="right"/>
    </xf>
    <xf numFmtId="176" fontId="35" fillId="0" borderId="163" xfId="0" applyNumberFormat="1" applyFont="1" applyBorder="1" applyAlignment="1">
      <alignment horizontal="right"/>
    </xf>
    <xf numFmtId="174" fontId="35" fillId="0" borderId="164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5" xfId="0" applyNumberFormat="1" applyFont="1" applyBorder="1" applyAlignment="1">
      <alignment horizontal="right"/>
    </xf>
    <xf numFmtId="176" fontId="35" fillId="0" borderId="165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143" xfId="0" applyNumberFormat="1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11" fillId="0" borderId="102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9" fontId="35" fillId="0" borderId="137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2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85" xfId="0" applyNumberFormat="1" applyFont="1" applyBorder="1" applyAlignment="1">
      <alignment horizontal="center"/>
    </xf>
    <xf numFmtId="49" fontId="3" fillId="0" borderId="166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1" xfId="0" applyNumberFormat="1" applyFont="1" applyBorder="1" applyAlignment="1">
      <alignment horizontal="center"/>
    </xf>
    <xf numFmtId="3" fontId="35" fillId="0" borderId="153" xfId="0" applyNumberFormat="1" applyFont="1" applyBorder="1"/>
    <xf numFmtId="167" fontId="35" fillId="0" borderId="153" xfId="0" applyNumberFormat="1" applyFont="1" applyBorder="1"/>
    <xf numFmtId="167" fontId="35" fillId="0" borderId="167" xfId="0" applyNumberFormat="1" applyFont="1" applyBorder="1"/>
    <xf numFmtId="3" fontId="35" fillId="0" borderId="153" xfId="0" applyNumberFormat="1" applyFont="1" applyBorder="1" applyAlignment="1">
      <alignment horizontal="right"/>
    </xf>
    <xf numFmtId="167" fontId="5" fillId="0" borderId="153" xfId="0" applyNumberFormat="1" applyFont="1" applyBorder="1" applyAlignment="1">
      <alignment horizontal="right"/>
    </xf>
    <xf numFmtId="167" fontId="5" fillId="0" borderId="167" xfId="0" applyNumberFormat="1" applyFont="1" applyBorder="1" applyAlignment="1">
      <alignment horizontal="right"/>
    </xf>
    <xf numFmtId="3" fontId="12" fillId="0" borderId="153" xfId="0" applyNumberFormat="1" applyFont="1" applyBorder="1" applyAlignment="1">
      <alignment horizontal="right"/>
    </xf>
    <xf numFmtId="167" fontId="12" fillId="0" borderId="153" xfId="0" applyNumberFormat="1" applyFont="1" applyBorder="1" applyAlignment="1">
      <alignment horizontal="right"/>
    </xf>
    <xf numFmtId="167" fontId="11" fillId="0" borderId="167" xfId="0" applyNumberFormat="1" applyFont="1" applyBorder="1" applyAlignment="1">
      <alignment horizontal="right"/>
    </xf>
    <xf numFmtId="178" fontId="5" fillId="0" borderId="153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9" fontId="35" fillId="0" borderId="153" xfId="0" applyNumberFormat="1" applyFont="1" applyBorder="1"/>
    <xf numFmtId="3" fontId="11" fillId="0" borderId="151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87" xfId="76" applyFont="1" applyFill="1" applyBorder="1"/>
    <xf numFmtId="0" fontId="32" fillId="0" borderId="142" xfId="76" applyFont="1" applyFill="1" applyBorder="1"/>
    <xf numFmtId="0" fontId="32" fillId="0" borderId="145" xfId="76" applyFont="1" applyFill="1" applyBorder="1"/>
    <xf numFmtId="0" fontId="32" fillId="0" borderId="114" xfId="76" applyFont="1" applyFill="1" applyBorder="1"/>
    <xf numFmtId="0" fontId="32" fillId="0" borderId="152" xfId="76" applyFont="1" applyFill="1" applyBorder="1"/>
    <xf numFmtId="0" fontId="32" fillId="0" borderId="154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68" xfId="76" applyNumberFormat="1" applyFont="1" applyFill="1" applyBorder="1" applyAlignment="1">
      <alignment horizontal="left"/>
    </xf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142" xfId="76" applyNumberFormat="1" applyFont="1" applyFill="1" applyBorder="1"/>
    <xf numFmtId="3" fontId="32" fillId="0" borderId="143" xfId="76" applyNumberFormat="1" applyFont="1" applyFill="1" applyBorder="1"/>
    <xf numFmtId="3" fontId="32" fillId="0" borderId="145" xfId="76" applyNumberFormat="1" applyFont="1" applyFill="1" applyBorder="1"/>
    <xf numFmtId="3" fontId="32" fillId="0" borderId="146" xfId="76" applyNumberFormat="1" applyFont="1" applyFill="1" applyBorder="1"/>
    <xf numFmtId="9" fontId="32" fillId="0" borderId="114" xfId="76" applyNumberFormat="1" applyFont="1" applyFill="1" applyBorder="1"/>
    <xf numFmtId="9" fontId="32" fillId="0" borderId="152" xfId="76" applyNumberFormat="1" applyFont="1" applyFill="1" applyBorder="1"/>
    <xf numFmtId="9" fontId="32" fillId="0" borderId="154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87" xfId="76" applyNumberFormat="1" applyFont="1" applyFill="1" applyBorder="1"/>
    <xf numFmtId="170" fontId="32" fillId="0" borderId="88" xfId="76" applyNumberFormat="1" applyFont="1" applyFill="1" applyBorder="1"/>
    <xf numFmtId="170" fontId="32" fillId="0" borderId="142" xfId="76" applyNumberFormat="1" applyFont="1" applyFill="1" applyBorder="1"/>
    <xf numFmtId="170" fontId="32" fillId="0" borderId="143" xfId="76" applyNumberFormat="1" applyFont="1" applyFill="1" applyBorder="1"/>
    <xf numFmtId="170" fontId="32" fillId="0" borderId="145" xfId="76" applyNumberFormat="1" applyFont="1" applyFill="1" applyBorder="1"/>
    <xf numFmtId="170" fontId="32" fillId="0" borderId="146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89" xfId="76" applyNumberFormat="1" applyFont="1" applyFill="1" applyBorder="1"/>
    <xf numFmtId="3" fontId="32" fillId="0" borderId="144" xfId="76" applyNumberFormat="1" applyFont="1" applyFill="1" applyBorder="1"/>
    <xf numFmtId="3" fontId="32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1.0121378084725332</c:v>
                </c:pt>
                <c:pt idx="1">
                  <c:v>0.916768207434287</c:v>
                </c:pt>
                <c:pt idx="2">
                  <c:v>0.97060897498702359</c:v>
                </c:pt>
                <c:pt idx="3">
                  <c:v>1.010015898980807</c:v>
                </c:pt>
                <c:pt idx="4">
                  <c:v>0.96103492271466018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334400"/>
        <c:axId val="9947073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1.0786710479655013</c:v>
                </c:pt>
                <c:pt idx="1">
                  <c:v>1.0786710479655013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9763072"/>
        <c:axId val="1029764992"/>
      </c:scatterChart>
      <c:catAx>
        <c:axId val="97533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47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707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5334400"/>
        <c:crosses val="autoZero"/>
        <c:crossBetween val="between"/>
      </c:valAx>
      <c:valAx>
        <c:axId val="10297630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29764992"/>
        <c:crosses val="max"/>
        <c:crossBetween val="midCat"/>
      </c:valAx>
      <c:valAx>
        <c:axId val="1029764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297630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0.68162941889660045</c:v>
                </c:pt>
                <c:pt idx="1">
                  <c:v>0.69840307256923384</c:v>
                </c:pt>
                <c:pt idx="2">
                  <c:v>0.7152651191301963</c:v>
                </c:pt>
                <c:pt idx="3">
                  <c:v>0.73039628763056319</c:v>
                </c:pt>
                <c:pt idx="4">
                  <c:v>0.73431095728208395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41984"/>
        <c:axId val="90404390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053888"/>
        <c:axId val="904055424"/>
      </c:scatterChart>
      <c:catAx>
        <c:axId val="90404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404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0439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04041984"/>
        <c:crosses val="autoZero"/>
        <c:crossBetween val="between"/>
      </c:valAx>
      <c:valAx>
        <c:axId val="9040538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4055424"/>
        <c:crosses val="max"/>
        <c:crossBetween val="midCat"/>
      </c:valAx>
      <c:valAx>
        <c:axId val="9040554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0405388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102.21875" style="257" bestFit="1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8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2245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2408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8" t="s">
        <v>2409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2420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3542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3549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3605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4294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4438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5010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2245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16</v>
      </c>
      <c r="G3" s="47">
        <f>SUBTOTAL(9,G6:G1048576)</f>
        <v>539.55253621931365</v>
      </c>
      <c r="H3" s="48">
        <f>IF(M3=0,0,G3/M3)</f>
        <v>9.1360175714256945E-4</v>
      </c>
      <c r="I3" s="47">
        <f>SUBTOTAL(9,I6:I1048576)</f>
        <v>3782.2</v>
      </c>
      <c r="J3" s="47">
        <f>SUBTOTAL(9,J6:J1048576)</f>
        <v>590037.83197631431</v>
      </c>
      <c r="K3" s="48">
        <f>IF(M3=0,0,J3/M3)</f>
        <v>0.99908639824285739</v>
      </c>
      <c r="L3" s="47">
        <f>SUBTOTAL(9,L6:L1048576)</f>
        <v>3798.2</v>
      </c>
      <c r="M3" s="49">
        <f>SUBTOTAL(9,M6:M1048576)</f>
        <v>590577.38451253367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1" t="s">
        <v>163</v>
      </c>
      <c r="B5" s="659" t="s">
        <v>164</v>
      </c>
      <c r="C5" s="659" t="s">
        <v>90</v>
      </c>
      <c r="D5" s="659" t="s">
        <v>165</v>
      </c>
      <c r="E5" s="659" t="s">
        <v>166</v>
      </c>
      <c r="F5" s="660" t="s">
        <v>28</v>
      </c>
      <c r="G5" s="660" t="s">
        <v>14</v>
      </c>
      <c r="H5" s="643" t="s">
        <v>167</v>
      </c>
      <c r="I5" s="642" t="s">
        <v>28</v>
      </c>
      <c r="J5" s="660" t="s">
        <v>14</v>
      </c>
      <c r="K5" s="643" t="s">
        <v>167</v>
      </c>
      <c r="L5" s="642" t="s">
        <v>28</v>
      </c>
      <c r="M5" s="661" t="s">
        <v>14</v>
      </c>
    </row>
    <row r="6" spans="1:13" ht="14.4" customHeight="1" x14ac:dyDescent="0.3">
      <c r="A6" s="623" t="s">
        <v>538</v>
      </c>
      <c r="B6" s="624" t="s">
        <v>2127</v>
      </c>
      <c r="C6" s="624" t="s">
        <v>917</v>
      </c>
      <c r="D6" s="624" t="s">
        <v>2128</v>
      </c>
      <c r="E6" s="624" t="s">
        <v>2129</v>
      </c>
      <c r="F6" s="627"/>
      <c r="G6" s="627"/>
      <c r="H6" s="645">
        <v>0</v>
      </c>
      <c r="I6" s="627">
        <v>2</v>
      </c>
      <c r="J6" s="627">
        <v>94.390113499441895</v>
      </c>
      <c r="K6" s="645">
        <v>1</v>
      </c>
      <c r="L6" s="627">
        <v>2</v>
      </c>
      <c r="M6" s="628">
        <v>94.390113499441895</v>
      </c>
    </row>
    <row r="7" spans="1:13" ht="14.4" customHeight="1" x14ac:dyDescent="0.3">
      <c r="A7" s="629" t="s">
        <v>538</v>
      </c>
      <c r="B7" s="630" t="s">
        <v>2127</v>
      </c>
      <c r="C7" s="630" t="s">
        <v>921</v>
      </c>
      <c r="D7" s="630" t="s">
        <v>2130</v>
      </c>
      <c r="E7" s="630" t="s">
        <v>2131</v>
      </c>
      <c r="F7" s="633"/>
      <c r="G7" s="633"/>
      <c r="H7" s="646">
        <v>0</v>
      </c>
      <c r="I7" s="633">
        <v>1</v>
      </c>
      <c r="J7" s="633">
        <v>71.379876336597306</v>
      </c>
      <c r="K7" s="646">
        <v>1</v>
      </c>
      <c r="L7" s="633">
        <v>1</v>
      </c>
      <c r="M7" s="634">
        <v>71.379876336597306</v>
      </c>
    </row>
    <row r="8" spans="1:13" ht="14.4" customHeight="1" x14ac:dyDescent="0.3">
      <c r="A8" s="629" t="s">
        <v>538</v>
      </c>
      <c r="B8" s="630" t="s">
        <v>2132</v>
      </c>
      <c r="C8" s="630" t="s">
        <v>936</v>
      </c>
      <c r="D8" s="630" t="s">
        <v>937</v>
      </c>
      <c r="E8" s="630" t="s">
        <v>938</v>
      </c>
      <c r="F8" s="633"/>
      <c r="G8" s="633"/>
      <c r="H8" s="646">
        <v>0</v>
      </c>
      <c r="I8" s="633">
        <v>4</v>
      </c>
      <c r="J8" s="633">
        <v>284.20000000000005</v>
      </c>
      <c r="K8" s="646">
        <v>1</v>
      </c>
      <c r="L8" s="633">
        <v>4</v>
      </c>
      <c r="M8" s="634">
        <v>284.20000000000005</v>
      </c>
    </row>
    <row r="9" spans="1:13" ht="14.4" customHeight="1" x14ac:dyDescent="0.3">
      <c r="A9" s="629" t="s">
        <v>538</v>
      </c>
      <c r="B9" s="630" t="s">
        <v>2133</v>
      </c>
      <c r="C9" s="630" t="s">
        <v>940</v>
      </c>
      <c r="D9" s="630" t="s">
        <v>941</v>
      </c>
      <c r="E9" s="630" t="s">
        <v>942</v>
      </c>
      <c r="F9" s="633"/>
      <c r="G9" s="633"/>
      <c r="H9" s="646">
        <v>0</v>
      </c>
      <c r="I9" s="633">
        <v>3</v>
      </c>
      <c r="J9" s="633">
        <v>1069.4971500439879</v>
      </c>
      <c r="K9" s="646">
        <v>1</v>
      </c>
      <c r="L9" s="633">
        <v>3</v>
      </c>
      <c r="M9" s="634">
        <v>1069.4971500439879</v>
      </c>
    </row>
    <row r="10" spans="1:13" ht="14.4" customHeight="1" x14ac:dyDescent="0.3">
      <c r="A10" s="629" t="s">
        <v>538</v>
      </c>
      <c r="B10" s="630" t="s">
        <v>2133</v>
      </c>
      <c r="C10" s="630" t="s">
        <v>944</v>
      </c>
      <c r="D10" s="630" t="s">
        <v>941</v>
      </c>
      <c r="E10" s="630" t="s">
        <v>945</v>
      </c>
      <c r="F10" s="633"/>
      <c r="G10" s="633"/>
      <c r="H10" s="646">
        <v>0</v>
      </c>
      <c r="I10" s="633">
        <v>5</v>
      </c>
      <c r="J10" s="633">
        <v>2069.998345186832</v>
      </c>
      <c r="K10" s="646">
        <v>1</v>
      </c>
      <c r="L10" s="633">
        <v>5</v>
      </c>
      <c r="M10" s="634">
        <v>2069.998345186832</v>
      </c>
    </row>
    <row r="11" spans="1:13" ht="14.4" customHeight="1" x14ac:dyDescent="0.3">
      <c r="A11" s="629" t="s">
        <v>538</v>
      </c>
      <c r="B11" s="630" t="s">
        <v>2133</v>
      </c>
      <c r="C11" s="630" t="s">
        <v>906</v>
      </c>
      <c r="D11" s="630" t="s">
        <v>907</v>
      </c>
      <c r="E11" s="630" t="s">
        <v>2134</v>
      </c>
      <c r="F11" s="633"/>
      <c r="G11" s="633"/>
      <c r="H11" s="646">
        <v>0</v>
      </c>
      <c r="I11" s="633">
        <v>6</v>
      </c>
      <c r="J11" s="633">
        <v>20700</v>
      </c>
      <c r="K11" s="646">
        <v>1</v>
      </c>
      <c r="L11" s="633">
        <v>6</v>
      </c>
      <c r="M11" s="634">
        <v>20700</v>
      </c>
    </row>
    <row r="12" spans="1:13" ht="14.4" customHeight="1" x14ac:dyDescent="0.3">
      <c r="A12" s="629" t="s">
        <v>538</v>
      </c>
      <c r="B12" s="630" t="s">
        <v>2135</v>
      </c>
      <c r="C12" s="630" t="s">
        <v>980</v>
      </c>
      <c r="D12" s="630" t="s">
        <v>961</v>
      </c>
      <c r="E12" s="630" t="s">
        <v>981</v>
      </c>
      <c r="F12" s="633"/>
      <c r="G12" s="633"/>
      <c r="H12" s="646">
        <v>0</v>
      </c>
      <c r="I12" s="633">
        <v>10</v>
      </c>
      <c r="J12" s="633">
        <v>458.49999999999994</v>
      </c>
      <c r="K12" s="646">
        <v>1</v>
      </c>
      <c r="L12" s="633">
        <v>10</v>
      </c>
      <c r="M12" s="634">
        <v>458.49999999999994</v>
      </c>
    </row>
    <row r="13" spans="1:13" ht="14.4" customHeight="1" x14ac:dyDescent="0.3">
      <c r="A13" s="629" t="s">
        <v>538</v>
      </c>
      <c r="B13" s="630" t="s">
        <v>2136</v>
      </c>
      <c r="C13" s="630" t="s">
        <v>972</v>
      </c>
      <c r="D13" s="630" t="s">
        <v>2137</v>
      </c>
      <c r="E13" s="630" t="s">
        <v>2138</v>
      </c>
      <c r="F13" s="633"/>
      <c r="G13" s="633"/>
      <c r="H13" s="646">
        <v>0</v>
      </c>
      <c r="I13" s="633">
        <v>1</v>
      </c>
      <c r="J13" s="633">
        <v>117.58999999999997</v>
      </c>
      <c r="K13" s="646">
        <v>1</v>
      </c>
      <c r="L13" s="633">
        <v>1</v>
      </c>
      <c r="M13" s="634">
        <v>117.58999999999997</v>
      </c>
    </row>
    <row r="14" spans="1:13" ht="14.4" customHeight="1" x14ac:dyDescent="0.3">
      <c r="A14" s="629" t="s">
        <v>538</v>
      </c>
      <c r="B14" s="630" t="s">
        <v>2136</v>
      </c>
      <c r="C14" s="630" t="s">
        <v>987</v>
      </c>
      <c r="D14" s="630" t="s">
        <v>2139</v>
      </c>
      <c r="E14" s="630" t="s">
        <v>2140</v>
      </c>
      <c r="F14" s="633"/>
      <c r="G14" s="633"/>
      <c r="H14" s="646">
        <v>0</v>
      </c>
      <c r="I14" s="633">
        <v>4</v>
      </c>
      <c r="J14" s="633">
        <v>368</v>
      </c>
      <c r="K14" s="646">
        <v>1</v>
      </c>
      <c r="L14" s="633">
        <v>4</v>
      </c>
      <c r="M14" s="634">
        <v>368</v>
      </c>
    </row>
    <row r="15" spans="1:13" ht="14.4" customHeight="1" x14ac:dyDescent="0.3">
      <c r="A15" s="629" t="s">
        <v>538</v>
      </c>
      <c r="B15" s="630" t="s">
        <v>2136</v>
      </c>
      <c r="C15" s="630" t="s">
        <v>995</v>
      </c>
      <c r="D15" s="630" t="s">
        <v>2141</v>
      </c>
      <c r="E15" s="630" t="s">
        <v>2142</v>
      </c>
      <c r="F15" s="633"/>
      <c r="G15" s="633"/>
      <c r="H15" s="646">
        <v>0</v>
      </c>
      <c r="I15" s="633">
        <v>1</v>
      </c>
      <c r="J15" s="633">
        <v>120.43000000000002</v>
      </c>
      <c r="K15" s="646">
        <v>1</v>
      </c>
      <c r="L15" s="633">
        <v>1</v>
      </c>
      <c r="M15" s="634">
        <v>120.43000000000002</v>
      </c>
    </row>
    <row r="16" spans="1:13" ht="14.4" customHeight="1" x14ac:dyDescent="0.3">
      <c r="A16" s="629" t="s">
        <v>538</v>
      </c>
      <c r="B16" s="630" t="s">
        <v>2143</v>
      </c>
      <c r="C16" s="630" t="s">
        <v>991</v>
      </c>
      <c r="D16" s="630" t="s">
        <v>2144</v>
      </c>
      <c r="E16" s="630" t="s">
        <v>981</v>
      </c>
      <c r="F16" s="633"/>
      <c r="G16" s="633"/>
      <c r="H16" s="646">
        <v>0</v>
      </c>
      <c r="I16" s="633">
        <v>383</v>
      </c>
      <c r="J16" s="633">
        <v>28810.082373253652</v>
      </c>
      <c r="K16" s="646">
        <v>1</v>
      </c>
      <c r="L16" s="633">
        <v>383</v>
      </c>
      <c r="M16" s="634">
        <v>28810.082373253652</v>
      </c>
    </row>
    <row r="17" spans="1:13" ht="14.4" customHeight="1" x14ac:dyDescent="0.3">
      <c r="A17" s="629" t="s">
        <v>538</v>
      </c>
      <c r="B17" s="630" t="s">
        <v>2145</v>
      </c>
      <c r="C17" s="630" t="s">
        <v>976</v>
      </c>
      <c r="D17" s="630" t="s">
        <v>1415</v>
      </c>
      <c r="E17" s="630" t="s">
        <v>2146</v>
      </c>
      <c r="F17" s="633"/>
      <c r="G17" s="633"/>
      <c r="H17" s="646">
        <v>0</v>
      </c>
      <c r="I17" s="633">
        <v>41</v>
      </c>
      <c r="J17" s="633">
        <v>3632.5996924551264</v>
      </c>
      <c r="K17" s="646">
        <v>1</v>
      </c>
      <c r="L17" s="633">
        <v>41</v>
      </c>
      <c r="M17" s="634">
        <v>3632.5996924551264</v>
      </c>
    </row>
    <row r="18" spans="1:13" ht="14.4" customHeight="1" x14ac:dyDescent="0.3">
      <c r="A18" s="629" t="s">
        <v>538</v>
      </c>
      <c r="B18" s="630" t="s">
        <v>2147</v>
      </c>
      <c r="C18" s="630" t="s">
        <v>983</v>
      </c>
      <c r="D18" s="630" t="s">
        <v>984</v>
      </c>
      <c r="E18" s="630" t="s">
        <v>2148</v>
      </c>
      <c r="F18" s="633"/>
      <c r="G18" s="633"/>
      <c r="H18" s="646">
        <v>0</v>
      </c>
      <c r="I18" s="633">
        <v>2</v>
      </c>
      <c r="J18" s="633">
        <v>114.74</v>
      </c>
      <c r="K18" s="646">
        <v>1</v>
      </c>
      <c r="L18" s="633">
        <v>2</v>
      </c>
      <c r="M18" s="634">
        <v>114.74</v>
      </c>
    </row>
    <row r="19" spans="1:13" ht="14.4" customHeight="1" x14ac:dyDescent="0.3">
      <c r="A19" s="629" t="s">
        <v>538</v>
      </c>
      <c r="B19" s="630" t="s">
        <v>2149</v>
      </c>
      <c r="C19" s="630" t="s">
        <v>924</v>
      </c>
      <c r="D19" s="630" t="s">
        <v>925</v>
      </c>
      <c r="E19" s="630" t="s">
        <v>2150</v>
      </c>
      <c r="F19" s="633"/>
      <c r="G19" s="633"/>
      <c r="H19" s="646">
        <v>0</v>
      </c>
      <c r="I19" s="633">
        <v>8</v>
      </c>
      <c r="J19" s="633">
        <v>561.67832460730858</v>
      </c>
      <c r="K19" s="646">
        <v>1</v>
      </c>
      <c r="L19" s="633">
        <v>8</v>
      </c>
      <c r="M19" s="634">
        <v>561.67832460730858</v>
      </c>
    </row>
    <row r="20" spans="1:13" ht="14.4" customHeight="1" x14ac:dyDescent="0.3">
      <c r="A20" s="629" t="s">
        <v>538</v>
      </c>
      <c r="B20" s="630" t="s">
        <v>2151</v>
      </c>
      <c r="C20" s="630" t="s">
        <v>894</v>
      </c>
      <c r="D20" s="630" t="s">
        <v>895</v>
      </c>
      <c r="E20" s="630" t="s">
        <v>896</v>
      </c>
      <c r="F20" s="633"/>
      <c r="G20" s="633"/>
      <c r="H20" s="646">
        <v>0</v>
      </c>
      <c r="I20" s="633">
        <v>1</v>
      </c>
      <c r="J20" s="633">
        <v>40.350011398703288</v>
      </c>
      <c r="K20" s="646">
        <v>1</v>
      </c>
      <c r="L20" s="633">
        <v>1</v>
      </c>
      <c r="M20" s="634">
        <v>40.350011398703288</v>
      </c>
    </row>
    <row r="21" spans="1:13" ht="14.4" customHeight="1" x14ac:dyDescent="0.3">
      <c r="A21" s="629" t="s">
        <v>538</v>
      </c>
      <c r="B21" s="630" t="s">
        <v>2151</v>
      </c>
      <c r="C21" s="630" t="s">
        <v>898</v>
      </c>
      <c r="D21" s="630" t="s">
        <v>899</v>
      </c>
      <c r="E21" s="630" t="s">
        <v>900</v>
      </c>
      <c r="F21" s="633"/>
      <c r="G21" s="633"/>
      <c r="H21" s="646">
        <v>0</v>
      </c>
      <c r="I21" s="633">
        <v>3</v>
      </c>
      <c r="J21" s="633">
        <v>184.28007732234684</v>
      </c>
      <c r="K21" s="646">
        <v>1</v>
      </c>
      <c r="L21" s="633">
        <v>3</v>
      </c>
      <c r="M21" s="634">
        <v>184.28007732234684</v>
      </c>
    </row>
    <row r="22" spans="1:13" ht="14.4" customHeight="1" x14ac:dyDescent="0.3">
      <c r="A22" s="629" t="s">
        <v>538</v>
      </c>
      <c r="B22" s="630" t="s">
        <v>2151</v>
      </c>
      <c r="C22" s="630" t="s">
        <v>902</v>
      </c>
      <c r="D22" s="630" t="s">
        <v>903</v>
      </c>
      <c r="E22" s="630" t="s">
        <v>904</v>
      </c>
      <c r="F22" s="633"/>
      <c r="G22" s="633"/>
      <c r="H22" s="646">
        <v>0</v>
      </c>
      <c r="I22" s="633">
        <v>1</v>
      </c>
      <c r="J22" s="633">
        <v>58.769999999999975</v>
      </c>
      <c r="K22" s="646">
        <v>1</v>
      </c>
      <c r="L22" s="633">
        <v>1</v>
      </c>
      <c r="M22" s="634">
        <v>58.769999999999975</v>
      </c>
    </row>
    <row r="23" spans="1:13" ht="14.4" customHeight="1" x14ac:dyDescent="0.3">
      <c r="A23" s="629" t="s">
        <v>538</v>
      </c>
      <c r="B23" s="630" t="s">
        <v>2151</v>
      </c>
      <c r="C23" s="630" t="s">
        <v>910</v>
      </c>
      <c r="D23" s="630" t="s">
        <v>911</v>
      </c>
      <c r="E23" s="630" t="s">
        <v>2152</v>
      </c>
      <c r="F23" s="633"/>
      <c r="G23" s="633"/>
      <c r="H23" s="646">
        <v>0</v>
      </c>
      <c r="I23" s="633">
        <v>2</v>
      </c>
      <c r="J23" s="633">
        <v>68.86</v>
      </c>
      <c r="K23" s="646">
        <v>1</v>
      </c>
      <c r="L23" s="633">
        <v>2</v>
      </c>
      <c r="M23" s="634">
        <v>68.86</v>
      </c>
    </row>
    <row r="24" spans="1:13" ht="14.4" customHeight="1" x14ac:dyDescent="0.3">
      <c r="A24" s="629" t="s">
        <v>538</v>
      </c>
      <c r="B24" s="630" t="s">
        <v>2151</v>
      </c>
      <c r="C24" s="630" t="s">
        <v>914</v>
      </c>
      <c r="D24" s="630" t="s">
        <v>911</v>
      </c>
      <c r="E24" s="630" t="s">
        <v>2153</v>
      </c>
      <c r="F24" s="633"/>
      <c r="G24" s="633"/>
      <c r="H24" s="646">
        <v>0</v>
      </c>
      <c r="I24" s="633">
        <v>1</v>
      </c>
      <c r="J24" s="633">
        <v>95.569803383468354</v>
      </c>
      <c r="K24" s="646">
        <v>1</v>
      </c>
      <c r="L24" s="633">
        <v>1</v>
      </c>
      <c r="M24" s="634">
        <v>95.569803383468354</v>
      </c>
    </row>
    <row r="25" spans="1:13" ht="14.4" customHeight="1" x14ac:dyDescent="0.3">
      <c r="A25" s="629" t="s">
        <v>538</v>
      </c>
      <c r="B25" s="630" t="s">
        <v>2154</v>
      </c>
      <c r="C25" s="630" t="s">
        <v>928</v>
      </c>
      <c r="D25" s="630" t="s">
        <v>929</v>
      </c>
      <c r="E25" s="630" t="s">
        <v>2155</v>
      </c>
      <c r="F25" s="633"/>
      <c r="G25" s="633"/>
      <c r="H25" s="646">
        <v>0</v>
      </c>
      <c r="I25" s="633">
        <v>1</v>
      </c>
      <c r="J25" s="633">
        <v>121.54</v>
      </c>
      <c r="K25" s="646">
        <v>1</v>
      </c>
      <c r="L25" s="633">
        <v>1</v>
      </c>
      <c r="M25" s="634">
        <v>121.54</v>
      </c>
    </row>
    <row r="26" spans="1:13" ht="14.4" customHeight="1" x14ac:dyDescent="0.3">
      <c r="A26" s="629" t="s">
        <v>538</v>
      </c>
      <c r="B26" s="630" t="s">
        <v>2156</v>
      </c>
      <c r="C26" s="630" t="s">
        <v>932</v>
      </c>
      <c r="D26" s="630" t="s">
        <v>933</v>
      </c>
      <c r="E26" s="630" t="s">
        <v>2157</v>
      </c>
      <c r="F26" s="633"/>
      <c r="G26" s="633"/>
      <c r="H26" s="646">
        <v>0</v>
      </c>
      <c r="I26" s="633">
        <v>1</v>
      </c>
      <c r="J26" s="633">
        <v>52.81</v>
      </c>
      <c r="K26" s="646">
        <v>1</v>
      </c>
      <c r="L26" s="633">
        <v>1</v>
      </c>
      <c r="M26" s="634">
        <v>52.81</v>
      </c>
    </row>
    <row r="27" spans="1:13" ht="14.4" customHeight="1" x14ac:dyDescent="0.3">
      <c r="A27" s="629" t="s">
        <v>543</v>
      </c>
      <c r="B27" s="630" t="s">
        <v>2127</v>
      </c>
      <c r="C27" s="630" t="s">
        <v>917</v>
      </c>
      <c r="D27" s="630" t="s">
        <v>2128</v>
      </c>
      <c r="E27" s="630" t="s">
        <v>2129</v>
      </c>
      <c r="F27" s="633"/>
      <c r="G27" s="633"/>
      <c r="H27" s="646">
        <v>0</v>
      </c>
      <c r="I27" s="633">
        <v>6</v>
      </c>
      <c r="J27" s="633">
        <v>282.900023162384</v>
      </c>
      <c r="K27" s="646">
        <v>1</v>
      </c>
      <c r="L27" s="633">
        <v>6</v>
      </c>
      <c r="M27" s="634">
        <v>282.900023162384</v>
      </c>
    </row>
    <row r="28" spans="1:13" ht="14.4" customHeight="1" x14ac:dyDescent="0.3">
      <c r="A28" s="629" t="s">
        <v>543</v>
      </c>
      <c r="B28" s="630" t="s">
        <v>2127</v>
      </c>
      <c r="C28" s="630" t="s">
        <v>999</v>
      </c>
      <c r="D28" s="630" t="s">
        <v>2158</v>
      </c>
      <c r="E28" s="630" t="s">
        <v>2129</v>
      </c>
      <c r="F28" s="633">
        <v>10</v>
      </c>
      <c r="G28" s="633">
        <v>327.99253621931365</v>
      </c>
      <c r="H28" s="646">
        <v>1</v>
      </c>
      <c r="I28" s="633"/>
      <c r="J28" s="633"/>
      <c r="K28" s="646">
        <v>0</v>
      </c>
      <c r="L28" s="633">
        <v>10</v>
      </c>
      <c r="M28" s="634">
        <v>327.99253621931365</v>
      </c>
    </row>
    <row r="29" spans="1:13" ht="14.4" customHeight="1" x14ac:dyDescent="0.3">
      <c r="A29" s="629" t="s">
        <v>543</v>
      </c>
      <c r="B29" s="630" t="s">
        <v>2132</v>
      </c>
      <c r="C29" s="630" t="s">
        <v>936</v>
      </c>
      <c r="D29" s="630" t="s">
        <v>937</v>
      </c>
      <c r="E29" s="630" t="s">
        <v>938</v>
      </c>
      <c r="F29" s="633"/>
      <c r="G29" s="633"/>
      <c r="H29" s="646">
        <v>0</v>
      </c>
      <c r="I29" s="633">
        <v>14</v>
      </c>
      <c r="J29" s="633">
        <v>992.74</v>
      </c>
      <c r="K29" s="646">
        <v>1</v>
      </c>
      <c r="L29" s="633">
        <v>14</v>
      </c>
      <c r="M29" s="634">
        <v>992.74</v>
      </c>
    </row>
    <row r="30" spans="1:13" ht="14.4" customHeight="1" x14ac:dyDescent="0.3">
      <c r="A30" s="629" t="s">
        <v>543</v>
      </c>
      <c r="B30" s="630" t="s">
        <v>2159</v>
      </c>
      <c r="C30" s="630" t="s">
        <v>1321</v>
      </c>
      <c r="D30" s="630" t="s">
        <v>1322</v>
      </c>
      <c r="E30" s="630" t="s">
        <v>1323</v>
      </c>
      <c r="F30" s="633"/>
      <c r="G30" s="633"/>
      <c r="H30" s="646">
        <v>0</v>
      </c>
      <c r="I30" s="633">
        <v>1</v>
      </c>
      <c r="J30" s="633">
        <v>113.30999999999999</v>
      </c>
      <c r="K30" s="646">
        <v>1</v>
      </c>
      <c r="L30" s="633">
        <v>1</v>
      </c>
      <c r="M30" s="634">
        <v>113.30999999999999</v>
      </c>
    </row>
    <row r="31" spans="1:13" ht="14.4" customHeight="1" x14ac:dyDescent="0.3">
      <c r="A31" s="629" t="s">
        <v>543</v>
      </c>
      <c r="B31" s="630" t="s">
        <v>2133</v>
      </c>
      <c r="C31" s="630" t="s">
        <v>940</v>
      </c>
      <c r="D31" s="630" t="s">
        <v>941</v>
      </c>
      <c r="E31" s="630" t="s">
        <v>942</v>
      </c>
      <c r="F31" s="633"/>
      <c r="G31" s="633"/>
      <c r="H31" s="646">
        <v>0</v>
      </c>
      <c r="I31" s="633">
        <v>6</v>
      </c>
      <c r="J31" s="633">
        <v>2139</v>
      </c>
      <c r="K31" s="646">
        <v>1</v>
      </c>
      <c r="L31" s="633">
        <v>6</v>
      </c>
      <c r="M31" s="634">
        <v>2139</v>
      </c>
    </row>
    <row r="32" spans="1:13" ht="14.4" customHeight="1" x14ac:dyDescent="0.3">
      <c r="A32" s="629" t="s">
        <v>543</v>
      </c>
      <c r="B32" s="630" t="s">
        <v>2133</v>
      </c>
      <c r="C32" s="630" t="s">
        <v>944</v>
      </c>
      <c r="D32" s="630" t="s">
        <v>941</v>
      </c>
      <c r="E32" s="630" t="s">
        <v>945</v>
      </c>
      <c r="F32" s="633"/>
      <c r="G32" s="633"/>
      <c r="H32" s="646">
        <v>0</v>
      </c>
      <c r="I32" s="633">
        <v>8</v>
      </c>
      <c r="J32" s="633">
        <v>3311.998345186832</v>
      </c>
      <c r="K32" s="646">
        <v>1</v>
      </c>
      <c r="L32" s="633">
        <v>8</v>
      </c>
      <c r="M32" s="634">
        <v>3311.998345186832</v>
      </c>
    </row>
    <row r="33" spans="1:13" ht="14.4" customHeight="1" x14ac:dyDescent="0.3">
      <c r="A33" s="629" t="s">
        <v>543</v>
      </c>
      <c r="B33" s="630" t="s">
        <v>2133</v>
      </c>
      <c r="C33" s="630" t="s">
        <v>906</v>
      </c>
      <c r="D33" s="630" t="s">
        <v>907</v>
      </c>
      <c r="E33" s="630" t="s">
        <v>2134</v>
      </c>
      <c r="F33" s="633"/>
      <c r="G33" s="633"/>
      <c r="H33" s="646">
        <v>0</v>
      </c>
      <c r="I33" s="633">
        <v>7</v>
      </c>
      <c r="J33" s="633">
        <v>24149.992530989322</v>
      </c>
      <c r="K33" s="646">
        <v>1</v>
      </c>
      <c r="L33" s="633">
        <v>7</v>
      </c>
      <c r="M33" s="634">
        <v>24149.992530989322</v>
      </c>
    </row>
    <row r="34" spans="1:13" ht="14.4" customHeight="1" x14ac:dyDescent="0.3">
      <c r="A34" s="629" t="s">
        <v>543</v>
      </c>
      <c r="B34" s="630" t="s">
        <v>2133</v>
      </c>
      <c r="C34" s="630" t="s">
        <v>1335</v>
      </c>
      <c r="D34" s="630" t="s">
        <v>1336</v>
      </c>
      <c r="E34" s="630" t="s">
        <v>2160</v>
      </c>
      <c r="F34" s="633"/>
      <c r="G34" s="633"/>
      <c r="H34" s="646">
        <v>0</v>
      </c>
      <c r="I34" s="633">
        <v>1</v>
      </c>
      <c r="J34" s="633">
        <v>1964</v>
      </c>
      <c r="K34" s="646">
        <v>1</v>
      </c>
      <c r="L34" s="633">
        <v>1</v>
      </c>
      <c r="M34" s="634">
        <v>1964</v>
      </c>
    </row>
    <row r="35" spans="1:13" ht="14.4" customHeight="1" x14ac:dyDescent="0.3">
      <c r="A35" s="629" t="s">
        <v>543</v>
      </c>
      <c r="B35" s="630" t="s">
        <v>2161</v>
      </c>
      <c r="C35" s="630" t="s">
        <v>1351</v>
      </c>
      <c r="D35" s="630" t="s">
        <v>1352</v>
      </c>
      <c r="E35" s="630" t="s">
        <v>1353</v>
      </c>
      <c r="F35" s="633"/>
      <c r="G35" s="633"/>
      <c r="H35" s="646">
        <v>0</v>
      </c>
      <c r="I35" s="633">
        <v>1</v>
      </c>
      <c r="J35" s="633">
        <v>26.110000000000003</v>
      </c>
      <c r="K35" s="646">
        <v>1</v>
      </c>
      <c r="L35" s="633">
        <v>1</v>
      </c>
      <c r="M35" s="634">
        <v>26.110000000000003</v>
      </c>
    </row>
    <row r="36" spans="1:13" ht="14.4" customHeight="1" x14ac:dyDescent="0.3">
      <c r="A36" s="629" t="s">
        <v>543</v>
      </c>
      <c r="B36" s="630" t="s">
        <v>2162</v>
      </c>
      <c r="C36" s="630" t="s">
        <v>1355</v>
      </c>
      <c r="D36" s="630" t="s">
        <v>1356</v>
      </c>
      <c r="E36" s="630" t="s">
        <v>1357</v>
      </c>
      <c r="F36" s="633"/>
      <c r="G36" s="633"/>
      <c r="H36" s="646">
        <v>0</v>
      </c>
      <c r="I36" s="633">
        <v>1</v>
      </c>
      <c r="J36" s="633">
        <v>65.460000000000008</v>
      </c>
      <c r="K36" s="646">
        <v>1</v>
      </c>
      <c r="L36" s="633">
        <v>1</v>
      </c>
      <c r="M36" s="634">
        <v>65.460000000000008</v>
      </c>
    </row>
    <row r="37" spans="1:13" ht="14.4" customHeight="1" x14ac:dyDescent="0.3">
      <c r="A37" s="629" t="s">
        <v>543</v>
      </c>
      <c r="B37" s="630" t="s">
        <v>2163</v>
      </c>
      <c r="C37" s="630" t="s">
        <v>1325</v>
      </c>
      <c r="D37" s="630" t="s">
        <v>2164</v>
      </c>
      <c r="E37" s="630" t="s">
        <v>864</v>
      </c>
      <c r="F37" s="633"/>
      <c r="G37" s="633"/>
      <c r="H37" s="646">
        <v>0</v>
      </c>
      <c r="I37" s="633">
        <v>1</v>
      </c>
      <c r="J37" s="633">
        <v>50.63</v>
      </c>
      <c r="K37" s="646">
        <v>1</v>
      </c>
      <c r="L37" s="633">
        <v>1</v>
      </c>
      <c r="M37" s="634">
        <v>50.63</v>
      </c>
    </row>
    <row r="38" spans="1:13" ht="14.4" customHeight="1" x14ac:dyDescent="0.3">
      <c r="A38" s="629" t="s">
        <v>543</v>
      </c>
      <c r="B38" s="630" t="s">
        <v>2165</v>
      </c>
      <c r="C38" s="630" t="s">
        <v>1366</v>
      </c>
      <c r="D38" s="630" t="s">
        <v>2166</v>
      </c>
      <c r="E38" s="630" t="s">
        <v>2167</v>
      </c>
      <c r="F38" s="633"/>
      <c r="G38" s="633"/>
      <c r="H38" s="646">
        <v>0</v>
      </c>
      <c r="I38" s="633">
        <v>1</v>
      </c>
      <c r="J38" s="633">
        <v>46.839999999999982</v>
      </c>
      <c r="K38" s="646">
        <v>1</v>
      </c>
      <c r="L38" s="633">
        <v>1</v>
      </c>
      <c r="M38" s="634">
        <v>46.839999999999982</v>
      </c>
    </row>
    <row r="39" spans="1:13" ht="14.4" customHeight="1" x14ac:dyDescent="0.3">
      <c r="A39" s="629" t="s">
        <v>543</v>
      </c>
      <c r="B39" s="630" t="s">
        <v>2165</v>
      </c>
      <c r="C39" s="630" t="s">
        <v>1347</v>
      </c>
      <c r="D39" s="630" t="s">
        <v>1348</v>
      </c>
      <c r="E39" s="630" t="s">
        <v>1349</v>
      </c>
      <c r="F39" s="633"/>
      <c r="G39" s="633"/>
      <c r="H39" s="646">
        <v>0</v>
      </c>
      <c r="I39" s="633">
        <v>3</v>
      </c>
      <c r="J39" s="633">
        <v>288.36907484058497</v>
      </c>
      <c r="K39" s="646">
        <v>1</v>
      </c>
      <c r="L39" s="633">
        <v>3</v>
      </c>
      <c r="M39" s="634">
        <v>288.36907484058497</v>
      </c>
    </row>
    <row r="40" spans="1:13" ht="14.4" customHeight="1" x14ac:dyDescent="0.3">
      <c r="A40" s="629" t="s">
        <v>543</v>
      </c>
      <c r="B40" s="630" t="s">
        <v>2168</v>
      </c>
      <c r="C40" s="630" t="s">
        <v>1314</v>
      </c>
      <c r="D40" s="630" t="s">
        <v>1315</v>
      </c>
      <c r="E40" s="630" t="s">
        <v>734</v>
      </c>
      <c r="F40" s="633"/>
      <c r="G40" s="633"/>
      <c r="H40" s="646">
        <v>0</v>
      </c>
      <c r="I40" s="633">
        <v>1</v>
      </c>
      <c r="J40" s="633">
        <v>84.510403085584997</v>
      </c>
      <c r="K40" s="646">
        <v>1</v>
      </c>
      <c r="L40" s="633">
        <v>1</v>
      </c>
      <c r="M40" s="634">
        <v>84.510403085584997</v>
      </c>
    </row>
    <row r="41" spans="1:13" ht="14.4" customHeight="1" x14ac:dyDescent="0.3">
      <c r="A41" s="629" t="s">
        <v>543</v>
      </c>
      <c r="B41" s="630" t="s">
        <v>2169</v>
      </c>
      <c r="C41" s="630" t="s">
        <v>1359</v>
      </c>
      <c r="D41" s="630" t="s">
        <v>1360</v>
      </c>
      <c r="E41" s="630" t="s">
        <v>726</v>
      </c>
      <c r="F41" s="633"/>
      <c r="G41" s="633"/>
      <c r="H41" s="646">
        <v>0</v>
      </c>
      <c r="I41" s="633">
        <v>1</v>
      </c>
      <c r="J41" s="633">
        <v>63.87</v>
      </c>
      <c r="K41" s="646">
        <v>1</v>
      </c>
      <c r="L41" s="633">
        <v>1</v>
      </c>
      <c r="M41" s="634">
        <v>63.87</v>
      </c>
    </row>
    <row r="42" spans="1:13" ht="14.4" customHeight="1" x14ac:dyDescent="0.3">
      <c r="A42" s="629" t="s">
        <v>543</v>
      </c>
      <c r="B42" s="630" t="s">
        <v>2170</v>
      </c>
      <c r="C42" s="630" t="s">
        <v>1343</v>
      </c>
      <c r="D42" s="630" t="s">
        <v>2171</v>
      </c>
      <c r="E42" s="630" t="s">
        <v>726</v>
      </c>
      <c r="F42" s="633"/>
      <c r="G42" s="633"/>
      <c r="H42" s="646">
        <v>0</v>
      </c>
      <c r="I42" s="633">
        <v>1</v>
      </c>
      <c r="J42" s="633">
        <v>98.07</v>
      </c>
      <c r="K42" s="646">
        <v>1</v>
      </c>
      <c r="L42" s="633">
        <v>1</v>
      </c>
      <c r="M42" s="634">
        <v>98.07</v>
      </c>
    </row>
    <row r="43" spans="1:13" ht="14.4" customHeight="1" x14ac:dyDescent="0.3">
      <c r="A43" s="629" t="s">
        <v>543</v>
      </c>
      <c r="B43" s="630" t="s">
        <v>2172</v>
      </c>
      <c r="C43" s="630" t="s">
        <v>1328</v>
      </c>
      <c r="D43" s="630" t="s">
        <v>1329</v>
      </c>
      <c r="E43" s="630" t="s">
        <v>2173</v>
      </c>
      <c r="F43" s="633"/>
      <c r="G43" s="633"/>
      <c r="H43" s="646">
        <v>0</v>
      </c>
      <c r="I43" s="633">
        <v>1</v>
      </c>
      <c r="J43" s="633">
        <v>171.96</v>
      </c>
      <c r="K43" s="646">
        <v>1</v>
      </c>
      <c r="L43" s="633">
        <v>1</v>
      </c>
      <c r="M43" s="634">
        <v>171.96</v>
      </c>
    </row>
    <row r="44" spans="1:13" ht="14.4" customHeight="1" x14ac:dyDescent="0.3">
      <c r="A44" s="629" t="s">
        <v>543</v>
      </c>
      <c r="B44" s="630" t="s">
        <v>2174</v>
      </c>
      <c r="C44" s="630" t="s">
        <v>1317</v>
      </c>
      <c r="D44" s="630" t="s">
        <v>1318</v>
      </c>
      <c r="E44" s="630" t="s">
        <v>1357</v>
      </c>
      <c r="F44" s="633"/>
      <c r="G44" s="633"/>
      <c r="H44" s="646">
        <v>0</v>
      </c>
      <c r="I44" s="633">
        <v>1</v>
      </c>
      <c r="J44" s="633">
        <v>48.940012020859733</v>
      </c>
      <c r="K44" s="646">
        <v>1</v>
      </c>
      <c r="L44" s="633">
        <v>1</v>
      </c>
      <c r="M44" s="634">
        <v>48.940012020859733</v>
      </c>
    </row>
    <row r="45" spans="1:13" ht="14.4" customHeight="1" x14ac:dyDescent="0.3">
      <c r="A45" s="629" t="s">
        <v>543</v>
      </c>
      <c r="B45" s="630" t="s">
        <v>2135</v>
      </c>
      <c r="C45" s="630" t="s">
        <v>980</v>
      </c>
      <c r="D45" s="630" t="s">
        <v>961</v>
      </c>
      <c r="E45" s="630" t="s">
        <v>981</v>
      </c>
      <c r="F45" s="633"/>
      <c r="G45" s="633"/>
      <c r="H45" s="646">
        <v>0</v>
      </c>
      <c r="I45" s="633">
        <v>40</v>
      </c>
      <c r="J45" s="633">
        <v>1834</v>
      </c>
      <c r="K45" s="646">
        <v>1</v>
      </c>
      <c r="L45" s="633">
        <v>40</v>
      </c>
      <c r="M45" s="634">
        <v>1834</v>
      </c>
    </row>
    <row r="46" spans="1:13" ht="14.4" customHeight="1" x14ac:dyDescent="0.3">
      <c r="A46" s="629" t="s">
        <v>543</v>
      </c>
      <c r="B46" s="630" t="s">
        <v>2136</v>
      </c>
      <c r="C46" s="630" t="s">
        <v>972</v>
      </c>
      <c r="D46" s="630" t="s">
        <v>2137</v>
      </c>
      <c r="E46" s="630" t="s">
        <v>2138</v>
      </c>
      <c r="F46" s="633"/>
      <c r="G46" s="633"/>
      <c r="H46" s="646">
        <v>0</v>
      </c>
      <c r="I46" s="633">
        <v>1</v>
      </c>
      <c r="J46" s="633">
        <v>117.59014822847678</v>
      </c>
      <c r="K46" s="646">
        <v>1</v>
      </c>
      <c r="L46" s="633">
        <v>1</v>
      </c>
      <c r="M46" s="634">
        <v>117.59014822847678</v>
      </c>
    </row>
    <row r="47" spans="1:13" ht="14.4" customHeight="1" x14ac:dyDescent="0.3">
      <c r="A47" s="629" t="s">
        <v>543</v>
      </c>
      <c r="B47" s="630" t="s">
        <v>2136</v>
      </c>
      <c r="C47" s="630" t="s">
        <v>987</v>
      </c>
      <c r="D47" s="630" t="s">
        <v>2139</v>
      </c>
      <c r="E47" s="630" t="s">
        <v>2140</v>
      </c>
      <c r="F47" s="633"/>
      <c r="G47" s="633"/>
      <c r="H47" s="646">
        <v>0</v>
      </c>
      <c r="I47" s="633">
        <v>3</v>
      </c>
      <c r="J47" s="633">
        <v>276</v>
      </c>
      <c r="K47" s="646">
        <v>1</v>
      </c>
      <c r="L47" s="633">
        <v>3</v>
      </c>
      <c r="M47" s="634">
        <v>276</v>
      </c>
    </row>
    <row r="48" spans="1:13" ht="14.4" customHeight="1" x14ac:dyDescent="0.3">
      <c r="A48" s="629" t="s">
        <v>543</v>
      </c>
      <c r="B48" s="630" t="s">
        <v>2136</v>
      </c>
      <c r="C48" s="630" t="s">
        <v>995</v>
      </c>
      <c r="D48" s="630" t="s">
        <v>2141</v>
      </c>
      <c r="E48" s="630" t="s">
        <v>2142</v>
      </c>
      <c r="F48" s="633"/>
      <c r="G48" s="633"/>
      <c r="H48" s="646">
        <v>0</v>
      </c>
      <c r="I48" s="633">
        <v>2</v>
      </c>
      <c r="J48" s="633">
        <v>240.62935746373017</v>
      </c>
      <c r="K48" s="646">
        <v>1</v>
      </c>
      <c r="L48" s="633">
        <v>2</v>
      </c>
      <c r="M48" s="634">
        <v>240.62935746373017</v>
      </c>
    </row>
    <row r="49" spans="1:13" ht="14.4" customHeight="1" x14ac:dyDescent="0.3">
      <c r="A49" s="629" t="s">
        <v>543</v>
      </c>
      <c r="B49" s="630" t="s">
        <v>2143</v>
      </c>
      <c r="C49" s="630" t="s">
        <v>1396</v>
      </c>
      <c r="D49" s="630" t="s">
        <v>1397</v>
      </c>
      <c r="E49" s="630" t="s">
        <v>2148</v>
      </c>
      <c r="F49" s="633"/>
      <c r="G49" s="633"/>
      <c r="H49" s="646">
        <v>0</v>
      </c>
      <c r="I49" s="633">
        <v>1</v>
      </c>
      <c r="J49" s="633">
        <v>138.08999999999995</v>
      </c>
      <c r="K49" s="646">
        <v>1</v>
      </c>
      <c r="L49" s="633">
        <v>1</v>
      </c>
      <c r="M49" s="634">
        <v>138.08999999999995</v>
      </c>
    </row>
    <row r="50" spans="1:13" ht="14.4" customHeight="1" x14ac:dyDescent="0.3">
      <c r="A50" s="629" t="s">
        <v>543</v>
      </c>
      <c r="B50" s="630" t="s">
        <v>2143</v>
      </c>
      <c r="C50" s="630" t="s">
        <v>991</v>
      </c>
      <c r="D50" s="630" t="s">
        <v>2144</v>
      </c>
      <c r="E50" s="630" t="s">
        <v>981</v>
      </c>
      <c r="F50" s="633"/>
      <c r="G50" s="633"/>
      <c r="H50" s="646">
        <v>0</v>
      </c>
      <c r="I50" s="633">
        <v>273</v>
      </c>
      <c r="J50" s="633">
        <v>20535.80049261776</v>
      </c>
      <c r="K50" s="646">
        <v>1</v>
      </c>
      <c r="L50" s="633">
        <v>273</v>
      </c>
      <c r="M50" s="634">
        <v>20535.80049261776</v>
      </c>
    </row>
    <row r="51" spans="1:13" ht="14.4" customHeight="1" x14ac:dyDescent="0.3">
      <c r="A51" s="629" t="s">
        <v>543</v>
      </c>
      <c r="B51" s="630" t="s">
        <v>2175</v>
      </c>
      <c r="C51" s="630" t="s">
        <v>1399</v>
      </c>
      <c r="D51" s="630" t="s">
        <v>1400</v>
      </c>
      <c r="E51" s="630" t="s">
        <v>2176</v>
      </c>
      <c r="F51" s="633"/>
      <c r="G51" s="633"/>
      <c r="H51" s="646">
        <v>0</v>
      </c>
      <c r="I51" s="633">
        <v>1</v>
      </c>
      <c r="J51" s="633">
        <v>153.59036289145985</v>
      </c>
      <c r="K51" s="646">
        <v>1</v>
      </c>
      <c r="L51" s="633">
        <v>1</v>
      </c>
      <c r="M51" s="634">
        <v>153.59036289145985</v>
      </c>
    </row>
    <row r="52" spans="1:13" ht="14.4" customHeight="1" x14ac:dyDescent="0.3">
      <c r="A52" s="629" t="s">
        <v>543</v>
      </c>
      <c r="B52" s="630" t="s">
        <v>2145</v>
      </c>
      <c r="C52" s="630" t="s">
        <v>1403</v>
      </c>
      <c r="D52" s="630" t="s">
        <v>1404</v>
      </c>
      <c r="E52" s="630" t="s">
        <v>1405</v>
      </c>
      <c r="F52" s="633"/>
      <c r="G52" s="633"/>
      <c r="H52" s="646">
        <v>0</v>
      </c>
      <c r="I52" s="633">
        <v>1</v>
      </c>
      <c r="J52" s="633">
        <v>104.41999228784407</v>
      </c>
      <c r="K52" s="646">
        <v>1</v>
      </c>
      <c r="L52" s="633">
        <v>1</v>
      </c>
      <c r="M52" s="634">
        <v>104.41999228784407</v>
      </c>
    </row>
    <row r="53" spans="1:13" ht="14.4" customHeight="1" x14ac:dyDescent="0.3">
      <c r="A53" s="629" t="s">
        <v>543</v>
      </c>
      <c r="B53" s="630" t="s">
        <v>2145</v>
      </c>
      <c r="C53" s="630" t="s">
        <v>1411</v>
      </c>
      <c r="D53" s="630" t="s">
        <v>1415</v>
      </c>
      <c r="E53" s="630" t="s">
        <v>2177</v>
      </c>
      <c r="F53" s="633"/>
      <c r="G53" s="633"/>
      <c r="H53" s="646">
        <v>0</v>
      </c>
      <c r="I53" s="633">
        <v>13</v>
      </c>
      <c r="J53" s="633">
        <v>961.9999151216939</v>
      </c>
      <c r="K53" s="646">
        <v>1</v>
      </c>
      <c r="L53" s="633">
        <v>13</v>
      </c>
      <c r="M53" s="634">
        <v>961.9999151216939</v>
      </c>
    </row>
    <row r="54" spans="1:13" ht="14.4" customHeight="1" x14ac:dyDescent="0.3">
      <c r="A54" s="629" t="s">
        <v>543</v>
      </c>
      <c r="B54" s="630" t="s">
        <v>2145</v>
      </c>
      <c r="C54" s="630" t="s">
        <v>976</v>
      </c>
      <c r="D54" s="630" t="s">
        <v>1415</v>
      </c>
      <c r="E54" s="630" t="s">
        <v>2146</v>
      </c>
      <c r="F54" s="633"/>
      <c r="G54" s="633"/>
      <c r="H54" s="646">
        <v>0</v>
      </c>
      <c r="I54" s="633">
        <v>45</v>
      </c>
      <c r="J54" s="633">
        <v>3985.3609808683268</v>
      </c>
      <c r="K54" s="646">
        <v>1</v>
      </c>
      <c r="L54" s="633">
        <v>45</v>
      </c>
      <c r="M54" s="634">
        <v>3985.3609808683268</v>
      </c>
    </row>
    <row r="55" spans="1:13" ht="14.4" customHeight="1" x14ac:dyDescent="0.3">
      <c r="A55" s="629" t="s">
        <v>543</v>
      </c>
      <c r="B55" s="630" t="s">
        <v>2145</v>
      </c>
      <c r="C55" s="630" t="s">
        <v>1414</v>
      </c>
      <c r="D55" s="630" t="s">
        <v>1415</v>
      </c>
      <c r="E55" s="630" t="s">
        <v>1416</v>
      </c>
      <c r="F55" s="633"/>
      <c r="G55" s="633"/>
      <c r="H55" s="646">
        <v>0</v>
      </c>
      <c r="I55" s="633">
        <v>9</v>
      </c>
      <c r="J55" s="633">
        <v>538.11</v>
      </c>
      <c r="K55" s="646">
        <v>1</v>
      </c>
      <c r="L55" s="633">
        <v>9</v>
      </c>
      <c r="M55" s="634">
        <v>538.11</v>
      </c>
    </row>
    <row r="56" spans="1:13" ht="14.4" customHeight="1" x14ac:dyDescent="0.3">
      <c r="A56" s="629" t="s">
        <v>543</v>
      </c>
      <c r="B56" s="630" t="s">
        <v>2178</v>
      </c>
      <c r="C56" s="630" t="s">
        <v>1407</v>
      </c>
      <c r="D56" s="630" t="s">
        <v>1408</v>
      </c>
      <c r="E56" s="630" t="s">
        <v>2179</v>
      </c>
      <c r="F56" s="633"/>
      <c r="G56" s="633"/>
      <c r="H56" s="646">
        <v>0</v>
      </c>
      <c r="I56" s="633">
        <v>5</v>
      </c>
      <c r="J56" s="633">
        <v>272.15099770715943</v>
      </c>
      <c r="K56" s="646">
        <v>1</v>
      </c>
      <c r="L56" s="633">
        <v>5</v>
      </c>
      <c r="M56" s="634">
        <v>272.15099770715943</v>
      </c>
    </row>
    <row r="57" spans="1:13" ht="14.4" customHeight="1" x14ac:dyDescent="0.3">
      <c r="A57" s="629" t="s">
        <v>543</v>
      </c>
      <c r="B57" s="630" t="s">
        <v>2147</v>
      </c>
      <c r="C57" s="630" t="s">
        <v>983</v>
      </c>
      <c r="D57" s="630" t="s">
        <v>984</v>
      </c>
      <c r="E57" s="630" t="s">
        <v>2148</v>
      </c>
      <c r="F57" s="633"/>
      <c r="G57" s="633"/>
      <c r="H57" s="646">
        <v>0</v>
      </c>
      <c r="I57" s="633">
        <v>1</v>
      </c>
      <c r="J57" s="633">
        <v>57.370000000000005</v>
      </c>
      <c r="K57" s="646">
        <v>1</v>
      </c>
      <c r="L57" s="633">
        <v>1</v>
      </c>
      <c r="M57" s="634">
        <v>57.370000000000005</v>
      </c>
    </row>
    <row r="58" spans="1:13" ht="14.4" customHeight="1" x14ac:dyDescent="0.3">
      <c r="A58" s="629" t="s">
        <v>543</v>
      </c>
      <c r="B58" s="630" t="s">
        <v>2180</v>
      </c>
      <c r="C58" s="630" t="s">
        <v>1382</v>
      </c>
      <c r="D58" s="630" t="s">
        <v>1383</v>
      </c>
      <c r="E58" s="630" t="s">
        <v>1384</v>
      </c>
      <c r="F58" s="633"/>
      <c r="G58" s="633"/>
      <c r="H58" s="646">
        <v>0</v>
      </c>
      <c r="I58" s="633">
        <v>1</v>
      </c>
      <c r="J58" s="633">
        <v>88.57</v>
      </c>
      <c r="K58" s="646">
        <v>1</v>
      </c>
      <c r="L58" s="633">
        <v>1</v>
      </c>
      <c r="M58" s="634">
        <v>88.57</v>
      </c>
    </row>
    <row r="59" spans="1:13" ht="14.4" customHeight="1" x14ac:dyDescent="0.3">
      <c r="A59" s="629" t="s">
        <v>543</v>
      </c>
      <c r="B59" s="630" t="s">
        <v>2149</v>
      </c>
      <c r="C59" s="630" t="s">
        <v>1311</v>
      </c>
      <c r="D59" s="630" t="s">
        <v>925</v>
      </c>
      <c r="E59" s="630" t="s">
        <v>2181</v>
      </c>
      <c r="F59" s="633"/>
      <c r="G59" s="633"/>
      <c r="H59" s="646">
        <v>0</v>
      </c>
      <c r="I59" s="633">
        <v>1</v>
      </c>
      <c r="J59" s="633">
        <v>114.6</v>
      </c>
      <c r="K59" s="646">
        <v>1</v>
      </c>
      <c r="L59" s="633">
        <v>1</v>
      </c>
      <c r="M59" s="634">
        <v>114.6</v>
      </c>
    </row>
    <row r="60" spans="1:13" ht="14.4" customHeight="1" x14ac:dyDescent="0.3">
      <c r="A60" s="629" t="s">
        <v>543</v>
      </c>
      <c r="B60" s="630" t="s">
        <v>2182</v>
      </c>
      <c r="C60" s="630" t="s">
        <v>1125</v>
      </c>
      <c r="D60" s="630" t="s">
        <v>1126</v>
      </c>
      <c r="E60" s="630" t="s">
        <v>1127</v>
      </c>
      <c r="F60" s="633"/>
      <c r="G60" s="633"/>
      <c r="H60" s="646">
        <v>0</v>
      </c>
      <c r="I60" s="633">
        <v>1</v>
      </c>
      <c r="J60" s="633">
        <v>71.67</v>
      </c>
      <c r="K60" s="646">
        <v>1</v>
      </c>
      <c r="L60" s="633">
        <v>1</v>
      </c>
      <c r="M60" s="634">
        <v>71.67</v>
      </c>
    </row>
    <row r="61" spans="1:13" ht="14.4" customHeight="1" x14ac:dyDescent="0.3">
      <c r="A61" s="629" t="s">
        <v>543</v>
      </c>
      <c r="B61" s="630" t="s">
        <v>2151</v>
      </c>
      <c r="C61" s="630" t="s">
        <v>898</v>
      </c>
      <c r="D61" s="630" t="s">
        <v>899</v>
      </c>
      <c r="E61" s="630" t="s">
        <v>900</v>
      </c>
      <c r="F61" s="633"/>
      <c r="G61" s="633"/>
      <c r="H61" s="646">
        <v>0</v>
      </c>
      <c r="I61" s="633">
        <v>27</v>
      </c>
      <c r="J61" s="633">
        <v>1656.9574409186971</v>
      </c>
      <c r="K61" s="646">
        <v>1</v>
      </c>
      <c r="L61" s="633">
        <v>27</v>
      </c>
      <c r="M61" s="634">
        <v>1656.9574409186971</v>
      </c>
    </row>
    <row r="62" spans="1:13" ht="14.4" customHeight="1" x14ac:dyDescent="0.3">
      <c r="A62" s="629" t="s">
        <v>543</v>
      </c>
      <c r="B62" s="630" t="s">
        <v>2151</v>
      </c>
      <c r="C62" s="630" t="s">
        <v>914</v>
      </c>
      <c r="D62" s="630" t="s">
        <v>911</v>
      </c>
      <c r="E62" s="630" t="s">
        <v>2153</v>
      </c>
      <c r="F62" s="633"/>
      <c r="G62" s="633"/>
      <c r="H62" s="646">
        <v>0</v>
      </c>
      <c r="I62" s="633">
        <v>3</v>
      </c>
      <c r="J62" s="633">
        <v>293.99</v>
      </c>
      <c r="K62" s="646">
        <v>1</v>
      </c>
      <c r="L62" s="633">
        <v>3</v>
      </c>
      <c r="M62" s="634">
        <v>293.99</v>
      </c>
    </row>
    <row r="63" spans="1:13" ht="14.4" customHeight="1" x14ac:dyDescent="0.3">
      <c r="A63" s="629" t="s">
        <v>543</v>
      </c>
      <c r="B63" s="630" t="s">
        <v>2151</v>
      </c>
      <c r="C63" s="630" t="s">
        <v>1332</v>
      </c>
      <c r="D63" s="630" t="s">
        <v>911</v>
      </c>
      <c r="E63" s="630" t="s">
        <v>2183</v>
      </c>
      <c r="F63" s="633"/>
      <c r="G63" s="633"/>
      <c r="H63" s="646">
        <v>0</v>
      </c>
      <c r="I63" s="633">
        <v>1</v>
      </c>
      <c r="J63" s="633">
        <v>122.970193582131</v>
      </c>
      <c r="K63" s="646">
        <v>1</v>
      </c>
      <c r="L63" s="633">
        <v>1</v>
      </c>
      <c r="M63" s="634">
        <v>122.970193582131</v>
      </c>
    </row>
    <row r="64" spans="1:13" ht="14.4" customHeight="1" x14ac:dyDescent="0.3">
      <c r="A64" s="629" t="s">
        <v>543</v>
      </c>
      <c r="B64" s="630" t="s">
        <v>2184</v>
      </c>
      <c r="C64" s="630" t="s">
        <v>1378</v>
      </c>
      <c r="D64" s="630" t="s">
        <v>2185</v>
      </c>
      <c r="E64" s="630" t="s">
        <v>2186</v>
      </c>
      <c r="F64" s="633"/>
      <c r="G64" s="633"/>
      <c r="H64" s="646">
        <v>0</v>
      </c>
      <c r="I64" s="633">
        <v>1</v>
      </c>
      <c r="J64" s="633">
        <v>84.350000000000009</v>
      </c>
      <c r="K64" s="646">
        <v>1</v>
      </c>
      <c r="L64" s="633">
        <v>1</v>
      </c>
      <c r="M64" s="634">
        <v>84.350000000000009</v>
      </c>
    </row>
    <row r="65" spans="1:13" ht="14.4" customHeight="1" x14ac:dyDescent="0.3">
      <c r="A65" s="629" t="s">
        <v>543</v>
      </c>
      <c r="B65" s="630" t="s">
        <v>2184</v>
      </c>
      <c r="C65" s="630" t="s">
        <v>1339</v>
      </c>
      <c r="D65" s="630" t="s">
        <v>2187</v>
      </c>
      <c r="E65" s="630" t="s">
        <v>2188</v>
      </c>
      <c r="F65" s="633"/>
      <c r="G65" s="633"/>
      <c r="H65" s="646">
        <v>0</v>
      </c>
      <c r="I65" s="633">
        <v>2</v>
      </c>
      <c r="J65" s="633">
        <v>674.95435476769876</v>
      </c>
      <c r="K65" s="646">
        <v>1</v>
      </c>
      <c r="L65" s="633">
        <v>2</v>
      </c>
      <c r="M65" s="634">
        <v>674.95435476769876</v>
      </c>
    </row>
    <row r="66" spans="1:13" ht="14.4" customHeight="1" x14ac:dyDescent="0.3">
      <c r="A66" s="629" t="s">
        <v>543</v>
      </c>
      <c r="B66" s="630" t="s">
        <v>2189</v>
      </c>
      <c r="C66" s="630" t="s">
        <v>1362</v>
      </c>
      <c r="D66" s="630" t="s">
        <v>1363</v>
      </c>
      <c r="E66" s="630" t="s">
        <v>2190</v>
      </c>
      <c r="F66" s="633"/>
      <c r="G66" s="633"/>
      <c r="H66" s="646">
        <v>0</v>
      </c>
      <c r="I66" s="633">
        <v>1</v>
      </c>
      <c r="J66" s="633">
        <v>250.11</v>
      </c>
      <c r="K66" s="646">
        <v>1</v>
      </c>
      <c r="L66" s="633">
        <v>1</v>
      </c>
      <c r="M66" s="634">
        <v>250.11</v>
      </c>
    </row>
    <row r="67" spans="1:13" ht="14.4" customHeight="1" x14ac:dyDescent="0.3">
      <c r="A67" s="629" t="s">
        <v>543</v>
      </c>
      <c r="B67" s="630" t="s">
        <v>2154</v>
      </c>
      <c r="C67" s="630" t="s">
        <v>1374</v>
      </c>
      <c r="D67" s="630" t="s">
        <v>1375</v>
      </c>
      <c r="E67" s="630" t="s">
        <v>2191</v>
      </c>
      <c r="F67" s="633"/>
      <c r="G67" s="633"/>
      <c r="H67" s="646">
        <v>0</v>
      </c>
      <c r="I67" s="633">
        <v>2</v>
      </c>
      <c r="J67" s="633">
        <v>324.07920082638208</v>
      </c>
      <c r="K67" s="646">
        <v>1</v>
      </c>
      <c r="L67" s="633">
        <v>2</v>
      </c>
      <c r="M67" s="634">
        <v>324.07920082638208</v>
      </c>
    </row>
    <row r="68" spans="1:13" ht="14.4" customHeight="1" x14ac:dyDescent="0.3">
      <c r="A68" s="629" t="s">
        <v>543</v>
      </c>
      <c r="B68" s="630" t="s">
        <v>2192</v>
      </c>
      <c r="C68" s="630" t="s">
        <v>1370</v>
      </c>
      <c r="D68" s="630" t="s">
        <v>2193</v>
      </c>
      <c r="E68" s="630" t="s">
        <v>2194</v>
      </c>
      <c r="F68" s="633"/>
      <c r="G68" s="633"/>
      <c r="H68" s="646">
        <v>0</v>
      </c>
      <c r="I68" s="633">
        <v>1</v>
      </c>
      <c r="J68" s="633">
        <v>202.78</v>
      </c>
      <c r="K68" s="646">
        <v>1</v>
      </c>
      <c r="L68" s="633">
        <v>1</v>
      </c>
      <c r="M68" s="634">
        <v>202.78</v>
      </c>
    </row>
    <row r="69" spans="1:13" ht="14.4" customHeight="1" x14ac:dyDescent="0.3">
      <c r="A69" s="629" t="s">
        <v>543</v>
      </c>
      <c r="B69" s="630" t="s">
        <v>2195</v>
      </c>
      <c r="C69" s="630" t="s">
        <v>1307</v>
      </c>
      <c r="D69" s="630" t="s">
        <v>1308</v>
      </c>
      <c r="E69" s="630" t="s">
        <v>2196</v>
      </c>
      <c r="F69" s="633"/>
      <c r="G69" s="633"/>
      <c r="H69" s="646">
        <v>0</v>
      </c>
      <c r="I69" s="633">
        <v>1</v>
      </c>
      <c r="J69" s="633">
        <v>106.84922116190425</v>
      </c>
      <c r="K69" s="646">
        <v>1</v>
      </c>
      <c r="L69" s="633">
        <v>1</v>
      </c>
      <c r="M69" s="634">
        <v>106.84922116190425</v>
      </c>
    </row>
    <row r="70" spans="1:13" ht="14.4" customHeight="1" x14ac:dyDescent="0.3">
      <c r="A70" s="629" t="s">
        <v>543</v>
      </c>
      <c r="B70" s="630" t="s">
        <v>2156</v>
      </c>
      <c r="C70" s="630" t="s">
        <v>932</v>
      </c>
      <c r="D70" s="630" t="s">
        <v>933</v>
      </c>
      <c r="E70" s="630" t="s">
        <v>2157</v>
      </c>
      <c r="F70" s="633"/>
      <c r="G70" s="633"/>
      <c r="H70" s="646">
        <v>0</v>
      </c>
      <c r="I70" s="633">
        <v>1</v>
      </c>
      <c r="J70" s="633">
        <v>52.81</v>
      </c>
      <c r="K70" s="646">
        <v>1</v>
      </c>
      <c r="L70" s="633">
        <v>1</v>
      </c>
      <c r="M70" s="634">
        <v>52.81</v>
      </c>
    </row>
    <row r="71" spans="1:13" ht="14.4" customHeight="1" x14ac:dyDescent="0.3">
      <c r="A71" s="629" t="s">
        <v>543</v>
      </c>
      <c r="B71" s="630" t="s">
        <v>2197</v>
      </c>
      <c r="C71" s="630" t="s">
        <v>1291</v>
      </c>
      <c r="D71" s="630" t="s">
        <v>1292</v>
      </c>
      <c r="E71" s="630" t="s">
        <v>2198</v>
      </c>
      <c r="F71" s="633"/>
      <c r="G71" s="633"/>
      <c r="H71" s="646">
        <v>0</v>
      </c>
      <c r="I71" s="633">
        <v>1</v>
      </c>
      <c r="J71" s="633">
        <v>230.24000000000012</v>
      </c>
      <c r="K71" s="646">
        <v>1</v>
      </c>
      <c r="L71" s="633">
        <v>1</v>
      </c>
      <c r="M71" s="634">
        <v>230.24000000000012</v>
      </c>
    </row>
    <row r="72" spans="1:13" ht="14.4" customHeight="1" x14ac:dyDescent="0.3">
      <c r="A72" s="629" t="s">
        <v>549</v>
      </c>
      <c r="B72" s="630" t="s">
        <v>2199</v>
      </c>
      <c r="C72" s="630" t="s">
        <v>1495</v>
      </c>
      <c r="D72" s="630" t="s">
        <v>1496</v>
      </c>
      <c r="E72" s="630" t="s">
        <v>1497</v>
      </c>
      <c r="F72" s="633"/>
      <c r="G72" s="633"/>
      <c r="H72" s="646">
        <v>0</v>
      </c>
      <c r="I72" s="633">
        <v>19</v>
      </c>
      <c r="J72" s="633">
        <v>3188.6736852214817</v>
      </c>
      <c r="K72" s="646">
        <v>1</v>
      </c>
      <c r="L72" s="633">
        <v>19</v>
      </c>
      <c r="M72" s="634">
        <v>3188.6736852214817</v>
      </c>
    </row>
    <row r="73" spans="1:13" ht="14.4" customHeight="1" x14ac:dyDescent="0.3">
      <c r="A73" s="629" t="s">
        <v>549</v>
      </c>
      <c r="B73" s="630" t="s">
        <v>2132</v>
      </c>
      <c r="C73" s="630" t="s">
        <v>1814</v>
      </c>
      <c r="D73" s="630" t="s">
        <v>1815</v>
      </c>
      <c r="E73" s="630" t="s">
        <v>2200</v>
      </c>
      <c r="F73" s="633"/>
      <c r="G73" s="633"/>
      <c r="H73" s="646">
        <v>0</v>
      </c>
      <c r="I73" s="633">
        <v>1</v>
      </c>
      <c r="J73" s="633">
        <v>36.780086901151719</v>
      </c>
      <c r="K73" s="646">
        <v>1</v>
      </c>
      <c r="L73" s="633">
        <v>1</v>
      </c>
      <c r="M73" s="634">
        <v>36.780086901151719</v>
      </c>
    </row>
    <row r="74" spans="1:13" ht="14.4" customHeight="1" x14ac:dyDescent="0.3">
      <c r="A74" s="629" t="s">
        <v>549</v>
      </c>
      <c r="B74" s="630" t="s">
        <v>2132</v>
      </c>
      <c r="C74" s="630" t="s">
        <v>936</v>
      </c>
      <c r="D74" s="630" t="s">
        <v>937</v>
      </c>
      <c r="E74" s="630" t="s">
        <v>938</v>
      </c>
      <c r="F74" s="633"/>
      <c r="G74" s="633"/>
      <c r="H74" s="646">
        <v>0</v>
      </c>
      <c r="I74" s="633">
        <v>870</v>
      </c>
      <c r="J74" s="633">
        <v>61733.095822538322</v>
      </c>
      <c r="K74" s="646">
        <v>1</v>
      </c>
      <c r="L74" s="633">
        <v>870</v>
      </c>
      <c r="M74" s="634">
        <v>61733.095822538322</v>
      </c>
    </row>
    <row r="75" spans="1:13" ht="14.4" customHeight="1" x14ac:dyDescent="0.3">
      <c r="A75" s="629" t="s">
        <v>549</v>
      </c>
      <c r="B75" s="630" t="s">
        <v>2201</v>
      </c>
      <c r="C75" s="630" t="s">
        <v>1851</v>
      </c>
      <c r="D75" s="630" t="s">
        <v>1852</v>
      </c>
      <c r="E75" s="630" t="s">
        <v>1853</v>
      </c>
      <c r="F75" s="633"/>
      <c r="G75" s="633"/>
      <c r="H75" s="646">
        <v>0</v>
      </c>
      <c r="I75" s="633">
        <v>4</v>
      </c>
      <c r="J75" s="633">
        <v>748.28</v>
      </c>
      <c r="K75" s="646">
        <v>1</v>
      </c>
      <c r="L75" s="633">
        <v>4</v>
      </c>
      <c r="M75" s="634">
        <v>748.28</v>
      </c>
    </row>
    <row r="76" spans="1:13" ht="14.4" customHeight="1" x14ac:dyDescent="0.3">
      <c r="A76" s="629" t="s">
        <v>549</v>
      </c>
      <c r="B76" s="630" t="s">
        <v>2201</v>
      </c>
      <c r="C76" s="630" t="s">
        <v>1855</v>
      </c>
      <c r="D76" s="630" t="s">
        <v>1852</v>
      </c>
      <c r="E76" s="630" t="s">
        <v>1856</v>
      </c>
      <c r="F76" s="633"/>
      <c r="G76" s="633"/>
      <c r="H76" s="646">
        <v>0</v>
      </c>
      <c r="I76" s="633">
        <v>2</v>
      </c>
      <c r="J76" s="633">
        <v>761.03999999999985</v>
      </c>
      <c r="K76" s="646">
        <v>1</v>
      </c>
      <c r="L76" s="633">
        <v>2</v>
      </c>
      <c r="M76" s="634">
        <v>761.03999999999985</v>
      </c>
    </row>
    <row r="77" spans="1:13" ht="14.4" customHeight="1" x14ac:dyDescent="0.3">
      <c r="A77" s="629" t="s">
        <v>549</v>
      </c>
      <c r="B77" s="630" t="s">
        <v>2159</v>
      </c>
      <c r="C77" s="630" t="s">
        <v>1321</v>
      </c>
      <c r="D77" s="630" t="s">
        <v>1322</v>
      </c>
      <c r="E77" s="630" t="s">
        <v>1323</v>
      </c>
      <c r="F77" s="633"/>
      <c r="G77" s="633"/>
      <c r="H77" s="646">
        <v>0</v>
      </c>
      <c r="I77" s="633">
        <v>2</v>
      </c>
      <c r="J77" s="633">
        <v>226.05999999999997</v>
      </c>
      <c r="K77" s="646">
        <v>1</v>
      </c>
      <c r="L77" s="633">
        <v>2</v>
      </c>
      <c r="M77" s="634">
        <v>226.05999999999997</v>
      </c>
    </row>
    <row r="78" spans="1:13" ht="14.4" customHeight="1" x14ac:dyDescent="0.3">
      <c r="A78" s="629" t="s">
        <v>549</v>
      </c>
      <c r="B78" s="630" t="s">
        <v>2202</v>
      </c>
      <c r="C78" s="630" t="s">
        <v>1876</v>
      </c>
      <c r="D78" s="630" t="s">
        <v>1877</v>
      </c>
      <c r="E78" s="630" t="s">
        <v>2203</v>
      </c>
      <c r="F78" s="633"/>
      <c r="G78" s="633"/>
      <c r="H78" s="646">
        <v>0</v>
      </c>
      <c r="I78" s="633">
        <v>5</v>
      </c>
      <c r="J78" s="633">
        <v>415.66031526515496</v>
      </c>
      <c r="K78" s="646">
        <v>1</v>
      </c>
      <c r="L78" s="633">
        <v>5</v>
      </c>
      <c r="M78" s="634">
        <v>415.66031526515496</v>
      </c>
    </row>
    <row r="79" spans="1:13" ht="14.4" customHeight="1" x14ac:dyDescent="0.3">
      <c r="A79" s="629" t="s">
        <v>549</v>
      </c>
      <c r="B79" s="630" t="s">
        <v>2133</v>
      </c>
      <c r="C79" s="630" t="s">
        <v>940</v>
      </c>
      <c r="D79" s="630" t="s">
        <v>941</v>
      </c>
      <c r="E79" s="630" t="s">
        <v>942</v>
      </c>
      <c r="F79" s="633"/>
      <c r="G79" s="633"/>
      <c r="H79" s="646">
        <v>0</v>
      </c>
      <c r="I79" s="633">
        <v>4</v>
      </c>
      <c r="J79" s="633">
        <v>1425.9989713571956</v>
      </c>
      <c r="K79" s="646">
        <v>1</v>
      </c>
      <c r="L79" s="633">
        <v>4</v>
      </c>
      <c r="M79" s="634">
        <v>1425.9989713571956</v>
      </c>
    </row>
    <row r="80" spans="1:13" ht="14.4" customHeight="1" x14ac:dyDescent="0.3">
      <c r="A80" s="629" t="s">
        <v>549</v>
      </c>
      <c r="B80" s="630" t="s">
        <v>2133</v>
      </c>
      <c r="C80" s="630" t="s">
        <v>944</v>
      </c>
      <c r="D80" s="630" t="s">
        <v>941</v>
      </c>
      <c r="E80" s="630" t="s">
        <v>945</v>
      </c>
      <c r="F80" s="633"/>
      <c r="G80" s="633"/>
      <c r="H80" s="646">
        <v>0</v>
      </c>
      <c r="I80" s="633">
        <v>2</v>
      </c>
      <c r="J80" s="633">
        <v>828.00000000000023</v>
      </c>
      <c r="K80" s="646">
        <v>1</v>
      </c>
      <c r="L80" s="633">
        <v>2</v>
      </c>
      <c r="M80" s="634">
        <v>828.00000000000023</v>
      </c>
    </row>
    <row r="81" spans="1:13" ht="14.4" customHeight="1" x14ac:dyDescent="0.3">
      <c r="A81" s="629" t="s">
        <v>549</v>
      </c>
      <c r="B81" s="630" t="s">
        <v>2133</v>
      </c>
      <c r="C81" s="630" t="s">
        <v>906</v>
      </c>
      <c r="D81" s="630" t="s">
        <v>907</v>
      </c>
      <c r="E81" s="630" t="s">
        <v>2134</v>
      </c>
      <c r="F81" s="633"/>
      <c r="G81" s="633"/>
      <c r="H81" s="646">
        <v>0</v>
      </c>
      <c r="I81" s="633">
        <v>6</v>
      </c>
      <c r="J81" s="633">
        <v>20699.989795885267</v>
      </c>
      <c r="K81" s="646">
        <v>1</v>
      </c>
      <c r="L81" s="633">
        <v>6</v>
      </c>
      <c r="M81" s="634">
        <v>20699.989795885267</v>
      </c>
    </row>
    <row r="82" spans="1:13" ht="14.4" customHeight="1" x14ac:dyDescent="0.3">
      <c r="A82" s="629" t="s">
        <v>549</v>
      </c>
      <c r="B82" s="630" t="s">
        <v>2204</v>
      </c>
      <c r="C82" s="630" t="s">
        <v>1435</v>
      </c>
      <c r="D82" s="630" t="s">
        <v>1436</v>
      </c>
      <c r="E82" s="630" t="s">
        <v>1437</v>
      </c>
      <c r="F82" s="633"/>
      <c r="G82" s="633"/>
      <c r="H82" s="646">
        <v>0</v>
      </c>
      <c r="I82" s="633">
        <v>1</v>
      </c>
      <c r="J82" s="633">
        <v>101.06999999999998</v>
      </c>
      <c r="K82" s="646">
        <v>1</v>
      </c>
      <c r="L82" s="633">
        <v>1</v>
      </c>
      <c r="M82" s="634">
        <v>101.06999999999998</v>
      </c>
    </row>
    <row r="83" spans="1:13" ht="14.4" customHeight="1" x14ac:dyDescent="0.3">
      <c r="A83" s="629" t="s">
        <v>549</v>
      </c>
      <c r="B83" s="630" t="s">
        <v>2205</v>
      </c>
      <c r="C83" s="630" t="s">
        <v>1829</v>
      </c>
      <c r="D83" s="630" t="s">
        <v>1830</v>
      </c>
      <c r="E83" s="630" t="s">
        <v>1831</v>
      </c>
      <c r="F83" s="633"/>
      <c r="G83" s="633"/>
      <c r="H83" s="646">
        <v>0</v>
      </c>
      <c r="I83" s="633">
        <v>4</v>
      </c>
      <c r="J83" s="633">
        <v>541.62</v>
      </c>
      <c r="K83" s="646">
        <v>1</v>
      </c>
      <c r="L83" s="633">
        <v>4</v>
      </c>
      <c r="M83" s="634">
        <v>541.62</v>
      </c>
    </row>
    <row r="84" spans="1:13" ht="14.4" customHeight="1" x14ac:dyDescent="0.3">
      <c r="A84" s="629" t="s">
        <v>549</v>
      </c>
      <c r="B84" s="630" t="s">
        <v>2206</v>
      </c>
      <c r="C84" s="630" t="s">
        <v>1818</v>
      </c>
      <c r="D84" s="630" t="s">
        <v>1819</v>
      </c>
      <c r="E84" s="630" t="s">
        <v>1820</v>
      </c>
      <c r="F84" s="633"/>
      <c r="G84" s="633"/>
      <c r="H84" s="646">
        <v>0</v>
      </c>
      <c r="I84" s="633">
        <v>1</v>
      </c>
      <c r="J84" s="633">
        <v>79.830000000000027</v>
      </c>
      <c r="K84" s="646">
        <v>1</v>
      </c>
      <c r="L84" s="633">
        <v>1</v>
      </c>
      <c r="M84" s="634">
        <v>79.830000000000027</v>
      </c>
    </row>
    <row r="85" spans="1:13" ht="14.4" customHeight="1" x14ac:dyDescent="0.3">
      <c r="A85" s="629" t="s">
        <v>549</v>
      </c>
      <c r="B85" s="630" t="s">
        <v>2207</v>
      </c>
      <c r="C85" s="630" t="s">
        <v>1811</v>
      </c>
      <c r="D85" s="630" t="s">
        <v>1812</v>
      </c>
      <c r="E85" s="630" t="s">
        <v>722</v>
      </c>
      <c r="F85" s="633"/>
      <c r="G85" s="633"/>
      <c r="H85" s="646">
        <v>0</v>
      </c>
      <c r="I85" s="633">
        <v>2</v>
      </c>
      <c r="J85" s="633">
        <v>91.100000000000023</v>
      </c>
      <c r="K85" s="646">
        <v>1</v>
      </c>
      <c r="L85" s="633">
        <v>2</v>
      </c>
      <c r="M85" s="634">
        <v>91.100000000000023</v>
      </c>
    </row>
    <row r="86" spans="1:13" ht="14.4" customHeight="1" x14ac:dyDescent="0.3">
      <c r="A86" s="629" t="s">
        <v>549</v>
      </c>
      <c r="B86" s="630" t="s">
        <v>2163</v>
      </c>
      <c r="C86" s="630" t="s">
        <v>1325</v>
      </c>
      <c r="D86" s="630" t="s">
        <v>2164</v>
      </c>
      <c r="E86" s="630" t="s">
        <v>864</v>
      </c>
      <c r="F86" s="633"/>
      <c r="G86" s="633"/>
      <c r="H86" s="646">
        <v>0</v>
      </c>
      <c r="I86" s="633">
        <v>1</v>
      </c>
      <c r="J86" s="633">
        <v>50.54</v>
      </c>
      <c r="K86" s="646">
        <v>1</v>
      </c>
      <c r="L86" s="633">
        <v>1</v>
      </c>
      <c r="M86" s="634">
        <v>50.54</v>
      </c>
    </row>
    <row r="87" spans="1:13" ht="14.4" customHeight="1" x14ac:dyDescent="0.3">
      <c r="A87" s="629" t="s">
        <v>549</v>
      </c>
      <c r="B87" s="630" t="s">
        <v>2208</v>
      </c>
      <c r="C87" s="630" t="s">
        <v>1888</v>
      </c>
      <c r="D87" s="630" t="s">
        <v>1889</v>
      </c>
      <c r="E87" s="630" t="s">
        <v>805</v>
      </c>
      <c r="F87" s="633"/>
      <c r="G87" s="633"/>
      <c r="H87" s="646">
        <v>0</v>
      </c>
      <c r="I87" s="633">
        <v>1</v>
      </c>
      <c r="J87" s="633">
        <v>101.83979048417304</v>
      </c>
      <c r="K87" s="646">
        <v>1</v>
      </c>
      <c r="L87" s="633">
        <v>1</v>
      </c>
      <c r="M87" s="634">
        <v>101.83979048417304</v>
      </c>
    </row>
    <row r="88" spans="1:13" ht="14.4" customHeight="1" x14ac:dyDescent="0.3">
      <c r="A88" s="629" t="s">
        <v>549</v>
      </c>
      <c r="B88" s="630" t="s">
        <v>2165</v>
      </c>
      <c r="C88" s="630" t="s">
        <v>1347</v>
      </c>
      <c r="D88" s="630" t="s">
        <v>1348</v>
      </c>
      <c r="E88" s="630" t="s">
        <v>1349</v>
      </c>
      <c r="F88" s="633"/>
      <c r="G88" s="633"/>
      <c r="H88" s="646">
        <v>0</v>
      </c>
      <c r="I88" s="633">
        <v>3</v>
      </c>
      <c r="J88" s="633">
        <v>307.64946700692309</v>
      </c>
      <c r="K88" s="646">
        <v>1</v>
      </c>
      <c r="L88" s="633">
        <v>3</v>
      </c>
      <c r="M88" s="634">
        <v>307.64946700692309</v>
      </c>
    </row>
    <row r="89" spans="1:13" ht="14.4" customHeight="1" x14ac:dyDescent="0.3">
      <c r="A89" s="629" t="s">
        <v>549</v>
      </c>
      <c r="B89" s="630" t="s">
        <v>2174</v>
      </c>
      <c r="C89" s="630" t="s">
        <v>1807</v>
      </c>
      <c r="D89" s="630" t="s">
        <v>1808</v>
      </c>
      <c r="E89" s="630" t="s">
        <v>2209</v>
      </c>
      <c r="F89" s="633"/>
      <c r="G89" s="633"/>
      <c r="H89" s="646">
        <v>0</v>
      </c>
      <c r="I89" s="633">
        <v>1</v>
      </c>
      <c r="J89" s="633">
        <v>218.52160133899261</v>
      </c>
      <c r="K89" s="646">
        <v>1</v>
      </c>
      <c r="L89" s="633">
        <v>1</v>
      </c>
      <c r="M89" s="634">
        <v>218.52160133899261</v>
      </c>
    </row>
    <row r="90" spans="1:13" ht="14.4" customHeight="1" x14ac:dyDescent="0.3">
      <c r="A90" s="629" t="s">
        <v>549</v>
      </c>
      <c r="B90" s="630" t="s">
        <v>2174</v>
      </c>
      <c r="C90" s="630" t="s">
        <v>1848</v>
      </c>
      <c r="D90" s="630" t="s">
        <v>2210</v>
      </c>
      <c r="E90" s="630" t="s">
        <v>2211</v>
      </c>
      <c r="F90" s="633"/>
      <c r="G90" s="633"/>
      <c r="H90" s="646">
        <v>0</v>
      </c>
      <c r="I90" s="633">
        <v>20</v>
      </c>
      <c r="J90" s="633">
        <v>2616.4999999999995</v>
      </c>
      <c r="K90" s="646">
        <v>1</v>
      </c>
      <c r="L90" s="633">
        <v>20</v>
      </c>
      <c r="M90" s="634">
        <v>2616.4999999999995</v>
      </c>
    </row>
    <row r="91" spans="1:13" ht="14.4" customHeight="1" x14ac:dyDescent="0.3">
      <c r="A91" s="629" t="s">
        <v>549</v>
      </c>
      <c r="B91" s="630" t="s">
        <v>2174</v>
      </c>
      <c r="C91" s="630" t="s">
        <v>1862</v>
      </c>
      <c r="D91" s="630" t="s">
        <v>2210</v>
      </c>
      <c r="E91" s="630" t="s">
        <v>2212</v>
      </c>
      <c r="F91" s="633"/>
      <c r="G91" s="633"/>
      <c r="H91" s="646">
        <v>0</v>
      </c>
      <c r="I91" s="633">
        <v>10</v>
      </c>
      <c r="J91" s="633">
        <v>670.09940524875879</v>
      </c>
      <c r="K91" s="646">
        <v>1</v>
      </c>
      <c r="L91" s="633">
        <v>10</v>
      </c>
      <c r="M91" s="634">
        <v>670.09940524875879</v>
      </c>
    </row>
    <row r="92" spans="1:13" ht="14.4" customHeight="1" x14ac:dyDescent="0.3">
      <c r="A92" s="629" t="s">
        <v>549</v>
      </c>
      <c r="B92" s="630" t="s">
        <v>2174</v>
      </c>
      <c r="C92" s="630" t="s">
        <v>1844</v>
      </c>
      <c r="D92" s="630" t="s">
        <v>2210</v>
      </c>
      <c r="E92" s="630" t="s">
        <v>2213</v>
      </c>
      <c r="F92" s="633"/>
      <c r="G92" s="633"/>
      <c r="H92" s="646">
        <v>0</v>
      </c>
      <c r="I92" s="633">
        <v>40</v>
      </c>
      <c r="J92" s="633">
        <v>8978.3938625652754</v>
      </c>
      <c r="K92" s="646">
        <v>1</v>
      </c>
      <c r="L92" s="633">
        <v>40</v>
      </c>
      <c r="M92" s="634">
        <v>8978.3938625652754</v>
      </c>
    </row>
    <row r="93" spans="1:13" ht="14.4" customHeight="1" x14ac:dyDescent="0.3">
      <c r="A93" s="629" t="s">
        <v>549</v>
      </c>
      <c r="B93" s="630" t="s">
        <v>2174</v>
      </c>
      <c r="C93" s="630" t="s">
        <v>1865</v>
      </c>
      <c r="D93" s="630" t="s">
        <v>2210</v>
      </c>
      <c r="E93" s="630" t="s">
        <v>2214</v>
      </c>
      <c r="F93" s="633"/>
      <c r="G93" s="633"/>
      <c r="H93" s="646">
        <v>0</v>
      </c>
      <c r="I93" s="633">
        <v>30</v>
      </c>
      <c r="J93" s="633">
        <v>11145.300000000001</v>
      </c>
      <c r="K93" s="646">
        <v>1</v>
      </c>
      <c r="L93" s="633">
        <v>30</v>
      </c>
      <c r="M93" s="634">
        <v>11145.300000000001</v>
      </c>
    </row>
    <row r="94" spans="1:13" ht="14.4" customHeight="1" x14ac:dyDescent="0.3">
      <c r="A94" s="629" t="s">
        <v>549</v>
      </c>
      <c r="B94" s="630" t="s">
        <v>2135</v>
      </c>
      <c r="C94" s="630" t="s">
        <v>980</v>
      </c>
      <c r="D94" s="630" t="s">
        <v>961</v>
      </c>
      <c r="E94" s="630" t="s">
        <v>981</v>
      </c>
      <c r="F94" s="633"/>
      <c r="G94" s="633"/>
      <c r="H94" s="646">
        <v>0</v>
      </c>
      <c r="I94" s="633">
        <v>260</v>
      </c>
      <c r="J94" s="633">
        <v>11920.231186971927</v>
      </c>
      <c r="K94" s="646">
        <v>1</v>
      </c>
      <c r="L94" s="633">
        <v>260</v>
      </c>
      <c r="M94" s="634">
        <v>11920.231186971927</v>
      </c>
    </row>
    <row r="95" spans="1:13" ht="14.4" customHeight="1" x14ac:dyDescent="0.3">
      <c r="A95" s="629" t="s">
        <v>549</v>
      </c>
      <c r="B95" s="630" t="s">
        <v>2136</v>
      </c>
      <c r="C95" s="630" t="s">
        <v>972</v>
      </c>
      <c r="D95" s="630" t="s">
        <v>2137</v>
      </c>
      <c r="E95" s="630" t="s">
        <v>2138</v>
      </c>
      <c r="F95" s="633"/>
      <c r="G95" s="633"/>
      <c r="H95" s="646">
        <v>0</v>
      </c>
      <c r="I95" s="633">
        <v>1</v>
      </c>
      <c r="J95" s="633">
        <v>169.96000000000004</v>
      </c>
      <c r="K95" s="646">
        <v>1</v>
      </c>
      <c r="L95" s="633">
        <v>1</v>
      </c>
      <c r="M95" s="634">
        <v>169.96000000000004</v>
      </c>
    </row>
    <row r="96" spans="1:13" ht="14.4" customHeight="1" x14ac:dyDescent="0.3">
      <c r="A96" s="629" t="s">
        <v>549</v>
      </c>
      <c r="B96" s="630" t="s">
        <v>2136</v>
      </c>
      <c r="C96" s="630" t="s">
        <v>987</v>
      </c>
      <c r="D96" s="630" t="s">
        <v>2139</v>
      </c>
      <c r="E96" s="630" t="s">
        <v>2140</v>
      </c>
      <c r="F96" s="633"/>
      <c r="G96" s="633"/>
      <c r="H96" s="646">
        <v>0</v>
      </c>
      <c r="I96" s="633">
        <v>114.19999999999999</v>
      </c>
      <c r="J96" s="633">
        <v>11536.879861607447</v>
      </c>
      <c r="K96" s="646">
        <v>1</v>
      </c>
      <c r="L96" s="633">
        <v>114.19999999999999</v>
      </c>
      <c r="M96" s="634">
        <v>11536.879861607447</v>
      </c>
    </row>
    <row r="97" spans="1:13" ht="14.4" customHeight="1" x14ac:dyDescent="0.3">
      <c r="A97" s="629" t="s">
        <v>549</v>
      </c>
      <c r="B97" s="630" t="s">
        <v>2143</v>
      </c>
      <c r="C97" s="630" t="s">
        <v>1396</v>
      </c>
      <c r="D97" s="630" t="s">
        <v>1397</v>
      </c>
      <c r="E97" s="630" t="s">
        <v>2148</v>
      </c>
      <c r="F97" s="633"/>
      <c r="G97" s="633"/>
      <c r="H97" s="646">
        <v>0</v>
      </c>
      <c r="I97" s="633">
        <v>2</v>
      </c>
      <c r="J97" s="633">
        <v>276.44927666910763</v>
      </c>
      <c r="K97" s="646">
        <v>1</v>
      </c>
      <c r="L97" s="633">
        <v>2</v>
      </c>
      <c r="M97" s="634">
        <v>276.44927666910763</v>
      </c>
    </row>
    <row r="98" spans="1:13" ht="14.4" customHeight="1" x14ac:dyDescent="0.3">
      <c r="A98" s="629" t="s">
        <v>549</v>
      </c>
      <c r="B98" s="630" t="s">
        <v>2143</v>
      </c>
      <c r="C98" s="630" t="s">
        <v>991</v>
      </c>
      <c r="D98" s="630" t="s">
        <v>2144</v>
      </c>
      <c r="E98" s="630" t="s">
        <v>981</v>
      </c>
      <c r="F98" s="633"/>
      <c r="G98" s="633"/>
      <c r="H98" s="646">
        <v>0</v>
      </c>
      <c r="I98" s="633">
        <v>425</v>
      </c>
      <c r="J98" s="633">
        <v>31969.502802684001</v>
      </c>
      <c r="K98" s="646">
        <v>1</v>
      </c>
      <c r="L98" s="633">
        <v>425</v>
      </c>
      <c r="M98" s="634">
        <v>31969.502802684001</v>
      </c>
    </row>
    <row r="99" spans="1:13" ht="14.4" customHeight="1" x14ac:dyDescent="0.3">
      <c r="A99" s="629" t="s">
        <v>549</v>
      </c>
      <c r="B99" s="630" t="s">
        <v>2215</v>
      </c>
      <c r="C99" s="630" t="s">
        <v>1972</v>
      </c>
      <c r="D99" s="630" t="s">
        <v>1973</v>
      </c>
      <c r="E99" s="630" t="s">
        <v>1754</v>
      </c>
      <c r="F99" s="633">
        <v>6</v>
      </c>
      <c r="G99" s="633">
        <v>211.56</v>
      </c>
      <c r="H99" s="646">
        <v>1</v>
      </c>
      <c r="I99" s="633"/>
      <c r="J99" s="633"/>
      <c r="K99" s="646">
        <v>0</v>
      </c>
      <c r="L99" s="633">
        <v>6</v>
      </c>
      <c r="M99" s="634">
        <v>211.56</v>
      </c>
    </row>
    <row r="100" spans="1:13" ht="14.4" customHeight="1" x14ac:dyDescent="0.3">
      <c r="A100" s="629" t="s">
        <v>549</v>
      </c>
      <c r="B100" s="630" t="s">
        <v>2145</v>
      </c>
      <c r="C100" s="630" t="s">
        <v>976</v>
      </c>
      <c r="D100" s="630" t="s">
        <v>1415</v>
      </c>
      <c r="E100" s="630" t="s">
        <v>2146</v>
      </c>
      <c r="F100" s="633"/>
      <c r="G100" s="633"/>
      <c r="H100" s="646">
        <v>0</v>
      </c>
      <c r="I100" s="633">
        <v>29</v>
      </c>
      <c r="J100" s="633">
        <v>2569.4064500190343</v>
      </c>
      <c r="K100" s="646">
        <v>1</v>
      </c>
      <c r="L100" s="633">
        <v>29</v>
      </c>
      <c r="M100" s="634">
        <v>2569.4064500190343</v>
      </c>
    </row>
    <row r="101" spans="1:13" ht="14.4" customHeight="1" x14ac:dyDescent="0.3">
      <c r="A101" s="629" t="s">
        <v>549</v>
      </c>
      <c r="B101" s="630" t="s">
        <v>2178</v>
      </c>
      <c r="C101" s="630" t="s">
        <v>1407</v>
      </c>
      <c r="D101" s="630" t="s">
        <v>1408</v>
      </c>
      <c r="E101" s="630" t="s">
        <v>2179</v>
      </c>
      <c r="F101" s="633"/>
      <c r="G101" s="633"/>
      <c r="H101" s="646">
        <v>0</v>
      </c>
      <c r="I101" s="633">
        <v>103</v>
      </c>
      <c r="J101" s="633">
        <v>5606.2852588900705</v>
      </c>
      <c r="K101" s="646">
        <v>1</v>
      </c>
      <c r="L101" s="633">
        <v>103</v>
      </c>
      <c r="M101" s="634">
        <v>5606.2852588900705</v>
      </c>
    </row>
    <row r="102" spans="1:13" ht="14.4" customHeight="1" x14ac:dyDescent="0.3">
      <c r="A102" s="629" t="s">
        <v>549</v>
      </c>
      <c r="B102" s="630" t="s">
        <v>2216</v>
      </c>
      <c r="C102" s="630" t="s">
        <v>2005</v>
      </c>
      <c r="D102" s="630" t="s">
        <v>2217</v>
      </c>
      <c r="E102" s="630" t="s">
        <v>2218</v>
      </c>
      <c r="F102" s="633"/>
      <c r="G102" s="633"/>
      <c r="H102" s="646">
        <v>0</v>
      </c>
      <c r="I102" s="633">
        <v>3</v>
      </c>
      <c r="J102" s="633">
        <v>2661.8135807192348</v>
      </c>
      <c r="K102" s="646">
        <v>1</v>
      </c>
      <c r="L102" s="633">
        <v>3</v>
      </c>
      <c r="M102" s="634">
        <v>2661.8135807192348</v>
      </c>
    </row>
    <row r="103" spans="1:13" ht="14.4" customHeight="1" x14ac:dyDescent="0.3">
      <c r="A103" s="629" t="s">
        <v>549</v>
      </c>
      <c r="B103" s="630" t="s">
        <v>2219</v>
      </c>
      <c r="C103" s="630" t="s">
        <v>2009</v>
      </c>
      <c r="D103" s="630" t="s">
        <v>2220</v>
      </c>
      <c r="E103" s="630" t="s">
        <v>2221</v>
      </c>
      <c r="F103" s="633"/>
      <c r="G103" s="633"/>
      <c r="H103" s="646">
        <v>0</v>
      </c>
      <c r="I103" s="633">
        <v>99</v>
      </c>
      <c r="J103" s="633">
        <v>5111.3667913388763</v>
      </c>
      <c r="K103" s="646">
        <v>1</v>
      </c>
      <c r="L103" s="633">
        <v>99</v>
      </c>
      <c r="M103" s="634">
        <v>5111.3667913388763</v>
      </c>
    </row>
    <row r="104" spans="1:13" ht="14.4" customHeight="1" x14ac:dyDescent="0.3">
      <c r="A104" s="629" t="s">
        <v>549</v>
      </c>
      <c r="B104" s="630" t="s">
        <v>2222</v>
      </c>
      <c r="C104" s="630" t="s">
        <v>2012</v>
      </c>
      <c r="D104" s="630" t="s">
        <v>2013</v>
      </c>
      <c r="E104" s="630" t="s">
        <v>2014</v>
      </c>
      <c r="F104" s="633"/>
      <c r="G104" s="633"/>
      <c r="H104" s="646">
        <v>0</v>
      </c>
      <c r="I104" s="633">
        <v>5</v>
      </c>
      <c r="J104" s="633">
        <v>14710.138775523912</v>
      </c>
      <c r="K104" s="646">
        <v>1</v>
      </c>
      <c r="L104" s="633">
        <v>5</v>
      </c>
      <c r="M104" s="634">
        <v>14710.138775523912</v>
      </c>
    </row>
    <row r="105" spans="1:13" ht="14.4" customHeight="1" x14ac:dyDescent="0.3">
      <c r="A105" s="629" t="s">
        <v>549</v>
      </c>
      <c r="B105" s="630" t="s">
        <v>2149</v>
      </c>
      <c r="C105" s="630" t="s">
        <v>1311</v>
      </c>
      <c r="D105" s="630" t="s">
        <v>925</v>
      </c>
      <c r="E105" s="630" t="s">
        <v>2181</v>
      </c>
      <c r="F105" s="633"/>
      <c r="G105" s="633"/>
      <c r="H105" s="646">
        <v>0</v>
      </c>
      <c r="I105" s="633">
        <v>3</v>
      </c>
      <c r="J105" s="633">
        <v>366.94</v>
      </c>
      <c r="K105" s="646">
        <v>1</v>
      </c>
      <c r="L105" s="633">
        <v>3</v>
      </c>
      <c r="M105" s="634">
        <v>366.94</v>
      </c>
    </row>
    <row r="106" spans="1:13" ht="14.4" customHeight="1" x14ac:dyDescent="0.3">
      <c r="A106" s="629" t="s">
        <v>549</v>
      </c>
      <c r="B106" s="630" t="s">
        <v>2223</v>
      </c>
      <c r="C106" s="630" t="s">
        <v>1872</v>
      </c>
      <c r="D106" s="630" t="s">
        <v>1873</v>
      </c>
      <c r="E106" s="630" t="s">
        <v>1874</v>
      </c>
      <c r="F106" s="633"/>
      <c r="G106" s="633"/>
      <c r="H106" s="646">
        <v>0</v>
      </c>
      <c r="I106" s="633">
        <v>4</v>
      </c>
      <c r="J106" s="633">
        <v>6877.8800000000019</v>
      </c>
      <c r="K106" s="646">
        <v>1</v>
      </c>
      <c r="L106" s="633">
        <v>4</v>
      </c>
      <c r="M106" s="634">
        <v>6877.8800000000019</v>
      </c>
    </row>
    <row r="107" spans="1:13" ht="14.4" customHeight="1" x14ac:dyDescent="0.3">
      <c r="A107" s="629" t="s">
        <v>549</v>
      </c>
      <c r="B107" s="630" t="s">
        <v>2224</v>
      </c>
      <c r="C107" s="630" t="s">
        <v>1880</v>
      </c>
      <c r="D107" s="630" t="s">
        <v>1881</v>
      </c>
      <c r="E107" s="630" t="s">
        <v>1882</v>
      </c>
      <c r="F107" s="633"/>
      <c r="G107" s="633"/>
      <c r="H107" s="646">
        <v>0</v>
      </c>
      <c r="I107" s="633">
        <v>92</v>
      </c>
      <c r="J107" s="633">
        <v>66504.917517817143</v>
      </c>
      <c r="K107" s="646">
        <v>1</v>
      </c>
      <c r="L107" s="633">
        <v>92</v>
      </c>
      <c r="M107" s="634">
        <v>66504.917517817143</v>
      </c>
    </row>
    <row r="108" spans="1:13" ht="14.4" customHeight="1" x14ac:dyDescent="0.3">
      <c r="A108" s="629" t="s">
        <v>549</v>
      </c>
      <c r="B108" s="630" t="s">
        <v>2225</v>
      </c>
      <c r="C108" s="630" t="s">
        <v>1833</v>
      </c>
      <c r="D108" s="630" t="s">
        <v>1834</v>
      </c>
      <c r="E108" s="630" t="s">
        <v>1835</v>
      </c>
      <c r="F108" s="633"/>
      <c r="G108" s="633"/>
      <c r="H108" s="646">
        <v>0</v>
      </c>
      <c r="I108" s="633">
        <v>19</v>
      </c>
      <c r="J108" s="633">
        <v>5060.6494516893172</v>
      </c>
      <c r="K108" s="646">
        <v>1</v>
      </c>
      <c r="L108" s="633">
        <v>19</v>
      </c>
      <c r="M108" s="634">
        <v>5060.6494516893172</v>
      </c>
    </row>
    <row r="109" spans="1:13" ht="14.4" customHeight="1" x14ac:dyDescent="0.3">
      <c r="A109" s="629" t="s">
        <v>549</v>
      </c>
      <c r="B109" s="630" t="s">
        <v>2225</v>
      </c>
      <c r="C109" s="630" t="s">
        <v>1837</v>
      </c>
      <c r="D109" s="630" t="s">
        <v>1834</v>
      </c>
      <c r="E109" s="630" t="s">
        <v>1838</v>
      </c>
      <c r="F109" s="633"/>
      <c r="G109" s="633"/>
      <c r="H109" s="646">
        <v>0</v>
      </c>
      <c r="I109" s="633">
        <v>18</v>
      </c>
      <c r="J109" s="633">
        <v>16021.796739695954</v>
      </c>
      <c r="K109" s="646">
        <v>1</v>
      </c>
      <c r="L109" s="633">
        <v>18</v>
      </c>
      <c r="M109" s="634">
        <v>16021.796739695954</v>
      </c>
    </row>
    <row r="110" spans="1:13" ht="14.4" customHeight="1" x14ac:dyDescent="0.3">
      <c r="A110" s="629" t="s">
        <v>549</v>
      </c>
      <c r="B110" s="630" t="s">
        <v>2151</v>
      </c>
      <c r="C110" s="630" t="s">
        <v>898</v>
      </c>
      <c r="D110" s="630" t="s">
        <v>899</v>
      </c>
      <c r="E110" s="630" t="s">
        <v>900</v>
      </c>
      <c r="F110" s="633"/>
      <c r="G110" s="633"/>
      <c r="H110" s="646">
        <v>0</v>
      </c>
      <c r="I110" s="633">
        <v>2</v>
      </c>
      <c r="J110" s="633">
        <v>122.94000000000001</v>
      </c>
      <c r="K110" s="646">
        <v>1</v>
      </c>
      <c r="L110" s="633">
        <v>2</v>
      </c>
      <c r="M110" s="634">
        <v>122.94000000000001</v>
      </c>
    </row>
    <row r="111" spans="1:13" ht="14.4" customHeight="1" x14ac:dyDescent="0.3">
      <c r="A111" s="629" t="s">
        <v>549</v>
      </c>
      <c r="B111" s="630" t="s">
        <v>2226</v>
      </c>
      <c r="C111" s="630" t="s">
        <v>1884</v>
      </c>
      <c r="D111" s="630" t="s">
        <v>1885</v>
      </c>
      <c r="E111" s="630" t="s">
        <v>1886</v>
      </c>
      <c r="F111" s="633"/>
      <c r="G111" s="633"/>
      <c r="H111" s="646">
        <v>0</v>
      </c>
      <c r="I111" s="633">
        <v>81</v>
      </c>
      <c r="J111" s="633">
        <v>81377.761314965232</v>
      </c>
      <c r="K111" s="646">
        <v>1</v>
      </c>
      <c r="L111" s="633">
        <v>81</v>
      </c>
      <c r="M111" s="634">
        <v>81377.761314965232</v>
      </c>
    </row>
    <row r="112" spans="1:13" ht="14.4" customHeight="1" x14ac:dyDescent="0.3">
      <c r="A112" s="629" t="s">
        <v>549</v>
      </c>
      <c r="B112" s="630" t="s">
        <v>2227</v>
      </c>
      <c r="C112" s="630" t="s">
        <v>1858</v>
      </c>
      <c r="D112" s="630" t="s">
        <v>1859</v>
      </c>
      <c r="E112" s="630" t="s">
        <v>1860</v>
      </c>
      <c r="F112" s="633"/>
      <c r="G112" s="633"/>
      <c r="H112" s="646">
        <v>0</v>
      </c>
      <c r="I112" s="633">
        <v>1</v>
      </c>
      <c r="J112" s="633">
        <v>182.55000000000004</v>
      </c>
      <c r="K112" s="646">
        <v>1</v>
      </c>
      <c r="L112" s="633">
        <v>1</v>
      </c>
      <c r="M112" s="634">
        <v>182.55000000000004</v>
      </c>
    </row>
    <row r="113" spans="1:13" ht="14.4" customHeight="1" x14ac:dyDescent="0.3">
      <c r="A113" s="629" t="s">
        <v>549</v>
      </c>
      <c r="B113" s="630" t="s">
        <v>2184</v>
      </c>
      <c r="C113" s="630" t="s">
        <v>1826</v>
      </c>
      <c r="D113" s="630" t="s">
        <v>2185</v>
      </c>
      <c r="E113" s="630" t="s">
        <v>2228</v>
      </c>
      <c r="F113" s="633"/>
      <c r="G113" s="633"/>
      <c r="H113" s="646">
        <v>0</v>
      </c>
      <c r="I113" s="633">
        <v>1</v>
      </c>
      <c r="J113" s="633">
        <v>346.9199999999999</v>
      </c>
      <c r="K113" s="646">
        <v>1</v>
      </c>
      <c r="L113" s="633">
        <v>1</v>
      </c>
      <c r="M113" s="634">
        <v>346.9199999999999</v>
      </c>
    </row>
    <row r="114" spans="1:13" ht="14.4" customHeight="1" x14ac:dyDescent="0.3">
      <c r="A114" s="629" t="s">
        <v>549</v>
      </c>
      <c r="B114" s="630" t="s">
        <v>2229</v>
      </c>
      <c r="C114" s="630" t="s">
        <v>1840</v>
      </c>
      <c r="D114" s="630" t="s">
        <v>1841</v>
      </c>
      <c r="E114" s="630" t="s">
        <v>1842</v>
      </c>
      <c r="F114" s="633"/>
      <c r="G114" s="633"/>
      <c r="H114" s="646">
        <v>0</v>
      </c>
      <c r="I114" s="633">
        <v>213</v>
      </c>
      <c r="J114" s="633">
        <v>31402.572305883339</v>
      </c>
      <c r="K114" s="646">
        <v>1</v>
      </c>
      <c r="L114" s="633">
        <v>213</v>
      </c>
      <c r="M114" s="634">
        <v>31402.572305883339</v>
      </c>
    </row>
    <row r="115" spans="1:13" ht="14.4" customHeight="1" x14ac:dyDescent="0.3">
      <c r="A115" s="629" t="s">
        <v>549</v>
      </c>
      <c r="B115" s="630" t="s">
        <v>2192</v>
      </c>
      <c r="C115" s="630" t="s">
        <v>1868</v>
      </c>
      <c r="D115" s="630" t="s">
        <v>2230</v>
      </c>
      <c r="E115" s="630" t="s">
        <v>2231</v>
      </c>
      <c r="F115" s="633"/>
      <c r="G115" s="633"/>
      <c r="H115" s="646">
        <v>0</v>
      </c>
      <c r="I115" s="633">
        <v>1</v>
      </c>
      <c r="J115" s="633">
        <v>128.65000000000003</v>
      </c>
      <c r="K115" s="646">
        <v>1</v>
      </c>
      <c r="L115" s="633">
        <v>1</v>
      </c>
      <c r="M115" s="634">
        <v>128.65000000000003</v>
      </c>
    </row>
    <row r="116" spans="1:13" ht="14.4" customHeight="1" x14ac:dyDescent="0.3">
      <c r="A116" s="629" t="s">
        <v>549</v>
      </c>
      <c r="B116" s="630" t="s">
        <v>2156</v>
      </c>
      <c r="C116" s="630" t="s">
        <v>1822</v>
      </c>
      <c r="D116" s="630" t="s">
        <v>1823</v>
      </c>
      <c r="E116" s="630" t="s">
        <v>1824</v>
      </c>
      <c r="F116" s="633"/>
      <c r="G116" s="633"/>
      <c r="H116" s="646">
        <v>0</v>
      </c>
      <c r="I116" s="633">
        <v>18</v>
      </c>
      <c r="J116" s="633">
        <v>1540.6808089929029</v>
      </c>
      <c r="K116" s="646">
        <v>1</v>
      </c>
      <c r="L116" s="633">
        <v>18</v>
      </c>
      <c r="M116" s="634">
        <v>1540.6808089929029</v>
      </c>
    </row>
    <row r="117" spans="1:13" ht="14.4" customHeight="1" x14ac:dyDescent="0.3">
      <c r="A117" s="629" t="s">
        <v>549</v>
      </c>
      <c r="B117" s="630" t="s">
        <v>2232</v>
      </c>
      <c r="C117" s="630" t="s">
        <v>1937</v>
      </c>
      <c r="D117" s="630" t="s">
        <v>2233</v>
      </c>
      <c r="E117" s="630" t="s">
        <v>2234</v>
      </c>
      <c r="F117" s="633"/>
      <c r="G117" s="633"/>
      <c r="H117" s="646">
        <v>0</v>
      </c>
      <c r="I117" s="633">
        <v>16</v>
      </c>
      <c r="J117" s="633">
        <v>3459.5198908893785</v>
      </c>
      <c r="K117" s="646">
        <v>1</v>
      </c>
      <c r="L117" s="633">
        <v>16</v>
      </c>
      <c r="M117" s="634">
        <v>3459.5198908893785</v>
      </c>
    </row>
    <row r="118" spans="1:13" ht="14.4" customHeight="1" x14ac:dyDescent="0.3">
      <c r="A118" s="629" t="s">
        <v>549</v>
      </c>
      <c r="B118" s="630" t="s">
        <v>2232</v>
      </c>
      <c r="C118" s="630" t="s">
        <v>1950</v>
      </c>
      <c r="D118" s="630" t="s">
        <v>2235</v>
      </c>
      <c r="E118" s="630" t="s">
        <v>1919</v>
      </c>
      <c r="F118" s="633"/>
      <c r="G118" s="633"/>
      <c r="H118" s="646">
        <v>0</v>
      </c>
      <c r="I118" s="633">
        <v>8</v>
      </c>
      <c r="J118" s="633">
        <v>324.55994933079734</v>
      </c>
      <c r="K118" s="646">
        <v>1</v>
      </c>
      <c r="L118" s="633">
        <v>8</v>
      </c>
      <c r="M118" s="634">
        <v>324.55994933079734</v>
      </c>
    </row>
    <row r="119" spans="1:13" ht="14.4" customHeight="1" x14ac:dyDescent="0.3">
      <c r="A119" s="629" t="s">
        <v>549</v>
      </c>
      <c r="B119" s="630" t="s">
        <v>2232</v>
      </c>
      <c r="C119" s="630" t="s">
        <v>1953</v>
      </c>
      <c r="D119" s="630" t="s">
        <v>2236</v>
      </c>
      <c r="E119" s="630" t="s">
        <v>1919</v>
      </c>
      <c r="F119" s="633"/>
      <c r="G119" s="633"/>
      <c r="H119" s="646">
        <v>0</v>
      </c>
      <c r="I119" s="633">
        <v>2</v>
      </c>
      <c r="J119" s="633">
        <v>81.139999999999986</v>
      </c>
      <c r="K119" s="646">
        <v>1</v>
      </c>
      <c r="L119" s="633">
        <v>2</v>
      </c>
      <c r="M119" s="634">
        <v>81.139999999999986</v>
      </c>
    </row>
    <row r="120" spans="1:13" ht="14.4" customHeight="1" x14ac:dyDescent="0.3">
      <c r="A120" s="629" t="s">
        <v>549</v>
      </c>
      <c r="B120" s="630" t="s">
        <v>2232</v>
      </c>
      <c r="C120" s="630" t="s">
        <v>1917</v>
      </c>
      <c r="D120" s="630" t="s">
        <v>2237</v>
      </c>
      <c r="E120" s="630" t="s">
        <v>1919</v>
      </c>
      <c r="F120" s="633"/>
      <c r="G120" s="633"/>
      <c r="H120" s="646">
        <v>0</v>
      </c>
      <c r="I120" s="633">
        <v>2</v>
      </c>
      <c r="J120" s="633">
        <v>81.139605334254753</v>
      </c>
      <c r="K120" s="646">
        <v>1</v>
      </c>
      <c r="L120" s="633">
        <v>2</v>
      </c>
      <c r="M120" s="634">
        <v>81.139605334254753</v>
      </c>
    </row>
    <row r="121" spans="1:13" ht="14.4" customHeight="1" x14ac:dyDescent="0.3">
      <c r="A121" s="629" t="s">
        <v>549</v>
      </c>
      <c r="B121" s="630" t="s">
        <v>2232</v>
      </c>
      <c r="C121" s="630" t="s">
        <v>1921</v>
      </c>
      <c r="D121" s="630" t="s">
        <v>2238</v>
      </c>
      <c r="E121" s="630" t="s">
        <v>1919</v>
      </c>
      <c r="F121" s="633"/>
      <c r="G121" s="633"/>
      <c r="H121" s="646">
        <v>0</v>
      </c>
      <c r="I121" s="633">
        <v>2</v>
      </c>
      <c r="J121" s="633">
        <v>85.960011697447115</v>
      </c>
      <c r="K121" s="646">
        <v>1</v>
      </c>
      <c r="L121" s="633">
        <v>2</v>
      </c>
      <c r="M121" s="634">
        <v>85.960011697447115</v>
      </c>
    </row>
    <row r="122" spans="1:13" ht="14.4" customHeight="1" x14ac:dyDescent="0.3">
      <c r="A122" s="629" t="s">
        <v>549</v>
      </c>
      <c r="B122" s="630" t="s">
        <v>2232</v>
      </c>
      <c r="C122" s="630" t="s">
        <v>1959</v>
      </c>
      <c r="D122" s="630" t="s">
        <v>2239</v>
      </c>
      <c r="E122" s="630" t="s">
        <v>1919</v>
      </c>
      <c r="F122" s="633"/>
      <c r="G122" s="633"/>
      <c r="H122" s="646">
        <v>0</v>
      </c>
      <c r="I122" s="633">
        <v>2</v>
      </c>
      <c r="J122" s="633">
        <v>89.559949668477415</v>
      </c>
      <c r="K122" s="646">
        <v>1</v>
      </c>
      <c r="L122" s="633">
        <v>2</v>
      </c>
      <c r="M122" s="634">
        <v>89.559949668477415</v>
      </c>
    </row>
    <row r="123" spans="1:13" ht="14.4" customHeight="1" x14ac:dyDescent="0.3">
      <c r="A123" s="629" t="s">
        <v>549</v>
      </c>
      <c r="B123" s="630" t="s">
        <v>2232</v>
      </c>
      <c r="C123" s="630" t="s">
        <v>1924</v>
      </c>
      <c r="D123" s="630" t="s">
        <v>2240</v>
      </c>
      <c r="E123" s="630" t="s">
        <v>1919</v>
      </c>
      <c r="F123" s="633"/>
      <c r="G123" s="633"/>
      <c r="H123" s="646">
        <v>0</v>
      </c>
      <c r="I123" s="633">
        <v>10</v>
      </c>
      <c r="J123" s="633">
        <v>515.95982285077275</v>
      </c>
      <c r="K123" s="646">
        <v>1</v>
      </c>
      <c r="L123" s="633">
        <v>10</v>
      </c>
      <c r="M123" s="634">
        <v>515.95982285077275</v>
      </c>
    </row>
    <row r="124" spans="1:13" ht="14.4" customHeight="1" x14ac:dyDescent="0.3">
      <c r="A124" s="629" t="s">
        <v>549</v>
      </c>
      <c r="B124" s="630" t="s">
        <v>2232</v>
      </c>
      <c r="C124" s="630" t="s">
        <v>1941</v>
      </c>
      <c r="D124" s="630" t="s">
        <v>2241</v>
      </c>
      <c r="E124" s="630" t="s">
        <v>2242</v>
      </c>
      <c r="F124" s="633"/>
      <c r="G124" s="633"/>
      <c r="H124" s="646">
        <v>0</v>
      </c>
      <c r="I124" s="633">
        <v>40</v>
      </c>
      <c r="J124" s="633">
        <v>8699.9990272280666</v>
      </c>
      <c r="K124" s="646">
        <v>1</v>
      </c>
      <c r="L124" s="633">
        <v>40</v>
      </c>
      <c r="M124" s="634">
        <v>8699.9990272280666</v>
      </c>
    </row>
    <row r="125" spans="1:13" ht="14.4" customHeight="1" x14ac:dyDescent="0.3">
      <c r="A125" s="629" t="s">
        <v>549</v>
      </c>
      <c r="B125" s="630" t="s">
        <v>2232</v>
      </c>
      <c r="C125" s="630" t="s">
        <v>1927</v>
      </c>
      <c r="D125" s="630" t="s">
        <v>1928</v>
      </c>
      <c r="E125" s="630" t="s">
        <v>1919</v>
      </c>
      <c r="F125" s="633"/>
      <c r="G125" s="633"/>
      <c r="H125" s="646">
        <v>0</v>
      </c>
      <c r="I125" s="633">
        <v>2</v>
      </c>
      <c r="J125" s="633">
        <v>85.519999999999982</v>
      </c>
      <c r="K125" s="646">
        <v>1</v>
      </c>
      <c r="L125" s="633">
        <v>2</v>
      </c>
      <c r="M125" s="634">
        <v>85.519999999999982</v>
      </c>
    </row>
    <row r="126" spans="1:13" ht="14.4" customHeight="1" x14ac:dyDescent="0.3">
      <c r="A126" s="629" t="s">
        <v>549</v>
      </c>
      <c r="B126" s="630" t="s">
        <v>2232</v>
      </c>
      <c r="C126" s="630" t="s">
        <v>1956</v>
      </c>
      <c r="D126" s="630" t="s">
        <v>1957</v>
      </c>
      <c r="E126" s="630" t="s">
        <v>1919</v>
      </c>
      <c r="F126" s="633"/>
      <c r="G126" s="633"/>
      <c r="H126" s="646">
        <v>0</v>
      </c>
      <c r="I126" s="633">
        <v>8</v>
      </c>
      <c r="J126" s="633">
        <v>394</v>
      </c>
      <c r="K126" s="646">
        <v>1</v>
      </c>
      <c r="L126" s="633">
        <v>8</v>
      </c>
      <c r="M126" s="634">
        <v>394</v>
      </c>
    </row>
    <row r="127" spans="1:13" ht="14.4" customHeight="1" x14ac:dyDescent="0.3">
      <c r="A127" s="629" t="s">
        <v>549</v>
      </c>
      <c r="B127" s="630" t="s">
        <v>2232</v>
      </c>
      <c r="C127" s="630" t="s">
        <v>1966</v>
      </c>
      <c r="D127" s="630" t="s">
        <v>1967</v>
      </c>
      <c r="E127" s="630" t="s">
        <v>1919</v>
      </c>
      <c r="F127" s="633"/>
      <c r="G127" s="633"/>
      <c r="H127" s="646">
        <v>0</v>
      </c>
      <c r="I127" s="633">
        <v>3</v>
      </c>
      <c r="J127" s="633">
        <v>147.74999999999997</v>
      </c>
      <c r="K127" s="646">
        <v>1</v>
      </c>
      <c r="L127" s="633">
        <v>3</v>
      </c>
      <c r="M127" s="634">
        <v>147.74999999999997</v>
      </c>
    </row>
    <row r="128" spans="1:13" ht="14.4" customHeight="1" x14ac:dyDescent="0.3">
      <c r="A128" s="629" t="s">
        <v>549</v>
      </c>
      <c r="B128" s="630" t="s">
        <v>2232</v>
      </c>
      <c r="C128" s="630" t="s">
        <v>1933</v>
      </c>
      <c r="D128" s="630" t="s">
        <v>1934</v>
      </c>
      <c r="E128" s="630" t="s">
        <v>2242</v>
      </c>
      <c r="F128" s="633"/>
      <c r="G128" s="633"/>
      <c r="H128" s="646">
        <v>0</v>
      </c>
      <c r="I128" s="633">
        <v>176</v>
      </c>
      <c r="J128" s="633">
        <v>36431.990060031916</v>
      </c>
      <c r="K128" s="646">
        <v>1</v>
      </c>
      <c r="L128" s="633">
        <v>176</v>
      </c>
      <c r="M128" s="634">
        <v>36431.990060031916</v>
      </c>
    </row>
    <row r="129" spans="1:13" ht="14.4" customHeight="1" x14ac:dyDescent="0.3">
      <c r="A129" s="629" t="s">
        <v>549</v>
      </c>
      <c r="B129" s="630" t="s">
        <v>2232</v>
      </c>
      <c r="C129" s="630" t="s">
        <v>1930</v>
      </c>
      <c r="D129" s="630" t="s">
        <v>2243</v>
      </c>
      <c r="E129" s="630" t="s">
        <v>1919</v>
      </c>
      <c r="F129" s="633"/>
      <c r="G129" s="633"/>
      <c r="H129" s="646">
        <v>0</v>
      </c>
      <c r="I129" s="633">
        <v>2</v>
      </c>
      <c r="J129" s="633">
        <v>95.620000000000019</v>
      </c>
      <c r="K129" s="646">
        <v>1</v>
      </c>
      <c r="L129" s="633">
        <v>2</v>
      </c>
      <c r="M129" s="634">
        <v>95.620000000000019</v>
      </c>
    </row>
    <row r="130" spans="1:13" ht="14.4" customHeight="1" x14ac:dyDescent="0.3">
      <c r="A130" s="629" t="s">
        <v>549</v>
      </c>
      <c r="B130" s="630" t="s">
        <v>2232</v>
      </c>
      <c r="C130" s="630" t="s">
        <v>1969</v>
      </c>
      <c r="D130" s="630" t="s">
        <v>1970</v>
      </c>
      <c r="E130" s="630" t="s">
        <v>1946</v>
      </c>
      <c r="F130" s="633"/>
      <c r="G130" s="633"/>
      <c r="H130" s="646">
        <v>0</v>
      </c>
      <c r="I130" s="633">
        <v>2</v>
      </c>
      <c r="J130" s="633">
        <v>296.13999999999993</v>
      </c>
      <c r="K130" s="646">
        <v>1</v>
      </c>
      <c r="L130" s="633">
        <v>2</v>
      </c>
      <c r="M130" s="634">
        <v>296.13999999999993</v>
      </c>
    </row>
    <row r="131" spans="1:13" ht="14.4" customHeight="1" x14ac:dyDescent="0.3">
      <c r="A131" s="629" t="s">
        <v>549</v>
      </c>
      <c r="B131" s="630" t="s">
        <v>2232</v>
      </c>
      <c r="C131" s="630" t="s">
        <v>1944</v>
      </c>
      <c r="D131" s="630" t="s">
        <v>1945</v>
      </c>
      <c r="E131" s="630" t="s">
        <v>1946</v>
      </c>
      <c r="F131" s="633"/>
      <c r="G131" s="633"/>
      <c r="H131" s="646">
        <v>0</v>
      </c>
      <c r="I131" s="633">
        <v>3</v>
      </c>
      <c r="J131" s="633">
        <v>444.21</v>
      </c>
      <c r="K131" s="646">
        <v>1</v>
      </c>
      <c r="L131" s="633">
        <v>3</v>
      </c>
      <c r="M131" s="634">
        <v>444.21</v>
      </c>
    </row>
    <row r="132" spans="1:13" ht="14.4" customHeight="1" x14ac:dyDescent="0.3">
      <c r="A132" s="629" t="s">
        <v>549</v>
      </c>
      <c r="B132" s="630" t="s">
        <v>2232</v>
      </c>
      <c r="C132" s="630" t="s">
        <v>1947</v>
      </c>
      <c r="D132" s="630" t="s">
        <v>1948</v>
      </c>
      <c r="E132" s="630" t="s">
        <v>1946</v>
      </c>
      <c r="F132" s="633"/>
      <c r="G132" s="633"/>
      <c r="H132" s="646">
        <v>0</v>
      </c>
      <c r="I132" s="633">
        <v>3</v>
      </c>
      <c r="J132" s="633">
        <v>444.20991678663972</v>
      </c>
      <c r="K132" s="646">
        <v>1</v>
      </c>
      <c r="L132" s="633">
        <v>3</v>
      </c>
      <c r="M132" s="634">
        <v>444.20991678663972</v>
      </c>
    </row>
    <row r="133" spans="1:13" ht="14.4" customHeight="1" thickBot="1" x14ac:dyDescent="0.35">
      <c r="A133" s="635" t="s">
        <v>549</v>
      </c>
      <c r="B133" s="636" t="s">
        <v>2232</v>
      </c>
      <c r="C133" s="636" t="s">
        <v>1962</v>
      </c>
      <c r="D133" s="636" t="s">
        <v>2244</v>
      </c>
      <c r="E133" s="636" t="s">
        <v>1946</v>
      </c>
      <c r="F133" s="639"/>
      <c r="G133" s="639"/>
      <c r="H133" s="647">
        <v>0</v>
      </c>
      <c r="I133" s="639">
        <v>3</v>
      </c>
      <c r="J133" s="639">
        <v>444.20999999999992</v>
      </c>
      <c r="K133" s="647">
        <v>1</v>
      </c>
      <c r="L133" s="639">
        <v>3</v>
      </c>
      <c r="M133" s="640">
        <v>444.20999999999992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3">
        <v>6</v>
      </c>
      <c r="B5" s="614" t="s">
        <v>533</v>
      </c>
      <c r="C5" s="617">
        <v>317433.09000000008</v>
      </c>
      <c r="D5" s="617">
        <v>248</v>
      </c>
      <c r="E5" s="617">
        <v>275821.35000000009</v>
      </c>
      <c r="F5" s="662">
        <v>0.86891177602183822</v>
      </c>
      <c r="G5" s="617">
        <v>201</v>
      </c>
      <c r="H5" s="662">
        <v>0.81048387096774188</v>
      </c>
      <c r="I5" s="617">
        <v>41611.74</v>
      </c>
      <c r="J5" s="662">
        <v>0.13108822397816178</v>
      </c>
      <c r="K5" s="617">
        <v>47</v>
      </c>
      <c r="L5" s="662">
        <v>0.18951612903225806</v>
      </c>
      <c r="M5" s="617" t="s">
        <v>74</v>
      </c>
      <c r="N5" s="280"/>
    </row>
    <row r="6" spans="1:14" ht="14.4" customHeight="1" x14ac:dyDescent="0.3">
      <c r="A6" s="613">
        <v>6</v>
      </c>
      <c r="B6" s="614" t="s">
        <v>2246</v>
      </c>
      <c r="C6" s="617">
        <v>7620.0199999999995</v>
      </c>
      <c r="D6" s="617">
        <v>33</v>
      </c>
      <c r="E6" s="617">
        <v>2107.1400000000003</v>
      </c>
      <c r="F6" s="662">
        <v>0.27652683326290489</v>
      </c>
      <c r="G6" s="617">
        <v>14</v>
      </c>
      <c r="H6" s="662">
        <v>0.42424242424242425</v>
      </c>
      <c r="I6" s="617">
        <v>5512.8799999999992</v>
      </c>
      <c r="J6" s="662">
        <v>0.72347316673709516</v>
      </c>
      <c r="K6" s="617">
        <v>19</v>
      </c>
      <c r="L6" s="662">
        <v>0.5757575757575758</v>
      </c>
      <c r="M6" s="617" t="s">
        <v>1</v>
      </c>
      <c r="N6" s="280"/>
    </row>
    <row r="7" spans="1:14" ht="14.4" customHeight="1" x14ac:dyDescent="0.3">
      <c r="A7" s="613">
        <v>6</v>
      </c>
      <c r="B7" s="614" t="s">
        <v>2247</v>
      </c>
      <c r="C7" s="617">
        <v>309813.07000000007</v>
      </c>
      <c r="D7" s="617">
        <v>215</v>
      </c>
      <c r="E7" s="617">
        <v>273714.21000000008</v>
      </c>
      <c r="F7" s="662">
        <v>0.88348180404396759</v>
      </c>
      <c r="G7" s="617">
        <v>187</v>
      </c>
      <c r="H7" s="662">
        <v>0.86976744186046506</v>
      </c>
      <c r="I7" s="617">
        <v>36098.86</v>
      </c>
      <c r="J7" s="662">
        <v>0.11651819595603244</v>
      </c>
      <c r="K7" s="617">
        <v>28</v>
      </c>
      <c r="L7" s="662">
        <v>0.13023255813953488</v>
      </c>
      <c r="M7" s="617" t="s">
        <v>1</v>
      </c>
      <c r="N7" s="280"/>
    </row>
    <row r="8" spans="1:14" ht="14.4" customHeight="1" x14ac:dyDescent="0.3">
      <c r="A8" s="613" t="s">
        <v>2248</v>
      </c>
      <c r="B8" s="614" t="s">
        <v>3</v>
      </c>
      <c r="C8" s="617">
        <v>317433.09000000008</v>
      </c>
      <c r="D8" s="617">
        <v>248</v>
      </c>
      <c r="E8" s="617">
        <v>275821.35000000009</v>
      </c>
      <c r="F8" s="662">
        <v>0.86891177602183822</v>
      </c>
      <c r="G8" s="617">
        <v>201</v>
      </c>
      <c r="H8" s="662">
        <v>0.81048387096774188</v>
      </c>
      <c r="I8" s="617">
        <v>41611.74</v>
      </c>
      <c r="J8" s="662">
        <v>0.13108822397816178</v>
      </c>
      <c r="K8" s="617">
        <v>47</v>
      </c>
      <c r="L8" s="662">
        <v>0.18951612903225806</v>
      </c>
      <c r="M8" s="617" t="s">
        <v>537</v>
      </c>
      <c r="N8" s="280"/>
    </row>
    <row r="10" spans="1:14" ht="14.4" customHeight="1" x14ac:dyDescent="0.3">
      <c r="A10" s="613">
        <v>6</v>
      </c>
      <c r="B10" s="614" t="s">
        <v>533</v>
      </c>
      <c r="C10" s="617" t="s">
        <v>534</v>
      </c>
      <c r="D10" s="617" t="s">
        <v>534</v>
      </c>
      <c r="E10" s="617" t="s">
        <v>534</v>
      </c>
      <c r="F10" s="662" t="s">
        <v>534</v>
      </c>
      <c r="G10" s="617" t="s">
        <v>534</v>
      </c>
      <c r="H10" s="662" t="s">
        <v>534</v>
      </c>
      <c r="I10" s="617" t="s">
        <v>534</v>
      </c>
      <c r="J10" s="662" t="s">
        <v>534</v>
      </c>
      <c r="K10" s="617" t="s">
        <v>534</v>
      </c>
      <c r="L10" s="662" t="s">
        <v>534</v>
      </c>
      <c r="M10" s="617" t="s">
        <v>74</v>
      </c>
      <c r="N10" s="280"/>
    </row>
    <row r="11" spans="1:14" ht="14.4" customHeight="1" x14ac:dyDescent="0.3">
      <c r="A11" s="613">
        <v>89301061</v>
      </c>
      <c r="B11" s="614" t="s">
        <v>2246</v>
      </c>
      <c r="C11" s="617">
        <v>2292.4699999999998</v>
      </c>
      <c r="D11" s="617">
        <v>2</v>
      </c>
      <c r="E11" s="617" t="s">
        <v>534</v>
      </c>
      <c r="F11" s="662">
        <v>0</v>
      </c>
      <c r="G11" s="617" t="s">
        <v>534</v>
      </c>
      <c r="H11" s="662">
        <v>0</v>
      </c>
      <c r="I11" s="617">
        <v>2292.4699999999998</v>
      </c>
      <c r="J11" s="662">
        <v>1</v>
      </c>
      <c r="K11" s="617">
        <v>2</v>
      </c>
      <c r="L11" s="662">
        <v>1</v>
      </c>
      <c r="M11" s="617" t="s">
        <v>1</v>
      </c>
      <c r="N11" s="280"/>
    </row>
    <row r="12" spans="1:14" ht="14.4" customHeight="1" x14ac:dyDescent="0.3">
      <c r="A12" s="613">
        <v>89301061</v>
      </c>
      <c r="B12" s="614" t="s">
        <v>2247</v>
      </c>
      <c r="C12" s="617">
        <v>1978.94</v>
      </c>
      <c r="D12" s="617">
        <v>1</v>
      </c>
      <c r="E12" s="617">
        <v>1978.94</v>
      </c>
      <c r="F12" s="662">
        <v>1</v>
      </c>
      <c r="G12" s="617">
        <v>1</v>
      </c>
      <c r="H12" s="662">
        <v>1</v>
      </c>
      <c r="I12" s="617" t="s">
        <v>534</v>
      </c>
      <c r="J12" s="662">
        <v>0</v>
      </c>
      <c r="K12" s="617" t="s">
        <v>534</v>
      </c>
      <c r="L12" s="662">
        <v>0</v>
      </c>
      <c r="M12" s="617" t="s">
        <v>1</v>
      </c>
      <c r="N12" s="280"/>
    </row>
    <row r="13" spans="1:14" ht="14.4" customHeight="1" x14ac:dyDescent="0.3">
      <c r="A13" s="613" t="s">
        <v>2249</v>
      </c>
      <c r="B13" s="614" t="s">
        <v>2250</v>
      </c>
      <c r="C13" s="617">
        <v>4271.41</v>
      </c>
      <c r="D13" s="617">
        <v>3</v>
      </c>
      <c r="E13" s="617">
        <v>1978.94</v>
      </c>
      <c r="F13" s="662">
        <v>0.46329900431005222</v>
      </c>
      <c r="G13" s="617">
        <v>1</v>
      </c>
      <c r="H13" s="662">
        <v>0.33333333333333331</v>
      </c>
      <c r="I13" s="617">
        <v>2292.4699999999998</v>
      </c>
      <c r="J13" s="662">
        <v>0.53670099568994778</v>
      </c>
      <c r="K13" s="617">
        <v>2</v>
      </c>
      <c r="L13" s="662">
        <v>0.66666666666666663</v>
      </c>
      <c r="M13" s="617" t="s">
        <v>541</v>
      </c>
      <c r="N13" s="280"/>
    </row>
    <row r="14" spans="1:14" ht="14.4" customHeight="1" x14ac:dyDescent="0.3">
      <c r="A14" s="613" t="s">
        <v>534</v>
      </c>
      <c r="B14" s="614" t="s">
        <v>534</v>
      </c>
      <c r="C14" s="617" t="s">
        <v>534</v>
      </c>
      <c r="D14" s="617" t="s">
        <v>534</v>
      </c>
      <c r="E14" s="617" t="s">
        <v>534</v>
      </c>
      <c r="F14" s="662" t="s">
        <v>534</v>
      </c>
      <c r="G14" s="617" t="s">
        <v>534</v>
      </c>
      <c r="H14" s="662" t="s">
        <v>534</v>
      </c>
      <c r="I14" s="617" t="s">
        <v>534</v>
      </c>
      <c r="J14" s="662" t="s">
        <v>534</v>
      </c>
      <c r="K14" s="617" t="s">
        <v>534</v>
      </c>
      <c r="L14" s="662" t="s">
        <v>534</v>
      </c>
      <c r="M14" s="617" t="s">
        <v>542</v>
      </c>
      <c r="N14" s="280"/>
    </row>
    <row r="15" spans="1:14" ht="14.4" customHeight="1" x14ac:dyDescent="0.3">
      <c r="A15" s="613">
        <v>89301062</v>
      </c>
      <c r="B15" s="614" t="s">
        <v>2246</v>
      </c>
      <c r="C15" s="617">
        <v>5327.5500000000011</v>
      </c>
      <c r="D15" s="617">
        <v>31</v>
      </c>
      <c r="E15" s="617">
        <v>2107.1400000000003</v>
      </c>
      <c r="F15" s="662">
        <v>0.39551763944026802</v>
      </c>
      <c r="G15" s="617">
        <v>14</v>
      </c>
      <c r="H15" s="662">
        <v>0.45161290322580644</v>
      </c>
      <c r="I15" s="617">
        <v>3220.4100000000003</v>
      </c>
      <c r="J15" s="662">
        <v>0.60448236055973192</v>
      </c>
      <c r="K15" s="617">
        <v>17</v>
      </c>
      <c r="L15" s="662">
        <v>0.54838709677419351</v>
      </c>
      <c r="M15" s="617" t="s">
        <v>1</v>
      </c>
      <c r="N15" s="280"/>
    </row>
    <row r="16" spans="1:14" ht="14.4" customHeight="1" x14ac:dyDescent="0.3">
      <c r="A16" s="613">
        <v>89301062</v>
      </c>
      <c r="B16" s="614" t="s">
        <v>2247</v>
      </c>
      <c r="C16" s="617">
        <v>307834.13000000006</v>
      </c>
      <c r="D16" s="617">
        <v>214</v>
      </c>
      <c r="E16" s="617">
        <v>271735.27000000008</v>
      </c>
      <c r="F16" s="662">
        <v>0.88273275611122137</v>
      </c>
      <c r="G16" s="617">
        <v>186</v>
      </c>
      <c r="H16" s="662">
        <v>0.86915887850467288</v>
      </c>
      <c r="I16" s="617">
        <v>36098.86</v>
      </c>
      <c r="J16" s="662">
        <v>0.11726724388877866</v>
      </c>
      <c r="K16" s="617">
        <v>28</v>
      </c>
      <c r="L16" s="662">
        <v>0.13084112149532709</v>
      </c>
      <c r="M16" s="617" t="s">
        <v>1</v>
      </c>
      <c r="N16" s="280"/>
    </row>
    <row r="17" spans="1:14" ht="14.4" customHeight="1" x14ac:dyDescent="0.3">
      <c r="A17" s="613" t="s">
        <v>2251</v>
      </c>
      <c r="B17" s="614" t="s">
        <v>2252</v>
      </c>
      <c r="C17" s="617">
        <v>313161.68000000005</v>
      </c>
      <c r="D17" s="617">
        <v>245</v>
      </c>
      <c r="E17" s="617">
        <v>273842.41000000009</v>
      </c>
      <c r="F17" s="662">
        <v>0.87444418486961761</v>
      </c>
      <c r="G17" s="617">
        <v>200</v>
      </c>
      <c r="H17" s="662">
        <v>0.81632653061224492</v>
      </c>
      <c r="I17" s="617">
        <v>39319.270000000004</v>
      </c>
      <c r="J17" s="662">
        <v>0.12555581513038247</v>
      </c>
      <c r="K17" s="617">
        <v>45</v>
      </c>
      <c r="L17" s="662">
        <v>0.18367346938775511</v>
      </c>
      <c r="M17" s="617" t="s">
        <v>541</v>
      </c>
      <c r="N17" s="280"/>
    </row>
    <row r="18" spans="1:14" ht="14.4" customHeight="1" x14ac:dyDescent="0.3">
      <c r="A18" s="613" t="s">
        <v>534</v>
      </c>
      <c r="B18" s="614" t="s">
        <v>534</v>
      </c>
      <c r="C18" s="617" t="s">
        <v>534</v>
      </c>
      <c r="D18" s="617" t="s">
        <v>534</v>
      </c>
      <c r="E18" s="617" t="s">
        <v>534</v>
      </c>
      <c r="F18" s="662" t="s">
        <v>534</v>
      </c>
      <c r="G18" s="617" t="s">
        <v>534</v>
      </c>
      <c r="H18" s="662" t="s">
        <v>534</v>
      </c>
      <c r="I18" s="617" t="s">
        <v>534</v>
      </c>
      <c r="J18" s="662" t="s">
        <v>534</v>
      </c>
      <c r="K18" s="617" t="s">
        <v>534</v>
      </c>
      <c r="L18" s="662" t="s">
        <v>534</v>
      </c>
      <c r="M18" s="617" t="s">
        <v>542</v>
      </c>
      <c r="N18" s="280"/>
    </row>
    <row r="19" spans="1:14" ht="14.4" customHeight="1" x14ac:dyDescent="0.3">
      <c r="A19" s="613" t="s">
        <v>2248</v>
      </c>
      <c r="B19" s="614" t="s">
        <v>536</v>
      </c>
      <c r="C19" s="617">
        <v>317433.09000000008</v>
      </c>
      <c r="D19" s="617">
        <v>248</v>
      </c>
      <c r="E19" s="617">
        <v>275821.35000000009</v>
      </c>
      <c r="F19" s="662">
        <v>0.86891177602183822</v>
      </c>
      <c r="G19" s="617">
        <v>201</v>
      </c>
      <c r="H19" s="662">
        <v>0.81048387096774188</v>
      </c>
      <c r="I19" s="617">
        <v>41611.74</v>
      </c>
      <c r="J19" s="662">
        <v>0.13108822397816178</v>
      </c>
      <c r="K19" s="617">
        <v>47</v>
      </c>
      <c r="L19" s="662">
        <v>0.18951612903225806</v>
      </c>
      <c r="M19" s="617" t="s">
        <v>537</v>
      </c>
      <c r="N19" s="280"/>
    </row>
  </sheetData>
  <autoFilter ref="A4:M4"/>
  <mergeCells count="4">
    <mergeCell ref="E3:H3"/>
    <mergeCell ref="C3:D3"/>
    <mergeCell ref="I3:L3"/>
    <mergeCell ref="A1:L1"/>
  </mergeCells>
  <conditionalFormatting sqref="F4 F9 F20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9">
    <cfRule type="expression" dxfId="44" priority="4">
      <formula>AND(LEFT(M10,6)&lt;&gt;"mezera",M10&lt;&gt;"")</formula>
    </cfRule>
  </conditionalFormatting>
  <conditionalFormatting sqref="A10:A19">
    <cfRule type="expression" dxfId="43" priority="2">
      <formula>AND(M10&lt;&gt;"",M10&lt;&gt;"mezeraKL")</formula>
    </cfRule>
  </conditionalFormatting>
  <conditionalFormatting sqref="F10:F19">
    <cfRule type="cellIs" dxfId="42" priority="1" operator="lessThan">
      <formula>0.6</formula>
    </cfRule>
  </conditionalFormatting>
  <conditionalFormatting sqref="B10:L19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9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3" t="s">
        <v>168</v>
      </c>
      <c r="B4" s="667" t="s">
        <v>19</v>
      </c>
      <c r="C4" s="668"/>
      <c r="D4" s="667" t="s">
        <v>20</v>
      </c>
      <c r="E4" s="668"/>
      <c r="F4" s="667" t="s">
        <v>19</v>
      </c>
      <c r="G4" s="675" t="s">
        <v>2</v>
      </c>
      <c r="H4" s="667" t="s">
        <v>20</v>
      </c>
      <c r="I4" s="675" t="s">
        <v>2</v>
      </c>
      <c r="J4" s="667" t="s">
        <v>19</v>
      </c>
      <c r="K4" s="675" t="s">
        <v>2</v>
      </c>
      <c r="L4" s="667" t="s">
        <v>20</v>
      </c>
      <c r="M4" s="676" t="s">
        <v>2</v>
      </c>
    </row>
    <row r="5" spans="1:13" ht="14.4" customHeight="1" x14ac:dyDescent="0.3">
      <c r="A5" s="664" t="s">
        <v>2253</v>
      </c>
      <c r="B5" s="669">
        <v>8010.64</v>
      </c>
      <c r="C5" s="624">
        <v>1</v>
      </c>
      <c r="D5" s="672">
        <v>6</v>
      </c>
      <c r="E5" s="680" t="s">
        <v>2253</v>
      </c>
      <c r="F5" s="669">
        <v>4052.76</v>
      </c>
      <c r="G5" s="645">
        <v>0.50592212357564437</v>
      </c>
      <c r="H5" s="627">
        <v>4</v>
      </c>
      <c r="I5" s="677">
        <v>0.66666666666666663</v>
      </c>
      <c r="J5" s="683">
        <v>3957.88</v>
      </c>
      <c r="K5" s="645">
        <v>0.49407787642435558</v>
      </c>
      <c r="L5" s="627">
        <v>2</v>
      </c>
      <c r="M5" s="677">
        <v>0.33333333333333331</v>
      </c>
    </row>
    <row r="6" spans="1:13" ht="14.4" customHeight="1" x14ac:dyDescent="0.3">
      <c r="A6" s="665" t="s">
        <v>2254</v>
      </c>
      <c r="B6" s="670">
        <v>0</v>
      </c>
      <c r="C6" s="630"/>
      <c r="D6" s="673">
        <v>1</v>
      </c>
      <c r="E6" s="681" t="s">
        <v>2254</v>
      </c>
      <c r="F6" s="670"/>
      <c r="G6" s="646"/>
      <c r="H6" s="633"/>
      <c r="I6" s="678">
        <v>0</v>
      </c>
      <c r="J6" s="684">
        <v>0</v>
      </c>
      <c r="K6" s="646"/>
      <c r="L6" s="633">
        <v>1</v>
      </c>
      <c r="M6" s="678">
        <v>1</v>
      </c>
    </row>
    <row r="7" spans="1:13" ht="14.4" customHeight="1" x14ac:dyDescent="0.3">
      <c r="A7" s="665" t="s">
        <v>2255</v>
      </c>
      <c r="B7" s="670">
        <v>96901.260000000024</v>
      </c>
      <c r="C7" s="630">
        <v>1</v>
      </c>
      <c r="D7" s="673">
        <v>81</v>
      </c>
      <c r="E7" s="681" t="s">
        <v>2255</v>
      </c>
      <c r="F7" s="670">
        <v>85024.680000000022</v>
      </c>
      <c r="G7" s="646">
        <v>0.87743626863056268</v>
      </c>
      <c r="H7" s="633">
        <v>68</v>
      </c>
      <c r="I7" s="678">
        <v>0.83950617283950613</v>
      </c>
      <c r="J7" s="684">
        <v>11876.580000000002</v>
      </c>
      <c r="K7" s="646">
        <v>0.1225637313694373</v>
      </c>
      <c r="L7" s="633">
        <v>13</v>
      </c>
      <c r="M7" s="678">
        <v>0.16049382716049382</v>
      </c>
    </row>
    <row r="8" spans="1:13" ht="14.4" customHeight="1" x14ac:dyDescent="0.3">
      <c r="A8" s="665" t="s">
        <v>2256</v>
      </c>
      <c r="B8" s="670">
        <v>76473.72</v>
      </c>
      <c r="C8" s="630">
        <v>1</v>
      </c>
      <c r="D8" s="673">
        <v>64</v>
      </c>
      <c r="E8" s="681" t="s">
        <v>2256</v>
      </c>
      <c r="F8" s="670">
        <v>64791.199999999997</v>
      </c>
      <c r="G8" s="646">
        <v>0.84723484093620649</v>
      </c>
      <c r="H8" s="633">
        <v>48</v>
      </c>
      <c r="I8" s="678">
        <v>0.75</v>
      </c>
      <c r="J8" s="684">
        <v>11682.52</v>
      </c>
      <c r="K8" s="646">
        <v>0.15276515906379343</v>
      </c>
      <c r="L8" s="633">
        <v>16</v>
      </c>
      <c r="M8" s="678">
        <v>0.25</v>
      </c>
    </row>
    <row r="9" spans="1:13" ht="14.4" customHeight="1" x14ac:dyDescent="0.3">
      <c r="A9" s="665" t="s">
        <v>2257</v>
      </c>
      <c r="B9" s="670">
        <v>23866.550000000003</v>
      </c>
      <c r="C9" s="630">
        <v>1</v>
      </c>
      <c r="D9" s="673">
        <v>17</v>
      </c>
      <c r="E9" s="681" t="s">
        <v>2257</v>
      </c>
      <c r="F9" s="670">
        <v>17406.410000000003</v>
      </c>
      <c r="G9" s="646">
        <v>0.72932241987216428</v>
      </c>
      <c r="H9" s="633">
        <v>12</v>
      </c>
      <c r="I9" s="678">
        <v>0.70588235294117652</v>
      </c>
      <c r="J9" s="684">
        <v>6460.1399999999994</v>
      </c>
      <c r="K9" s="646">
        <v>0.27067758012783577</v>
      </c>
      <c r="L9" s="633">
        <v>5</v>
      </c>
      <c r="M9" s="678">
        <v>0.29411764705882354</v>
      </c>
    </row>
    <row r="10" spans="1:13" ht="14.4" customHeight="1" x14ac:dyDescent="0.3">
      <c r="A10" s="665" t="s">
        <v>2258</v>
      </c>
      <c r="B10" s="670">
        <v>64989.19</v>
      </c>
      <c r="C10" s="630">
        <v>1</v>
      </c>
      <c r="D10" s="673">
        <v>47</v>
      </c>
      <c r="E10" s="681" t="s">
        <v>2258</v>
      </c>
      <c r="F10" s="670">
        <v>60331.310000000005</v>
      </c>
      <c r="G10" s="646">
        <v>0.9283283881519373</v>
      </c>
      <c r="H10" s="633">
        <v>42</v>
      </c>
      <c r="I10" s="678">
        <v>0.8936170212765957</v>
      </c>
      <c r="J10" s="684">
        <v>4657.88</v>
      </c>
      <c r="K10" s="646">
        <v>7.1671611848062727E-2</v>
      </c>
      <c r="L10" s="633">
        <v>5</v>
      </c>
      <c r="M10" s="678">
        <v>0.10638297872340426</v>
      </c>
    </row>
    <row r="11" spans="1:13" ht="14.4" customHeight="1" x14ac:dyDescent="0.3">
      <c r="A11" s="665" t="s">
        <v>2259</v>
      </c>
      <c r="B11" s="670">
        <v>1587.1799999999998</v>
      </c>
      <c r="C11" s="630">
        <v>1</v>
      </c>
      <c r="D11" s="673">
        <v>3</v>
      </c>
      <c r="E11" s="681" t="s">
        <v>2259</v>
      </c>
      <c r="F11" s="670">
        <v>589.38</v>
      </c>
      <c r="G11" s="646">
        <v>0.37133784447888712</v>
      </c>
      <c r="H11" s="633">
        <v>1</v>
      </c>
      <c r="I11" s="678">
        <v>0.33333333333333331</v>
      </c>
      <c r="J11" s="684">
        <v>997.8</v>
      </c>
      <c r="K11" s="646">
        <v>0.62866215552111293</v>
      </c>
      <c r="L11" s="633">
        <v>2</v>
      </c>
      <c r="M11" s="678">
        <v>0.66666666666666663</v>
      </c>
    </row>
    <row r="12" spans="1:13" ht="14.4" customHeight="1" x14ac:dyDescent="0.3">
      <c r="A12" s="665" t="s">
        <v>2260</v>
      </c>
      <c r="B12" s="670">
        <v>19878.330000000002</v>
      </c>
      <c r="C12" s="630">
        <v>1</v>
      </c>
      <c r="D12" s="673">
        <v>15</v>
      </c>
      <c r="E12" s="681" t="s">
        <v>2260</v>
      </c>
      <c r="F12" s="670">
        <v>17899.390000000003</v>
      </c>
      <c r="G12" s="646">
        <v>0.90044737158503763</v>
      </c>
      <c r="H12" s="633">
        <v>13</v>
      </c>
      <c r="I12" s="678">
        <v>0.8666666666666667</v>
      </c>
      <c r="J12" s="684">
        <v>1978.94</v>
      </c>
      <c r="K12" s="646">
        <v>9.9552628414962416E-2</v>
      </c>
      <c r="L12" s="633">
        <v>2</v>
      </c>
      <c r="M12" s="678">
        <v>0.13333333333333333</v>
      </c>
    </row>
    <row r="13" spans="1:13" ht="14.4" customHeight="1" thickBot="1" x14ac:dyDescent="0.35">
      <c r="A13" s="666" t="s">
        <v>2261</v>
      </c>
      <c r="B13" s="671">
        <v>25726.219999999998</v>
      </c>
      <c r="C13" s="636">
        <v>1</v>
      </c>
      <c r="D13" s="674">
        <v>14</v>
      </c>
      <c r="E13" s="682" t="s">
        <v>2261</v>
      </c>
      <c r="F13" s="671">
        <v>25726.219999999998</v>
      </c>
      <c r="G13" s="647">
        <v>1</v>
      </c>
      <c r="H13" s="639">
        <v>13</v>
      </c>
      <c r="I13" s="679">
        <v>0.9285714285714286</v>
      </c>
      <c r="J13" s="685">
        <v>0</v>
      </c>
      <c r="K13" s="647">
        <v>0</v>
      </c>
      <c r="L13" s="639">
        <v>1</v>
      </c>
      <c r="M13" s="679">
        <v>7.1428571428571425E-2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2408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317433.09000000014</v>
      </c>
      <c r="N3" s="70">
        <f>SUBTOTAL(9,N7:N1048576)</f>
        <v>267</v>
      </c>
      <c r="O3" s="70">
        <f>SUBTOTAL(9,O7:O1048576)</f>
        <v>248</v>
      </c>
      <c r="P3" s="70">
        <f>SUBTOTAL(9,P7:P1048576)</f>
        <v>275821.35000000003</v>
      </c>
      <c r="Q3" s="71">
        <f>IF(M3=0,0,P3/M3)</f>
        <v>0.86891177602183789</v>
      </c>
      <c r="R3" s="70">
        <f>SUBTOTAL(9,R7:R1048576)</f>
        <v>210</v>
      </c>
      <c r="S3" s="71">
        <f>IF(N3=0,0,R3/N3)</f>
        <v>0.7865168539325843</v>
      </c>
      <c r="T3" s="70">
        <f>SUBTOTAL(9,T7:T1048576)</f>
        <v>201</v>
      </c>
      <c r="U3" s="72">
        <f>IF(O3=0,0,T3/O3)</f>
        <v>0.81048387096774188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6" t="s">
        <v>23</v>
      </c>
      <c r="B6" s="687" t="s">
        <v>5</v>
      </c>
      <c r="C6" s="686" t="s">
        <v>24</v>
      </c>
      <c r="D6" s="687" t="s">
        <v>6</v>
      </c>
      <c r="E6" s="687" t="s">
        <v>194</v>
      </c>
      <c r="F6" s="687" t="s">
        <v>25</v>
      </c>
      <c r="G6" s="687" t="s">
        <v>26</v>
      </c>
      <c r="H6" s="687" t="s">
        <v>8</v>
      </c>
      <c r="I6" s="687" t="s">
        <v>10</v>
      </c>
      <c r="J6" s="687" t="s">
        <v>11</v>
      </c>
      <c r="K6" s="687" t="s">
        <v>12</v>
      </c>
      <c r="L6" s="687" t="s">
        <v>27</v>
      </c>
      <c r="M6" s="688" t="s">
        <v>14</v>
      </c>
      <c r="N6" s="689" t="s">
        <v>28</v>
      </c>
      <c r="O6" s="689" t="s">
        <v>28</v>
      </c>
      <c r="P6" s="689" t="s">
        <v>14</v>
      </c>
      <c r="Q6" s="689" t="s">
        <v>2</v>
      </c>
      <c r="R6" s="689" t="s">
        <v>28</v>
      </c>
      <c r="S6" s="689" t="s">
        <v>2</v>
      </c>
      <c r="T6" s="689" t="s">
        <v>28</v>
      </c>
      <c r="U6" s="690" t="s">
        <v>2</v>
      </c>
    </row>
    <row r="7" spans="1:21" ht="14.4" customHeight="1" x14ac:dyDescent="0.3">
      <c r="A7" s="623">
        <v>6</v>
      </c>
      <c r="B7" s="624" t="s">
        <v>533</v>
      </c>
      <c r="C7" s="624">
        <v>89301062</v>
      </c>
      <c r="D7" s="691" t="s">
        <v>2406</v>
      </c>
      <c r="E7" s="692" t="s">
        <v>2253</v>
      </c>
      <c r="F7" s="624" t="s">
        <v>2246</v>
      </c>
      <c r="G7" s="624" t="s">
        <v>2262</v>
      </c>
      <c r="H7" s="624" t="s">
        <v>534</v>
      </c>
      <c r="I7" s="624" t="s">
        <v>2263</v>
      </c>
      <c r="J7" s="624" t="s">
        <v>2264</v>
      </c>
      <c r="K7" s="624" t="s">
        <v>2265</v>
      </c>
      <c r="L7" s="625">
        <v>23.72</v>
      </c>
      <c r="M7" s="625">
        <v>94.88</v>
      </c>
      <c r="N7" s="624">
        <v>4</v>
      </c>
      <c r="O7" s="693">
        <v>2</v>
      </c>
      <c r="P7" s="625">
        <v>94.88</v>
      </c>
      <c r="Q7" s="645">
        <v>1</v>
      </c>
      <c r="R7" s="624">
        <v>4</v>
      </c>
      <c r="S7" s="645">
        <v>1</v>
      </c>
      <c r="T7" s="693">
        <v>2</v>
      </c>
      <c r="U7" s="677">
        <v>1</v>
      </c>
    </row>
    <row r="8" spans="1:21" ht="14.4" customHeight="1" x14ac:dyDescent="0.3">
      <c r="A8" s="694">
        <v>6</v>
      </c>
      <c r="B8" s="695" t="s">
        <v>533</v>
      </c>
      <c r="C8" s="695">
        <v>89301062</v>
      </c>
      <c r="D8" s="696" t="s">
        <v>2406</v>
      </c>
      <c r="E8" s="697" t="s">
        <v>2253</v>
      </c>
      <c r="F8" s="695" t="s">
        <v>2247</v>
      </c>
      <c r="G8" s="695" t="s">
        <v>2266</v>
      </c>
      <c r="H8" s="695" t="s">
        <v>534</v>
      </c>
      <c r="I8" s="695" t="s">
        <v>2267</v>
      </c>
      <c r="J8" s="695" t="s">
        <v>2268</v>
      </c>
      <c r="K8" s="695" t="s">
        <v>2269</v>
      </c>
      <c r="L8" s="698">
        <v>1978.94</v>
      </c>
      <c r="M8" s="698">
        <v>7915.76</v>
      </c>
      <c r="N8" s="695">
        <v>4</v>
      </c>
      <c r="O8" s="699">
        <v>4</v>
      </c>
      <c r="P8" s="698">
        <v>3957.88</v>
      </c>
      <c r="Q8" s="700">
        <v>0.5</v>
      </c>
      <c r="R8" s="695">
        <v>2</v>
      </c>
      <c r="S8" s="700">
        <v>0.5</v>
      </c>
      <c r="T8" s="699">
        <v>2</v>
      </c>
      <c r="U8" s="701">
        <v>0.5</v>
      </c>
    </row>
    <row r="9" spans="1:21" ht="14.4" customHeight="1" x14ac:dyDescent="0.3">
      <c r="A9" s="694">
        <v>6</v>
      </c>
      <c r="B9" s="695" t="s">
        <v>533</v>
      </c>
      <c r="C9" s="695">
        <v>89301062</v>
      </c>
      <c r="D9" s="696" t="s">
        <v>2406</v>
      </c>
      <c r="E9" s="697" t="s">
        <v>2254</v>
      </c>
      <c r="F9" s="695" t="s">
        <v>2246</v>
      </c>
      <c r="G9" s="695" t="s">
        <v>2270</v>
      </c>
      <c r="H9" s="695" t="s">
        <v>534</v>
      </c>
      <c r="I9" s="695" t="s">
        <v>2271</v>
      </c>
      <c r="J9" s="695" t="s">
        <v>818</v>
      </c>
      <c r="K9" s="695" t="s">
        <v>1357</v>
      </c>
      <c r="L9" s="698">
        <v>0</v>
      </c>
      <c r="M9" s="698">
        <v>0</v>
      </c>
      <c r="N9" s="695">
        <v>1</v>
      </c>
      <c r="O9" s="699">
        <v>1</v>
      </c>
      <c r="P9" s="698"/>
      <c r="Q9" s="700"/>
      <c r="R9" s="695"/>
      <c r="S9" s="700">
        <v>0</v>
      </c>
      <c r="T9" s="699"/>
      <c r="U9" s="701">
        <v>0</v>
      </c>
    </row>
    <row r="10" spans="1:21" ht="14.4" customHeight="1" x14ac:dyDescent="0.3">
      <c r="A10" s="694">
        <v>6</v>
      </c>
      <c r="B10" s="695" t="s">
        <v>533</v>
      </c>
      <c r="C10" s="695">
        <v>89301062</v>
      </c>
      <c r="D10" s="696" t="s">
        <v>2406</v>
      </c>
      <c r="E10" s="697" t="s">
        <v>2255</v>
      </c>
      <c r="F10" s="695" t="s">
        <v>2246</v>
      </c>
      <c r="G10" s="695" t="s">
        <v>2272</v>
      </c>
      <c r="H10" s="695" t="s">
        <v>892</v>
      </c>
      <c r="I10" s="695" t="s">
        <v>2273</v>
      </c>
      <c r="J10" s="695" t="s">
        <v>2274</v>
      </c>
      <c r="K10" s="695" t="s">
        <v>2275</v>
      </c>
      <c r="L10" s="698">
        <v>222.25</v>
      </c>
      <c r="M10" s="698">
        <v>222.25</v>
      </c>
      <c r="N10" s="695">
        <v>1</v>
      </c>
      <c r="O10" s="699">
        <v>1</v>
      </c>
      <c r="P10" s="698"/>
      <c r="Q10" s="700">
        <v>0</v>
      </c>
      <c r="R10" s="695"/>
      <c r="S10" s="700">
        <v>0</v>
      </c>
      <c r="T10" s="699"/>
      <c r="U10" s="701">
        <v>0</v>
      </c>
    </row>
    <row r="11" spans="1:21" ht="14.4" customHeight="1" x14ac:dyDescent="0.3">
      <c r="A11" s="694">
        <v>6</v>
      </c>
      <c r="B11" s="695" t="s">
        <v>533</v>
      </c>
      <c r="C11" s="695">
        <v>89301062</v>
      </c>
      <c r="D11" s="696" t="s">
        <v>2406</v>
      </c>
      <c r="E11" s="697" t="s">
        <v>2255</v>
      </c>
      <c r="F11" s="695" t="s">
        <v>2246</v>
      </c>
      <c r="G11" s="695" t="s">
        <v>2272</v>
      </c>
      <c r="H11" s="695" t="s">
        <v>892</v>
      </c>
      <c r="I11" s="695" t="s">
        <v>2276</v>
      </c>
      <c r="J11" s="695" t="s">
        <v>2274</v>
      </c>
      <c r="K11" s="695" t="s">
        <v>2277</v>
      </c>
      <c r="L11" s="698">
        <v>0</v>
      </c>
      <c r="M11" s="698">
        <v>0</v>
      </c>
      <c r="N11" s="695">
        <v>2</v>
      </c>
      <c r="O11" s="699">
        <v>2</v>
      </c>
      <c r="P11" s="698">
        <v>0</v>
      </c>
      <c r="Q11" s="700"/>
      <c r="R11" s="695">
        <v>1</v>
      </c>
      <c r="S11" s="700">
        <v>0.5</v>
      </c>
      <c r="T11" s="699">
        <v>1</v>
      </c>
      <c r="U11" s="701">
        <v>0.5</v>
      </c>
    </row>
    <row r="12" spans="1:21" ht="14.4" customHeight="1" x14ac:dyDescent="0.3">
      <c r="A12" s="694">
        <v>6</v>
      </c>
      <c r="B12" s="695" t="s">
        <v>533</v>
      </c>
      <c r="C12" s="695">
        <v>89301062</v>
      </c>
      <c r="D12" s="696" t="s">
        <v>2406</v>
      </c>
      <c r="E12" s="697" t="s">
        <v>2255</v>
      </c>
      <c r="F12" s="695" t="s">
        <v>2246</v>
      </c>
      <c r="G12" s="695" t="s">
        <v>2278</v>
      </c>
      <c r="H12" s="695" t="s">
        <v>534</v>
      </c>
      <c r="I12" s="695" t="s">
        <v>2279</v>
      </c>
      <c r="J12" s="695" t="s">
        <v>2280</v>
      </c>
      <c r="K12" s="695" t="s">
        <v>2281</v>
      </c>
      <c r="L12" s="698">
        <v>0</v>
      </c>
      <c r="M12" s="698">
        <v>0</v>
      </c>
      <c r="N12" s="695">
        <v>1</v>
      </c>
      <c r="O12" s="699">
        <v>1</v>
      </c>
      <c r="P12" s="698">
        <v>0</v>
      </c>
      <c r="Q12" s="700"/>
      <c r="R12" s="695">
        <v>1</v>
      </c>
      <c r="S12" s="700">
        <v>1</v>
      </c>
      <c r="T12" s="699">
        <v>1</v>
      </c>
      <c r="U12" s="701">
        <v>1</v>
      </c>
    </row>
    <row r="13" spans="1:21" ht="14.4" customHeight="1" x14ac:dyDescent="0.3">
      <c r="A13" s="694">
        <v>6</v>
      </c>
      <c r="B13" s="695" t="s">
        <v>533</v>
      </c>
      <c r="C13" s="695">
        <v>89301062</v>
      </c>
      <c r="D13" s="696" t="s">
        <v>2406</v>
      </c>
      <c r="E13" s="697" t="s">
        <v>2255</v>
      </c>
      <c r="F13" s="695" t="s">
        <v>2246</v>
      </c>
      <c r="G13" s="695" t="s">
        <v>2282</v>
      </c>
      <c r="H13" s="695" t="s">
        <v>892</v>
      </c>
      <c r="I13" s="695" t="s">
        <v>2283</v>
      </c>
      <c r="J13" s="695" t="s">
        <v>2284</v>
      </c>
      <c r="K13" s="695" t="s">
        <v>2285</v>
      </c>
      <c r="L13" s="698">
        <v>306.04000000000002</v>
      </c>
      <c r="M13" s="698">
        <v>306.04000000000002</v>
      </c>
      <c r="N13" s="695">
        <v>1</v>
      </c>
      <c r="O13" s="699">
        <v>1</v>
      </c>
      <c r="P13" s="698"/>
      <c r="Q13" s="700">
        <v>0</v>
      </c>
      <c r="R13" s="695"/>
      <c r="S13" s="700">
        <v>0</v>
      </c>
      <c r="T13" s="699"/>
      <c r="U13" s="701">
        <v>0</v>
      </c>
    </row>
    <row r="14" spans="1:21" ht="14.4" customHeight="1" x14ac:dyDescent="0.3">
      <c r="A14" s="694">
        <v>6</v>
      </c>
      <c r="B14" s="695" t="s">
        <v>533</v>
      </c>
      <c r="C14" s="695">
        <v>89301062</v>
      </c>
      <c r="D14" s="696" t="s">
        <v>2406</v>
      </c>
      <c r="E14" s="697" t="s">
        <v>2255</v>
      </c>
      <c r="F14" s="695" t="s">
        <v>2246</v>
      </c>
      <c r="G14" s="695" t="s">
        <v>2286</v>
      </c>
      <c r="H14" s="695" t="s">
        <v>892</v>
      </c>
      <c r="I14" s="695" t="s">
        <v>2287</v>
      </c>
      <c r="J14" s="695" t="s">
        <v>2288</v>
      </c>
      <c r="K14" s="695" t="s">
        <v>2289</v>
      </c>
      <c r="L14" s="698">
        <v>0</v>
      </c>
      <c r="M14" s="698">
        <v>0</v>
      </c>
      <c r="N14" s="695">
        <v>1</v>
      </c>
      <c r="O14" s="699">
        <v>1</v>
      </c>
      <c r="P14" s="698"/>
      <c r="Q14" s="700"/>
      <c r="R14" s="695"/>
      <c r="S14" s="700">
        <v>0</v>
      </c>
      <c r="T14" s="699"/>
      <c r="U14" s="701">
        <v>0</v>
      </c>
    </row>
    <row r="15" spans="1:21" ht="14.4" customHeight="1" x14ac:dyDescent="0.3">
      <c r="A15" s="694">
        <v>6</v>
      </c>
      <c r="B15" s="695" t="s">
        <v>533</v>
      </c>
      <c r="C15" s="695">
        <v>89301062</v>
      </c>
      <c r="D15" s="696" t="s">
        <v>2406</v>
      </c>
      <c r="E15" s="697" t="s">
        <v>2255</v>
      </c>
      <c r="F15" s="695" t="s">
        <v>2246</v>
      </c>
      <c r="G15" s="695" t="s">
        <v>2290</v>
      </c>
      <c r="H15" s="695" t="s">
        <v>534</v>
      </c>
      <c r="I15" s="695" t="s">
        <v>2291</v>
      </c>
      <c r="J15" s="695" t="s">
        <v>2292</v>
      </c>
      <c r="K15" s="695" t="s">
        <v>2293</v>
      </c>
      <c r="L15" s="698">
        <v>64.13</v>
      </c>
      <c r="M15" s="698">
        <v>64.13</v>
      </c>
      <c r="N15" s="695">
        <v>1</v>
      </c>
      <c r="O15" s="699">
        <v>0.5</v>
      </c>
      <c r="P15" s="698">
        <v>64.13</v>
      </c>
      <c r="Q15" s="700">
        <v>1</v>
      </c>
      <c r="R15" s="695">
        <v>1</v>
      </c>
      <c r="S15" s="700">
        <v>1</v>
      </c>
      <c r="T15" s="699">
        <v>0.5</v>
      </c>
      <c r="U15" s="701">
        <v>1</v>
      </c>
    </row>
    <row r="16" spans="1:21" ht="14.4" customHeight="1" x14ac:dyDescent="0.3">
      <c r="A16" s="694">
        <v>6</v>
      </c>
      <c r="B16" s="695" t="s">
        <v>533</v>
      </c>
      <c r="C16" s="695">
        <v>89301062</v>
      </c>
      <c r="D16" s="696" t="s">
        <v>2406</v>
      </c>
      <c r="E16" s="697" t="s">
        <v>2255</v>
      </c>
      <c r="F16" s="695" t="s">
        <v>2246</v>
      </c>
      <c r="G16" s="695" t="s">
        <v>2294</v>
      </c>
      <c r="H16" s="695" t="s">
        <v>534</v>
      </c>
      <c r="I16" s="695" t="s">
        <v>2295</v>
      </c>
      <c r="J16" s="695" t="s">
        <v>2296</v>
      </c>
      <c r="K16" s="695" t="s">
        <v>2297</v>
      </c>
      <c r="L16" s="698">
        <v>0</v>
      </c>
      <c r="M16" s="698">
        <v>0</v>
      </c>
      <c r="N16" s="695">
        <v>1</v>
      </c>
      <c r="O16" s="699">
        <v>1</v>
      </c>
      <c r="P16" s="698">
        <v>0</v>
      </c>
      <c r="Q16" s="700"/>
      <c r="R16" s="695">
        <v>1</v>
      </c>
      <c r="S16" s="700">
        <v>1</v>
      </c>
      <c r="T16" s="699">
        <v>1</v>
      </c>
      <c r="U16" s="701">
        <v>1</v>
      </c>
    </row>
    <row r="17" spans="1:21" ht="14.4" customHeight="1" x14ac:dyDescent="0.3">
      <c r="A17" s="694">
        <v>6</v>
      </c>
      <c r="B17" s="695" t="s">
        <v>533</v>
      </c>
      <c r="C17" s="695">
        <v>89301062</v>
      </c>
      <c r="D17" s="696" t="s">
        <v>2406</v>
      </c>
      <c r="E17" s="697" t="s">
        <v>2255</v>
      </c>
      <c r="F17" s="695" t="s">
        <v>2246</v>
      </c>
      <c r="G17" s="695" t="s">
        <v>2298</v>
      </c>
      <c r="H17" s="695" t="s">
        <v>534</v>
      </c>
      <c r="I17" s="695" t="s">
        <v>655</v>
      </c>
      <c r="J17" s="695" t="s">
        <v>2299</v>
      </c>
      <c r="K17" s="695" t="s">
        <v>2300</v>
      </c>
      <c r="L17" s="698">
        <v>0</v>
      </c>
      <c r="M17" s="698">
        <v>0</v>
      </c>
      <c r="N17" s="695">
        <v>1</v>
      </c>
      <c r="O17" s="699">
        <v>0.5</v>
      </c>
      <c r="P17" s="698">
        <v>0</v>
      </c>
      <c r="Q17" s="700"/>
      <c r="R17" s="695">
        <v>1</v>
      </c>
      <c r="S17" s="700">
        <v>1</v>
      </c>
      <c r="T17" s="699">
        <v>0.5</v>
      </c>
      <c r="U17" s="701">
        <v>1</v>
      </c>
    </row>
    <row r="18" spans="1:21" ht="14.4" customHeight="1" x14ac:dyDescent="0.3">
      <c r="A18" s="694">
        <v>6</v>
      </c>
      <c r="B18" s="695" t="s">
        <v>533</v>
      </c>
      <c r="C18" s="695">
        <v>89301062</v>
      </c>
      <c r="D18" s="696" t="s">
        <v>2406</v>
      </c>
      <c r="E18" s="697" t="s">
        <v>2255</v>
      </c>
      <c r="F18" s="695" t="s">
        <v>2247</v>
      </c>
      <c r="G18" s="695" t="s">
        <v>2301</v>
      </c>
      <c r="H18" s="695" t="s">
        <v>534</v>
      </c>
      <c r="I18" s="695" t="s">
        <v>2302</v>
      </c>
      <c r="J18" s="695" t="s">
        <v>2303</v>
      </c>
      <c r="K18" s="695" t="s">
        <v>2304</v>
      </c>
      <c r="L18" s="698">
        <v>410</v>
      </c>
      <c r="M18" s="698">
        <v>1640</v>
      </c>
      <c r="N18" s="695">
        <v>4</v>
      </c>
      <c r="O18" s="699">
        <v>4</v>
      </c>
      <c r="P18" s="698">
        <v>1640</v>
      </c>
      <c r="Q18" s="700">
        <v>1</v>
      </c>
      <c r="R18" s="695">
        <v>4</v>
      </c>
      <c r="S18" s="700">
        <v>1</v>
      </c>
      <c r="T18" s="699">
        <v>4</v>
      </c>
      <c r="U18" s="701">
        <v>1</v>
      </c>
    </row>
    <row r="19" spans="1:21" ht="14.4" customHeight="1" x14ac:dyDescent="0.3">
      <c r="A19" s="694">
        <v>6</v>
      </c>
      <c r="B19" s="695" t="s">
        <v>533</v>
      </c>
      <c r="C19" s="695">
        <v>89301062</v>
      </c>
      <c r="D19" s="696" t="s">
        <v>2406</v>
      </c>
      <c r="E19" s="697" t="s">
        <v>2255</v>
      </c>
      <c r="F19" s="695" t="s">
        <v>2247</v>
      </c>
      <c r="G19" s="695" t="s">
        <v>2301</v>
      </c>
      <c r="H19" s="695" t="s">
        <v>534</v>
      </c>
      <c r="I19" s="695" t="s">
        <v>2302</v>
      </c>
      <c r="J19" s="695" t="s">
        <v>2305</v>
      </c>
      <c r="K19" s="695" t="s">
        <v>2306</v>
      </c>
      <c r="L19" s="698">
        <v>410</v>
      </c>
      <c r="M19" s="698">
        <v>2050</v>
      </c>
      <c r="N19" s="695">
        <v>5</v>
      </c>
      <c r="O19" s="699">
        <v>5</v>
      </c>
      <c r="P19" s="698">
        <v>1640</v>
      </c>
      <c r="Q19" s="700">
        <v>0.8</v>
      </c>
      <c r="R19" s="695">
        <v>4</v>
      </c>
      <c r="S19" s="700">
        <v>0.8</v>
      </c>
      <c r="T19" s="699">
        <v>4</v>
      </c>
      <c r="U19" s="701">
        <v>0.8</v>
      </c>
    </row>
    <row r="20" spans="1:21" ht="14.4" customHeight="1" x14ac:dyDescent="0.3">
      <c r="A20" s="694">
        <v>6</v>
      </c>
      <c r="B20" s="695" t="s">
        <v>533</v>
      </c>
      <c r="C20" s="695">
        <v>89301062</v>
      </c>
      <c r="D20" s="696" t="s">
        <v>2406</v>
      </c>
      <c r="E20" s="697" t="s">
        <v>2255</v>
      </c>
      <c r="F20" s="695" t="s">
        <v>2247</v>
      </c>
      <c r="G20" s="695" t="s">
        <v>2301</v>
      </c>
      <c r="H20" s="695" t="s">
        <v>534</v>
      </c>
      <c r="I20" s="695" t="s">
        <v>2307</v>
      </c>
      <c r="J20" s="695" t="s">
        <v>2305</v>
      </c>
      <c r="K20" s="695" t="s">
        <v>2308</v>
      </c>
      <c r="L20" s="698">
        <v>410</v>
      </c>
      <c r="M20" s="698">
        <v>410</v>
      </c>
      <c r="N20" s="695">
        <v>1</v>
      </c>
      <c r="O20" s="699">
        <v>1</v>
      </c>
      <c r="P20" s="698">
        <v>410</v>
      </c>
      <c r="Q20" s="700">
        <v>1</v>
      </c>
      <c r="R20" s="695">
        <v>1</v>
      </c>
      <c r="S20" s="700">
        <v>1</v>
      </c>
      <c r="T20" s="699">
        <v>1</v>
      </c>
      <c r="U20" s="701">
        <v>1</v>
      </c>
    </row>
    <row r="21" spans="1:21" ht="14.4" customHeight="1" x14ac:dyDescent="0.3">
      <c r="A21" s="694">
        <v>6</v>
      </c>
      <c r="B21" s="695" t="s">
        <v>533</v>
      </c>
      <c r="C21" s="695">
        <v>89301062</v>
      </c>
      <c r="D21" s="696" t="s">
        <v>2406</v>
      </c>
      <c r="E21" s="697" t="s">
        <v>2255</v>
      </c>
      <c r="F21" s="695" t="s">
        <v>2247</v>
      </c>
      <c r="G21" s="695" t="s">
        <v>2266</v>
      </c>
      <c r="H21" s="695" t="s">
        <v>534</v>
      </c>
      <c r="I21" s="695" t="s">
        <v>2309</v>
      </c>
      <c r="J21" s="695" t="s">
        <v>2310</v>
      </c>
      <c r="K21" s="695" t="s">
        <v>2311</v>
      </c>
      <c r="L21" s="698">
        <v>179.2</v>
      </c>
      <c r="M21" s="698">
        <v>179.2</v>
      </c>
      <c r="N21" s="695">
        <v>1</v>
      </c>
      <c r="O21" s="699">
        <v>1</v>
      </c>
      <c r="P21" s="698"/>
      <c r="Q21" s="700">
        <v>0</v>
      </c>
      <c r="R21" s="695"/>
      <c r="S21" s="700">
        <v>0</v>
      </c>
      <c r="T21" s="699"/>
      <c r="U21" s="701">
        <v>0</v>
      </c>
    </row>
    <row r="22" spans="1:21" ht="14.4" customHeight="1" x14ac:dyDescent="0.3">
      <c r="A22" s="694">
        <v>6</v>
      </c>
      <c r="B22" s="695" t="s">
        <v>533</v>
      </c>
      <c r="C22" s="695">
        <v>89301062</v>
      </c>
      <c r="D22" s="696" t="s">
        <v>2406</v>
      </c>
      <c r="E22" s="697" t="s">
        <v>2255</v>
      </c>
      <c r="F22" s="695" t="s">
        <v>2247</v>
      </c>
      <c r="G22" s="695" t="s">
        <v>2266</v>
      </c>
      <c r="H22" s="695" t="s">
        <v>534</v>
      </c>
      <c r="I22" s="695" t="s">
        <v>2312</v>
      </c>
      <c r="J22" s="695" t="s">
        <v>2313</v>
      </c>
      <c r="K22" s="695" t="s">
        <v>2314</v>
      </c>
      <c r="L22" s="698">
        <v>864.39</v>
      </c>
      <c r="M22" s="698">
        <v>17287.799999999996</v>
      </c>
      <c r="N22" s="695">
        <v>20</v>
      </c>
      <c r="O22" s="699">
        <v>20</v>
      </c>
      <c r="P22" s="698">
        <v>16423.409999999996</v>
      </c>
      <c r="Q22" s="700">
        <v>0.95000000000000007</v>
      </c>
      <c r="R22" s="695">
        <v>19</v>
      </c>
      <c r="S22" s="700">
        <v>0.95</v>
      </c>
      <c r="T22" s="699">
        <v>19</v>
      </c>
      <c r="U22" s="701">
        <v>0.95</v>
      </c>
    </row>
    <row r="23" spans="1:21" ht="14.4" customHeight="1" x14ac:dyDescent="0.3">
      <c r="A23" s="694">
        <v>6</v>
      </c>
      <c r="B23" s="695" t="s">
        <v>533</v>
      </c>
      <c r="C23" s="695">
        <v>89301062</v>
      </c>
      <c r="D23" s="696" t="s">
        <v>2406</v>
      </c>
      <c r="E23" s="697" t="s">
        <v>2255</v>
      </c>
      <c r="F23" s="695" t="s">
        <v>2247</v>
      </c>
      <c r="G23" s="695" t="s">
        <v>2266</v>
      </c>
      <c r="H23" s="695" t="s">
        <v>534</v>
      </c>
      <c r="I23" s="695" t="s">
        <v>2267</v>
      </c>
      <c r="J23" s="695" t="s">
        <v>2268</v>
      </c>
      <c r="K23" s="695" t="s">
        <v>2269</v>
      </c>
      <c r="L23" s="698">
        <v>1978.94</v>
      </c>
      <c r="M23" s="698">
        <v>71241.840000000026</v>
      </c>
      <c r="N23" s="695">
        <v>36</v>
      </c>
      <c r="O23" s="699">
        <v>36</v>
      </c>
      <c r="P23" s="698">
        <v>61347.140000000029</v>
      </c>
      <c r="Q23" s="700">
        <v>0.86111111111111116</v>
      </c>
      <c r="R23" s="695">
        <v>31</v>
      </c>
      <c r="S23" s="700">
        <v>0.86111111111111116</v>
      </c>
      <c r="T23" s="699">
        <v>31</v>
      </c>
      <c r="U23" s="701">
        <v>0.86111111111111116</v>
      </c>
    </row>
    <row r="24" spans="1:21" ht="14.4" customHeight="1" x14ac:dyDescent="0.3">
      <c r="A24" s="694">
        <v>6</v>
      </c>
      <c r="B24" s="695" t="s">
        <v>533</v>
      </c>
      <c r="C24" s="695">
        <v>89301062</v>
      </c>
      <c r="D24" s="696" t="s">
        <v>2406</v>
      </c>
      <c r="E24" s="697" t="s">
        <v>2255</v>
      </c>
      <c r="F24" s="695" t="s">
        <v>2247</v>
      </c>
      <c r="G24" s="695" t="s">
        <v>2266</v>
      </c>
      <c r="H24" s="695" t="s">
        <v>534</v>
      </c>
      <c r="I24" s="695" t="s">
        <v>2315</v>
      </c>
      <c r="J24" s="695" t="s">
        <v>2316</v>
      </c>
      <c r="K24" s="695" t="s">
        <v>2317</v>
      </c>
      <c r="L24" s="698">
        <v>700</v>
      </c>
      <c r="M24" s="698">
        <v>3500</v>
      </c>
      <c r="N24" s="695">
        <v>5</v>
      </c>
      <c r="O24" s="699">
        <v>5</v>
      </c>
      <c r="P24" s="698">
        <v>3500</v>
      </c>
      <c r="Q24" s="700">
        <v>1</v>
      </c>
      <c r="R24" s="695">
        <v>5</v>
      </c>
      <c r="S24" s="700">
        <v>1</v>
      </c>
      <c r="T24" s="699">
        <v>5</v>
      </c>
      <c r="U24" s="701">
        <v>1</v>
      </c>
    </row>
    <row r="25" spans="1:21" ht="14.4" customHeight="1" x14ac:dyDescent="0.3">
      <c r="A25" s="694">
        <v>6</v>
      </c>
      <c r="B25" s="695" t="s">
        <v>533</v>
      </c>
      <c r="C25" s="695">
        <v>89301062</v>
      </c>
      <c r="D25" s="696" t="s">
        <v>2406</v>
      </c>
      <c r="E25" s="697" t="s">
        <v>2255</v>
      </c>
      <c r="F25" s="695" t="s">
        <v>2247</v>
      </c>
      <c r="G25" s="695" t="s">
        <v>2318</v>
      </c>
      <c r="H25" s="695" t="s">
        <v>534</v>
      </c>
      <c r="I25" s="695" t="s">
        <v>2319</v>
      </c>
      <c r="J25" s="695" t="s">
        <v>2320</v>
      </c>
      <c r="K25" s="695" t="s">
        <v>2321</v>
      </c>
      <c r="L25" s="698">
        <v>0</v>
      </c>
      <c r="M25" s="698">
        <v>0</v>
      </c>
      <c r="N25" s="695">
        <v>1</v>
      </c>
      <c r="O25" s="699">
        <v>1</v>
      </c>
      <c r="P25" s="698"/>
      <c r="Q25" s="700"/>
      <c r="R25" s="695"/>
      <c r="S25" s="700">
        <v>0</v>
      </c>
      <c r="T25" s="699"/>
      <c r="U25" s="701">
        <v>0</v>
      </c>
    </row>
    <row r="26" spans="1:21" ht="14.4" customHeight="1" x14ac:dyDescent="0.3">
      <c r="A26" s="694">
        <v>6</v>
      </c>
      <c r="B26" s="695" t="s">
        <v>533</v>
      </c>
      <c r="C26" s="695">
        <v>89301062</v>
      </c>
      <c r="D26" s="696" t="s">
        <v>2406</v>
      </c>
      <c r="E26" s="697" t="s">
        <v>2256</v>
      </c>
      <c r="F26" s="695" t="s">
        <v>2246</v>
      </c>
      <c r="G26" s="695" t="s">
        <v>2322</v>
      </c>
      <c r="H26" s="695" t="s">
        <v>892</v>
      </c>
      <c r="I26" s="695" t="s">
        <v>2323</v>
      </c>
      <c r="J26" s="695" t="s">
        <v>1819</v>
      </c>
      <c r="K26" s="695" t="s">
        <v>2324</v>
      </c>
      <c r="L26" s="698">
        <v>146.63</v>
      </c>
      <c r="M26" s="698">
        <v>146.63</v>
      </c>
      <c r="N26" s="695">
        <v>1</v>
      </c>
      <c r="O26" s="699">
        <v>0.5</v>
      </c>
      <c r="P26" s="698"/>
      <c r="Q26" s="700">
        <v>0</v>
      </c>
      <c r="R26" s="695"/>
      <c r="S26" s="700">
        <v>0</v>
      </c>
      <c r="T26" s="699"/>
      <c r="U26" s="701">
        <v>0</v>
      </c>
    </row>
    <row r="27" spans="1:21" ht="14.4" customHeight="1" x14ac:dyDescent="0.3">
      <c r="A27" s="694">
        <v>6</v>
      </c>
      <c r="B27" s="695" t="s">
        <v>533</v>
      </c>
      <c r="C27" s="695">
        <v>89301062</v>
      </c>
      <c r="D27" s="696" t="s">
        <v>2406</v>
      </c>
      <c r="E27" s="697" t="s">
        <v>2256</v>
      </c>
      <c r="F27" s="695" t="s">
        <v>2246</v>
      </c>
      <c r="G27" s="695" t="s">
        <v>2325</v>
      </c>
      <c r="H27" s="695" t="s">
        <v>534</v>
      </c>
      <c r="I27" s="695" t="s">
        <v>2326</v>
      </c>
      <c r="J27" s="695" t="s">
        <v>2327</v>
      </c>
      <c r="K27" s="695" t="s">
        <v>2328</v>
      </c>
      <c r="L27" s="698">
        <v>0</v>
      </c>
      <c r="M27" s="698">
        <v>0</v>
      </c>
      <c r="N27" s="695">
        <v>2</v>
      </c>
      <c r="O27" s="699">
        <v>0.5</v>
      </c>
      <c r="P27" s="698"/>
      <c r="Q27" s="700"/>
      <c r="R27" s="695"/>
      <c r="S27" s="700">
        <v>0</v>
      </c>
      <c r="T27" s="699"/>
      <c r="U27" s="701">
        <v>0</v>
      </c>
    </row>
    <row r="28" spans="1:21" ht="14.4" customHeight="1" x14ac:dyDescent="0.3">
      <c r="A28" s="694">
        <v>6</v>
      </c>
      <c r="B28" s="695" t="s">
        <v>533</v>
      </c>
      <c r="C28" s="695">
        <v>89301062</v>
      </c>
      <c r="D28" s="696" t="s">
        <v>2406</v>
      </c>
      <c r="E28" s="697" t="s">
        <v>2256</v>
      </c>
      <c r="F28" s="695" t="s">
        <v>2246</v>
      </c>
      <c r="G28" s="695" t="s">
        <v>2325</v>
      </c>
      <c r="H28" s="695" t="s">
        <v>534</v>
      </c>
      <c r="I28" s="695" t="s">
        <v>2329</v>
      </c>
      <c r="J28" s="695" t="s">
        <v>2327</v>
      </c>
      <c r="K28" s="695" t="s">
        <v>2330</v>
      </c>
      <c r="L28" s="698">
        <v>386.72</v>
      </c>
      <c r="M28" s="698">
        <v>773.44</v>
      </c>
      <c r="N28" s="695">
        <v>2</v>
      </c>
      <c r="O28" s="699">
        <v>0.5</v>
      </c>
      <c r="P28" s="698"/>
      <c r="Q28" s="700">
        <v>0</v>
      </c>
      <c r="R28" s="695"/>
      <c r="S28" s="700">
        <v>0</v>
      </c>
      <c r="T28" s="699"/>
      <c r="U28" s="701">
        <v>0</v>
      </c>
    </row>
    <row r="29" spans="1:21" ht="14.4" customHeight="1" x14ac:dyDescent="0.3">
      <c r="A29" s="694">
        <v>6</v>
      </c>
      <c r="B29" s="695" t="s">
        <v>533</v>
      </c>
      <c r="C29" s="695">
        <v>89301062</v>
      </c>
      <c r="D29" s="696" t="s">
        <v>2406</v>
      </c>
      <c r="E29" s="697" t="s">
        <v>2256</v>
      </c>
      <c r="F29" s="695" t="s">
        <v>2246</v>
      </c>
      <c r="G29" s="695" t="s">
        <v>2331</v>
      </c>
      <c r="H29" s="695" t="s">
        <v>534</v>
      </c>
      <c r="I29" s="695" t="s">
        <v>2332</v>
      </c>
      <c r="J29" s="695" t="s">
        <v>2333</v>
      </c>
      <c r="K29" s="695" t="s">
        <v>2334</v>
      </c>
      <c r="L29" s="698">
        <v>0</v>
      </c>
      <c r="M29" s="698">
        <v>0</v>
      </c>
      <c r="N29" s="695">
        <v>1</v>
      </c>
      <c r="O29" s="699">
        <v>1</v>
      </c>
      <c r="P29" s="698"/>
      <c r="Q29" s="700"/>
      <c r="R29" s="695"/>
      <c r="S29" s="700">
        <v>0</v>
      </c>
      <c r="T29" s="699"/>
      <c r="U29" s="701">
        <v>0</v>
      </c>
    </row>
    <row r="30" spans="1:21" ht="14.4" customHeight="1" x14ac:dyDescent="0.3">
      <c r="A30" s="694">
        <v>6</v>
      </c>
      <c r="B30" s="695" t="s">
        <v>533</v>
      </c>
      <c r="C30" s="695">
        <v>89301062</v>
      </c>
      <c r="D30" s="696" t="s">
        <v>2406</v>
      </c>
      <c r="E30" s="697" t="s">
        <v>2256</v>
      </c>
      <c r="F30" s="695" t="s">
        <v>2246</v>
      </c>
      <c r="G30" s="695" t="s">
        <v>2262</v>
      </c>
      <c r="H30" s="695" t="s">
        <v>534</v>
      </c>
      <c r="I30" s="695" t="s">
        <v>2263</v>
      </c>
      <c r="J30" s="695" t="s">
        <v>2264</v>
      </c>
      <c r="K30" s="695" t="s">
        <v>2265</v>
      </c>
      <c r="L30" s="698">
        <v>23.72</v>
      </c>
      <c r="M30" s="698">
        <v>23.72</v>
      </c>
      <c r="N30" s="695">
        <v>1</v>
      </c>
      <c r="O30" s="699">
        <v>0.5</v>
      </c>
      <c r="P30" s="698">
        <v>23.72</v>
      </c>
      <c r="Q30" s="700">
        <v>1</v>
      </c>
      <c r="R30" s="695">
        <v>1</v>
      </c>
      <c r="S30" s="700">
        <v>1</v>
      </c>
      <c r="T30" s="699">
        <v>0.5</v>
      </c>
      <c r="U30" s="701">
        <v>1</v>
      </c>
    </row>
    <row r="31" spans="1:21" ht="14.4" customHeight="1" x14ac:dyDescent="0.3">
      <c r="A31" s="694">
        <v>6</v>
      </c>
      <c r="B31" s="695" t="s">
        <v>533</v>
      </c>
      <c r="C31" s="695">
        <v>89301062</v>
      </c>
      <c r="D31" s="696" t="s">
        <v>2406</v>
      </c>
      <c r="E31" s="697" t="s">
        <v>2256</v>
      </c>
      <c r="F31" s="695" t="s">
        <v>2246</v>
      </c>
      <c r="G31" s="695" t="s">
        <v>2335</v>
      </c>
      <c r="H31" s="695" t="s">
        <v>892</v>
      </c>
      <c r="I31" s="695" t="s">
        <v>2336</v>
      </c>
      <c r="J31" s="695" t="s">
        <v>2337</v>
      </c>
      <c r="K31" s="695" t="s">
        <v>2338</v>
      </c>
      <c r="L31" s="698">
        <v>175.19</v>
      </c>
      <c r="M31" s="698">
        <v>175.19</v>
      </c>
      <c r="N31" s="695">
        <v>1</v>
      </c>
      <c r="O31" s="699">
        <v>0.5</v>
      </c>
      <c r="P31" s="698"/>
      <c r="Q31" s="700">
        <v>0</v>
      </c>
      <c r="R31" s="695"/>
      <c r="S31" s="700">
        <v>0</v>
      </c>
      <c r="T31" s="699"/>
      <c r="U31" s="701">
        <v>0</v>
      </c>
    </row>
    <row r="32" spans="1:21" ht="14.4" customHeight="1" x14ac:dyDescent="0.3">
      <c r="A32" s="694">
        <v>6</v>
      </c>
      <c r="B32" s="695" t="s">
        <v>533</v>
      </c>
      <c r="C32" s="695">
        <v>89301062</v>
      </c>
      <c r="D32" s="696" t="s">
        <v>2406</v>
      </c>
      <c r="E32" s="697" t="s">
        <v>2256</v>
      </c>
      <c r="F32" s="695" t="s">
        <v>2246</v>
      </c>
      <c r="G32" s="695" t="s">
        <v>2339</v>
      </c>
      <c r="H32" s="695" t="s">
        <v>892</v>
      </c>
      <c r="I32" s="695" t="s">
        <v>2340</v>
      </c>
      <c r="J32" s="695" t="s">
        <v>2341</v>
      </c>
      <c r="K32" s="695" t="s">
        <v>2342</v>
      </c>
      <c r="L32" s="698">
        <v>17.64</v>
      </c>
      <c r="M32" s="698">
        <v>35.28</v>
      </c>
      <c r="N32" s="695">
        <v>2</v>
      </c>
      <c r="O32" s="699">
        <v>1</v>
      </c>
      <c r="P32" s="698">
        <v>35.28</v>
      </c>
      <c r="Q32" s="700">
        <v>1</v>
      </c>
      <c r="R32" s="695">
        <v>2</v>
      </c>
      <c r="S32" s="700">
        <v>1</v>
      </c>
      <c r="T32" s="699">
        <v>1</v>
      </c>
      <c r="U32" s="701">
        <v>1</v>
      </c>
    </row>
    <row r="33" spans="1:21" ht="14.4" customHeight="1" x14ac:dyDescent="0.3">
      <c r="A33" s="694">
        <v>6</v>
      </c>
      <c r="B33" s="695" t="s">
        <v>533</v>
      </c>
      <c r="C33" s="695">
        <v>89301062</v>
      </c>
      <c r="D33" s="696" t="s">
        <v>2406</v>
      </c>
      <c r="E33" s="697" t="s">
        <v>2256</v>
      </c>
      <c r="F33" s="695" t="s">
        <v>2246</v>
      </c>
      <c r="G33" s="695" t="s">
        <v>2343</v>
      </c>
      <c r="H33" s="695" t="s">
        <v>534</v>
      </c>
      <c r="I33" s="695" t="s">
        <v>2344</v>
      </c>
      <c r="J33" s="695" t="s">
        <v>1804</v>
      </c>
      <c r="K33" s="695" t="s">
        <v>1805</v>
      </c>
      <c r="L33" s="698">
        <v>137.33000000000001</v>
      </c>
      <c r="M33" s="698">
        <v>137.33000000000001</v>
      </c>
      <c r="N33" s="695">
        <v>1</v>
      </c>
      <c r="O33" s="699">
        <v>0.5</v>
      </c>
      <c r="P33" s="698"/>
      <c r="Q33" s="700">
        <v>0</v>
      </c>
      <c r="R33" s="695"/>
      <c r="S33" s="700">
        <v>0</v>
      </c>
      <c r="T33" s="699"/>
      <c r="U33" s="701">
        <v>0</v>
      </c>
    </row>
    <row r="34" spans="1:21" ht="14.4" customHeight="1" x14ac:dyDescent="0.3">
      <c r="A34" s="694">
        <v>6</v>
      </c>
      <c r="B34" s="695" t="s">
        <v>533</v>
      </c>
      <c r="C34" s="695">
        <v>89301062</v>
      </c>
      <c r="D34" s="696" t="s">
        <v>2406</v>
      </c>
      <c r="E34" s="697" t="s">
        <v>2256</v>
      </c>
      <c r="F34" s="695" t="s">
        <v>2246</v>
      </c>
      <c r="G34" s="695" t="s">
        <v>2345</v>
      </c>
      <c r="H34" s="695" t="s">
        <v>534</v>
      </c>
      <c r="I34" s="695" t="s">
        <v>2346</v>
      </c>
      <c r="J34" s="695" t="s">
        <v>2347</v>
      </c>
      <c r="K34" s="695" t="s">
        <v>2324</v>
      </c>
      <c r="L34" s="698">
        <v>0</v>
      </c>
      <c r="M34" s="698">
        <v>0</v>
      </c>
      <c r="N34" s="695">
        <v>1</v>
      </c>
      <c r="O34" s="699">
        <v>1</v>
      </c>
      <c r="P34" s="698"/>
      <c r="Q34" s="700"/>
      <c r="R34" s="695"/>
      <c r="S34" s="700">
        <v>0</v>
      </c>
      <c r="T34" s="699"/>
      <c r="U34" s="701">
        <v>0</v>
      </c>
    </row>
    <row r="35" spans="1:21" ht="14.4" customHeight="1" x14ac:dyDescent="0.3">
      <c r="A35" s="694">
        <v>6</v>
      </c>
      <c r="B35" s="695" t="s">
        <v>533</v>
      </c>
      <c r="C35" s="695">
        <v>89301062</v>
      </c>
      <c r="D35" s="696" t="s">
        <v>2406</v>
      </c>
      <c r="E35" s="697" t="s">
        <v>2256</v>
      </c>
      <c r="F35" s="695" t="s">
        <v>2246</v>
      </c>
      <c r="G35" s="695" t="s">
        <v>2348</v>
      </c>
      <c r="H35" s="695" t="s">
        <v>892</v>
      </c>
      <c r="I35" s="695" t="s">
        <v>932</v>
      </c>
      <c r="J35" s="695" t="s">
        <v>933</v>
      </c>
      <c r="K35" s="695" t="s">
        <v>2157</v>
      </c>
      <c r="L35" s="698">
        <v>94.8</v>
      </c>
      <c r="M35" s="698">
        <v>94.8</v>
      </c>
      <c r="N35" s="695">
        <v>1</v>
      </c>
      <c r="O35" s="699">
        <v>0.5</v>
      </c>
      <c r="P35" s="698"/>
      <c r="Q35" s="700">
        <v>0</v>
      </c>
      <c r="R35" s="695"/>
      <c r="S35" s="700">
        <v>0</v>
      </c>
      <c r="T35" s="699"/>
      <c r="U35" s="701">
        <v>0</v>
      </c>
    </row>
    <row r="36" spans="1:21" ht="14.4" customHeight="1" x14ac:dyDescent="0.3">
      <c r="A36" s="694">
        <v>6</v>
      </c>
      <c r="B36" s="695" t="s">
        <v>533</v>
      </c>
      <c r="C36" s="695">
        <v>89301062</v>
      </c>
      <c r="D36" s="696" t="s">
        <v>2406</v>
      </c>
      <c r="E36" s="697" t="s">
        <v>2256</v>
      </c>
      <c r="F36" s="695" t="s">
        <v>2246</v>
      </c>
      <c r="G36" s="695" t="s">
        <v>2349</v>
      </c>
      <c r="H36" s="695" t="s">
        <v>534</v>
      </c>
      <c r="I36" s="695" t="s">
        <v>2350</v>
      </c>
      <c r="J36" s="695" t="s">
        <v>2351</v>
      </c>
      <c r="K36" s="695" t="s">
        <v>2352</v>
      </c>
      <c r="L36" s="698">
        <v>0</v>
      </c>
      <c r="M36" s="698">
        <v>0</v>
      </c>
      <c r="N36" s="695">
        <v>1</v>
      </c>
      <c r="O36" s="699">
        <v>1</v>
      </c>
      <c r="P36" s="698"/>
      <c r="Q36" s="700"/>
      <c r="R36" s="695"/>
      <c r="S36" s="700">
        <v>0</v>
      </c>
      <c r="T36" s="699"/>
      <c r="U36" s="701">
        <v>0</v>
      </c>
    </row>
    <row r="37" spans="1:21" ht="14.4" customHeight="1" x14ac:dyDescent="0.3">
      <c r="A37" s="694">
        <v>6</v>
      </c>
      <c r="B37" s="695" t="s">
        <v>533</v>
      </c>
      <c r="C37" s="695">
        <v>89301062</v>
      </c>
      <c r="D37" s="696" t="s">
        <v>2406</v>
      </c>
      <c r="E37" s="697" t="s">
        <v>2256</v>
      </c>
      <c r="F37" s="695" t="s">
        <v>2246</v>
      </c>
      <c r="G37" s="695" t="s">
        <v>2353</v>
      </c>
      <c r="H37" s="695" t="s">
        <v>534</v>
      </c>
      <c r="I37" s="695" t="s">
        <v>2354</v>
      </c>
      <c r="J37" s="695" t="s">
        <v>2355</v>
      </c>
      <c r="K37" s="695" t="s">
        <v>2356</v>
      </c>
      <c r="L37" s="698">
        <v>78.569999999999993</v>
      </c>
      <c r="M37" s="698">
        <v>157.13999999999999</v>
      </c>
      <c r="N37" s="695">
        <v>2</v>
      </c>
      <c r="O37" s="699">
        <v>0.5</v>
      </c>
      <c r="P37" s="698"/>
      <c r="Q37" s="700">
        <v>0</v>
      </c>
      <c r="R37" s="695"/>
      <c r="S37" s="700">
        <v>0</v>
      </c>
      <c r="T37" s="699"/>
      <c r="U37" s="701">
        <v>0</v>
      </c>
    </row>
    <row r="38" spans="1:21" ht="14.4" customHeight="1" x14ac:dyDescent="0.3">
      <c r="A38" s="694">
        <v>6</v>
      </c>
      <c r="B38" s="695" t="s">
        <v>533</v>
      </c>
      <c r="C38" s="695">
        <v>89301062</v>
      </c>
      <c r="D38" s="696" t="s">
        <v>2406</v>
      </c>
      <c r="E38" s="697" t="s">
        <v>2256</v>
      </c>
      <c r="F38" s="695" t="s">
        <v>2246</v>
      </c>
      <c r="G38" s="695" t="s">
        <v>2357</v>
      </c>
      <c r="H38" s="695" t="s">
        <v>534</v>
      </c>
      <c r="I38" s="695" t="s">
        <v>2358</v>
      </c>
      <c r="J38" s="695" t="s">
        <v>2359</v>
      </c>
      <c r="K38" s="695" t="s">
        <v>2360</v>
      </c>
      <c r="L38" s="698">
        <v>0</v>
      </c>
      <c r="M38" s="698">
        <v>0</v>
      </c>
      <c r="N38" s="695">
        <v>1</v>
      </c>
      <c r="O38" s="699">
        <v>0.5</v>
      </c>
      <c r="P38" s="698">
        <v>0</v>
      </c>
      <c r="Q38" s="700"/>
      <c r="R38" s="695">
        <v>1</v>
      </c>
      <c r="S38" s="700">
        <v>1</v>
      </c>
      <c r="T38" s="699">
        <v>0.5</v>
      </c>
      <c r="U38" s="701">
        <v>1</v>
      </c>
    </row>
    <row r="39" spans="1:21" ht="14.4" customHeight="1" x14ac:dyDescent="0.3">
      <c r="A39" s="694">
        <v>6</v>
      </c>
      <c r="B39" s="695" t="s">
        <v>533</v>
      </c>
      <c r="C39" s="695">
        <v>89301062</v>
      </c>
      <c r="D39" s="696" t="s">
        <v>2406</v>
      </c>
      <c r="E39" s="697" t="s">
        <v>2256</v>
      </c>
      <c r="F39" s="695" t="s">
        <v>2246</v>
      </c>
      <c r="G39" s="695" t="s">
        <v>2361</v>
      </c>
      <c r="H39" s="695" t="s">
        <v>534</v>
      </c>
      <c r="I39" s="695" t="s">
        <v>2362</v>
      </c>
      <c r="J39" s="695" t="s">
        <v>2363</v>
      </c>
      <c r="K39" s="695" t="s">
        <v>2364</v>
      </c>
      <c r="L39" s="698">
        <v>0</v>
      </c>
      <c r="M39" s="698">
        <v>0</v>
      </c>
      <c r="N39" s="695">
        <v>1</v>
      </c>
      <c r="O39" s="699">
        <v>0.5</v>
      </c>
      <c r="P39" s="698"/>
      <c r="Q39" s="700"/>
      <c r="R39" s="695"/>
      <c r="S39" s="700">
        <v>0</v>
      </c>
      <c r="T39" s="699"/>
      <c r="U39" s="701">
        <v>0</v>
      </c>
    </row>
    <row r="40" spans="1:21" ht="14.4" customHeight="1" x14ac:dyDescent="0.3">
      <c r="A40" s="694">
        <v>6</v>
      </c>
      <c r="B40" s="695" t="s">
        <v>533</v>
      </c>
      <c r="C40" s="695">
        <v>89301062</v>
      </c>
      <c r="D40" s="696" t="s">
        <v>2406</v>
      </c>
      <c r="E40" s="697" t="s">
        <v>2256</v>
      </c>
      <c r="F40" s="695" t="s">
        <v>2247</v>
      </c>
      <c r="G40" s="695" t="s">
        <v>2365</v>
      </c>
      <c r="H40" s="695" t="s">
        <v>534</v>
      </c>
      <c r="I40" s="695" t="s">
        <v>2366</v>
      </c>
      <c r="J40" s="695" t="s">
        <v>2367</v>
      </c>
      <c r="K40" s="695" t="s">
        <v>2368</v>
      </c>
      <c r="L40" s="698">
        <v>1668</v>
      </c>
      <c r="M40" s="698">
        <v>1668</v>
      </c>
      <c r="N40" s="695">
        <v>1</v>
      </c>
      <c r="O40" s="699">
        <v>1</v>
      </c>
      <c r="P40" s="698"/>
      <c r="Q40" s="700">
        <v>0</v>
      </c>
      <c r="R40" s="695"/>
      <c r="S40" s="700">
        <v>0</v>
      </c>
      <c r="T40" s="699"/>
      <c r="U40" s="701">
        <v>0</v>
      </c>
    </row>
    <row r="41" spans="1:21" ht="14.4" customHeight="1" x14ac:dyDescent="0.3">
      <c r="A41" s="694">
        <v>6</v>
      </c>
      <c r="B41" s="695" t="s">
        <v>533</v>
      </c>
      <c r="C41" s="695">
        <v>89301062</v>
      </c>
      <c r="D41" s="696" t="s">
        <v>2406</v>
      </c>
      <c r="E41" s="697" t="s">
        <v>2256</v>
      </c>
      <c r="F41" s="695" t="s">
        <v>2247</v>
      </c>
      <c r="G41" s="695" t="s">
        <v>2266</v>
      </c>
      <c r="H41" s="695" t="s">
        <v>534</v>
      </c>
      <c r="I41" s="695" t="s">
        <v>2312</v>
      </c>
      <c r="J41" s="695" t="s">
        <v>2313</v>
      </c>
      <c r="K41" s="695" t="s">
        <v>2314</v>
      </c>
      <c r="L41" s="698">
        <v>864.39</v>
      </c>
      <c r="M41" s="698">
        <v>21609.749999999993</v>
      </c>
      <c r="N41" s="695">
        <v>25</v>
      </c>
      <c r="O41" s="699">
        <v>25</v>
      </c>
      <c r="P41" s="698">
        <v>19016.579999999994</v>
      </c>
      <c r="Q41" s="700">
        <v>0.88</v>
      </c>
      <c r="R41" s="695">
        <v>22</v>
      </c>
      <c r="S41" s="700">
        <v>0.88</v>
      </c>
      <c r="T41" s="699">
        <v>22</v>
      </c>
      <c r="U41" s="701">
        <v>0.88</v>
      </c>
    </row>
    <row r="42" spans="1:21" ht="14.4" customHeight="1" x14ac:dyDescent="0.3">
      <c r="A42" s="694">
        <v>6</v>
      </c>
      <c r="B42" s="695" t="s">
        <v>533</v>
      </c>
      <c r="C42" s="695">
        <v>89301062</v>
      </c>
      <c r="D42" s="696" t="s">
        <v>2406</v>
      </c>
      <c r="E42" s="697" t="s">
        <v>2256</v>
      </c>
      <c r="F42" s="695" t="s">
        <v>2247</v>
      </c>
      <c r="G42" s="695" t="s">
        <v>2266</v>
      </c>
      <c r="H42" s="695" t="s">
        <v>534</v>
      </c>
      <c r="I42" s="695" t="s">
        <v>2267</v>
      </c>
      <c r="J42" s="695" t="s">
        <v>2268</v>
      </c>
      <c r="K42" s="695" t="s">
        <v>2269</v>
      </c>
      <c r="L42" s="698">
        <v>1978.94</v>
      </c>
      <c r="M42" s="698">
        <v>49473.500000000007</v>
      </c>
      <c r="N42" s="695">
        <v>25</v>
      </c>
      <c r="O42" s="699">
        <v>25</v>
      </c>
      <c r="P42" s="698">
        <v>43536.680000000008</v>
      </c>
      <c r="Q42" s="700">
        <v>0.88</v>
      </c>
      <c r="R42" s="695">
        <v>22</v>
      </c>
      <c r="S42" s="700">
        <v>0.88</v>
      </c>
      <c r="T42" s="699">
        <v>22</v>
      </c>
      <c r="U42" s="701">
        <v>0.88</v>
      </c>
    </row>
    <row r="43" spans="1:21" ht="14.4" customHeight="1" x14ac:dyDescent="0.3">
      <c r="A43" s="694">
        <v>6</v>
      </c>
      <c r="B43" s="695" t="s">
        <v>533</v>
      </c>
      <c r="C43" s="695">
        <v>89301062</v>
      </c>
      <c r="D43" s="696" t="s">
        <v>2406</v>
      </c>
      <c r="E43" s="697" t="s">
        <v>2256</v>
      </c>
      <c r="F43" s="695" t="s">
        <v>2247</v>
      </c>
      <c r="G43" s="695" t="s">
        <v>2266</v>
      </c>
      <c r="H43" s="695" t="s">
        <v>534</v>
      </c>
      <c r="I43" s="695" t="s">
        <v>2369</v>
      </c>
      <c r="J43" s="695" t="s">
        <v>2370</v>
      </c>
      <c r="K43" s="695"/>
      <c r="L43" s="698">
        <v>200</v>
      </c>
      <c r="M43" s="698">
        <v>200</v>
      </c>
      <c r="N43" s="695">
        <v>1</v>
      </c>
      <c r="O43" s="699">
        <v>1</v>
      </c>
      <c r="P43" s="698">
        <v>200</v>
      </c>
      <c r="Q43" s="700">
        <v>1</v>
      </c>
      <c r="R43" s="695">
        <v>1</v>
      </c>
      <c r="S43" s="700">
        <v>1</v>
      </c>
      <c r="T43" s="699">
        <v>1</v>
      </c>
      <c r="U43" s="701">
        <v>1</v>
      </c>
    </row>
    <row r="44" spans="1:21" ht="14.4" customHeight="1" x14ac:dyDescent="0.3">
      <c r="A44" s="694">
        <v>6</v>
      </c>
      <c r="B44" s="695" t="s">
        <v>533</v>
      </c>
      <c r="C44" s="695">
        <v>89301062</v>
      </c>
      <c r="D44" s="696" t="s">
        <v>2406</v>
      </c>
      <c r="E44" s="697" t="s">
        <v>2256</v>
      </c>
      <c r="F44" s="695" t="s">
        <v>2247</v>
      </c>
      <c r="G44" s="695" t="s">
        <v>2318</v>
      </c>
      <c r="H44" s="695" t="s">
        <v>534</v>
      </c>
      <c r="I44" s="695" t="s">
        <v>2371</v>
      </c>
      <c r="J44" s="695" t="s">
        <v>2372</v>
      </c>
      <c r="K44" s="695" t="s">
        <v>2373</v>
      </c>
      <c r="L44" s="698">
        <v>0</v>
      </c>
      <c r="M44" s="698">
        <v>0</v>
      </c>
      <c r="N44" s="695">
        <v>2</v>
      </c>
      <c r="O44" s="699">
        <v>2</v>
      </c>
      <c r="P44" s="698"/>
      <c r="Q44" s="700"/>
      <c r="R44" s="695"/>
      <c r="S44" s="700">
        <v>0</v>
      </c>
      <c r="T44" s="699"/>
      <c r="U44" s="701">
        <v>0</v>
      </c>
    </row>
    <row r="45" spans="1:21" ht="14.4" customHeight="1" x14ac:dyDescent="0.3">
      <c r="A45" s="694">
        <v>6</v>
      </c>
      <c r="B45" s="695" t="s">
        <v>533</v>
      </c>
      <c r="C45" s="695">
        <v>89301062</v>
      </c>
      <c r="D45" s="696" t="s">
        <v>2406</v>
      </c>
      <c r="E45" s="697" t="s">
        <v>2257</v>
      </c>
      <c r="F45" s="695" t="s">
        <v>2246</v>
      </c>
      <c r="G45" s="695" t="s">
        <v>2374</v>
      </c>
      <c r="H45" s="695" t="s">
        <v>534</v>
      </c>
      <c r="I45" s="695" t="s">
        <v>1051</v>
      </c>
      <c r="J45" s="695" t="s">
        <v>1052</v>
      </c>
      <c r="K45" s="695" t="s">
        <v>2375</v>
      </c>
      <c r="L45" s="698">
        <v>163.9</v>
      </c>
      <c r="M45" s="698">
        <v>491.70000000000005</v>
      </c>
      <c r="N45" s="695">
        <v>3</v>
      </c>
      <c r="O45" s="699">
        <v>1</v>
      </c>
      <c r="P45" s="698">
        <v>491.70000000000005</v>
      </c>
      <c r="Q45" s="700">
        <v>1</v>
      </c>
      <c r="R45" s="695">
        <v>3</v>
      </c>
      <c r="S45" s="700">
        <v>1</v>
      </c>
      <c r="T45" s="699">
        <v>1</v>
      </c>
      <c r="U45" s="701">
        <v>1</v>
      </c>
    </row>
    <row r="46" spans="1:21" ht="14.4" customHeight="1" x14ac:dyDescent="0.3">
      <c r="A46" s="694">
        <v>6</v>
      </c>
      <c r="B46" s="695" t="s">
        <v>533</v>
      </c>
      <c r="C46" s="695">
        <v>89301062</v>
      </c>
      <c r="D46" s="696" t="s">
        <v>2406</v>
      </c>
      <c r="E46" s="697" t="s">
        <v>2257</v>
      </c>
      <c r="F46" s="695" t="s">
        <v>2246</v>
      </c>
      <c r="G46" s="695" t="s">
        <v>2376</v>
      </c>
      <c r="H46" s="695" t="s">
        <v>892</v>
      </c>
      <c r="I46" s="695" t="s">
        <v>940</v>
      </c>
      <c r="J46" s="695" t="s">
        <v>941</v>
      </c>
      <c r="K46" s="695" t="s">
        <v>942</v>
      </c>
      <c r="L46" s="698">
        <v>468.96</v>
      </c>
      <c r="M46" s="698">
        <v>468.96</v>
      </c>
      <c r="N46" s="695">
        <v>1</v>
      </c>
      <c r="O46" s="699">
        <v>1</v>
      </c>
      <c r="P46" s="698">
        <v>468.96</v>
      </c>
      <c r="Q46" s="700">
        <v>1</v>
      </c>
      <c r="R46" s="695">
        <v>1</v>
      </c>
      <c r="S46" s="700">
        <v>1</v>
      </c>
      <c r="T46" s="699">
        <v>1</v>
      </c>
      <c r="U46" s="701">
        <v>1</v>
      </c>
    </row>
    <row r="47" spans="1:21" ht="14.4" customHeight="1" x14ac:dyDescent="0.3">
      <c r="A47" s="694">
        <v>6</v>
      </c>
      <c r="B47" s="695" t="s">
        <v>533</v>
      </c>
      <c r="C47" s="695">
        <v>89301062</v>
      </c>
      <c r="D47" s="696" t="s">
        <v>2406</v>
      </c>
      <c r="E47" s="697" t="s">
        <v>2257</v>
      </c>
      <c r="F47" s="695" t="s">
        <v>2246</v>
      </c>
      <c r="G47" s="695" t="s">
        <v>2377</v>
      </c>
      <c r="H47" s="695" t="s">
        <v>534</v>
      </c>
      <c r="I47" s="695" t="s">
        <v>2378</v>
      </c>
      <c r="J47" s="695" t="s">
        <v>2379</v>
      </c>
      <c r="K47" s="695" t="s">
        <v>2380</v>
      </c>
      <c r="L47" s="698">
        <v>209.79</v>
      </c>
      <c r="M47" s="698">
        <v>209.79</v>
      </c>
      <c r="N47" s="695">
        <v>1</v>
      </c>
      <c r="O47" s="699">
        <v>1</v>
      </c>
      <c r="P47" s="698"/>
      <c r="Q47" s="700">
        <v>0</v>
      </c>
      <c r="R47" s="695"/>
      <c r="S47" s="700">
        <v>0</v>
      </c>
      <c r="T47" s="699"/>
      <c r="U47" s="701">
        <v>0</v>
      </c>
    </row>
    <row r="48" spans="1:21" ht="14.4" customHeight="1" x14ac:dyDescent="0.3">
      <c r="A48" s="694">
        <v>6</v>
      </c>
      <c r="B48" s="695" t="s">
        <v>533</v>
      </c>
      <c r="C48" s="695">
        <v>89301062</v>
      </c>
      <c r="D48" s="696" t="s">
        <v>2406</v>
      </c>
      <c r="E48" s="697" t="s">
        <v>2257</v>
      </c>
      <c r="F48" s="695" t="s">
        <v>2247</v>
      </c>
      <c r="G48" s="695" t="s">
        <v>2266</v>
      </c>
      <c r="H48" s="695" t="s">
        <v>534</v>
      </c>
      <c r="I48" s="695" t="s">
        <v>2312</v>
      </c>
      <c r="J48" s="695" t="s">
        <v>2313</v>
      </c>
      <c r="K48" s="695" t="s">
        <v>2314</v>
      </c>
      <c r="L48" s="698">
        <v>864.39</v>
      </c>
      <c r="M48" s="698">
        <v>2593.17</v>
      </c>
      <c r="N48" s="695">
        <v>3</v>
      </c>
      <c r="O48" s="699">
        <v>3</v>
      </c>
      <c r="P48" s="698">
        <v>2593.17</v>
      </c>
      <c r="Q48" s="700">
        <v>1</v>
      </c>
      <c r="R48" s="695">
        <v>3</v>
      </c>
      <c r="S48" s="700">
        <v>1</v>
      </c>
      <c r="T48" s="699">
        <v>3</v>
      </c>
      <c r="U48" s="701">
        <v>1</v>
      </c>
    </row>
    <row r="49" spans="1:21" ht="14.4" customHeight="1" x14ac:dyDescent="0.3">
      <c r="A49" s="694">
        <v>6</v>
      </c>
      <c r="B49" s="695" t="s">
        <v>533</v>
      </c>
      <c r="C49" s="695">
        <v>89301062</v>
      </c>
      <c r="D49" s="696" t="s">
        <v>2406</v>
      </c>
      <c r="E49" s="697" t="s">
        <v>2257</v>
      </c>
      <c r="F49" s="695" t="s">
        <v>2247</v>
      </c>
      <c r="G49" s="695" t="s">
        <v>2266</v>
      </c>
      <c r="H49" s="695" t="s">
        <v>534</v>
      </c>
      <c r="I49" s="695" t="s">
        <v>2267</v>
      </c>
      <c r="J49" s="695" t="s">
        <v>2268</v>
      </c>
      <c r="K49" s="695" t="s">
        <v>2269</v>
      </c>
      <c r="L49" s="698">
        <v>1978.94</v>
      </c>
      <c r="M49" s="698">
        <v>17810.460000000003</v>
      </c>
      <c r="N49" s="695">
        <v>9</v>
      </c>
      <c r="O49" s="699">
        <v>9</v>
      </c>
      <c r="P49" s="698">
        <v>13852.580000000002</v>
      </c>
      <c r="Q49" s="700">
        <v>0.77777777777777779</v>
      </c>
      <c r="R49" s="695">
        <v>7</v>
      </c>
      <c r="S49" s="700">
        <v>0.77777777777777779</v>
      </c>
      <c r="T49" s="699">
        <v>7</v>
      </c>
      <c r="U49" s="701">
        <v>0.77777777777777779</v>
      </c>
    </row>
    <row r="50" spans="1:21" ht="14.4" customHeight="1" x14ac:dyDescent="0.3">
      <c r="A50" s="694">
        <v>6</v>
      </c>
      <c r="B50" s="695" t="s">
        <v>533</v>
      </c>
      <c r="C50" s="695">
        <v>89301062</v>
      </c>
      <c r="D50" s="696" t="s">
        <v>2406</v>
      </c>
      <c r="E50" s="697" t="s">
        <v>2258</v>
      </c>
      <c r="F50" s="695" t="s">
        <v>2246</v>
      </c>
      <c r="G50" s="695" t="s">
        <v>2381</v>
      </c>
      <c r="H50" s="695" t="s">
        <v>534</v>
      </c>
      <c r="I50" s="695" t="s">
        <v>2382</v>
      </c>
      <c r="J50" s="695" t="s">
        <v>2383</v>
      </c>
      <c r="K50" s="695" t="s">
        <v>2384</v>
      </c>
      <c r="L50" s="698">
        <v>0</v>
      </c>
      <c r="M50" s="698">
        <v>0</v>
      </c>
      <c r="N50" s="695">
        <v>1</v>
      </c>
      <c r="O50" s="699">
        <v>1</v>
      </c>
      <c r="P50" s="698"/>
      <c r="Q50" s="700"/>
      <c r="R50" s="695"/>
      <c r="S50" s="700">
        <v>0</v>
      </c>
      <c r="T50" s="699"/>
      <c r="U50" s="701">
        <v>0</v>
      </c>
    </row>
    <row r="51" spans="1:21" ht="14.4" customHeight="1" x14ac:dyDescent="0.3">
      <c r="A51" s="694">
        <v>6</v>
      </c>
      <c r="B51" s="695" t="s">
        <v>533</v>
      </c>
      <c r="C51" s="695">
        <v>89301062</v>
      </c>
      <c r="D51" s="696" t="s">
        <v>2406</v>
      </c>
      <c r="E51" s="697" t="s">
        <v>2258</v>
      </c>
      <c r="F51" s="695" t="s">
        <v>2247</v>
      </c>
      <c r="G51" s="695" t="s">
        <v>2266</v>
      </c>
      <c r="H51" s="695" t="s">
        <v>534</v>
      </c>
      <c r="I51" s="695" t="s">
        <v>2312</v>
      </c>
      <c r="J51" s="695" t="s">
        <v>2313</v>
      </c>
      <c r="K51" s="695" t="s">
        <v>2314</v>
      </c>
      <c r="L51" s="698">
        <v>864.39</v>
      </c>
      <c r="M51" s="698">
        <v>14694.629999999997</v>
      </c>
      <c r="N51" s="695">
        <v>17</v>
      </c>
      <c r="O51" s="699">
        <v>17</v>
      </c>
      <c r="P51" s="698">
        <v>14694.629999999997</v>
      </c>
      <c r="Q51" s="700">
        <v>1</v>
      </c>
      <c r="R51" s="695">
        <v>17</v>
      </c>
      <c r="S51" s="700">
        <v>1</v>
      </c>
      <c r="T51" s="699">
        <v>17</v>
      </c>
      <c r="U51" s="701">
        <v>1</v>
      </c>
    </row>
    <row r="52" spans="1:21" ht="14.4" customHeight="1" x14ac:dyDescent="0.3">
      <c r="A52" s="694">
        <v>6</v>
      </c>
      <c r="B52" s="695" t="s">
        <v>533</v>
      </c>
      <c r="C52" s="695">
        <v>89301062</v>
      </c>
      <c r="D52" s="696" t="s">
        <v>2406</v>
      </c>
      <c r="E52" s="697" t="s">
        <v>2258</v>
      </c>
      <c r="F52" s="695" t="s">
        <v>2247</v>
      </c>
      <c r="G52" s="695" t="s">
        <v>2266</v>
      </c>
      <c r="H52" s="695" t="s">
        <v>534</v>
      </c>
      <c r="I52" s="695" t="s">
        <v>2267</v>
      </c>
      <c r="J52" s="695" t="s">
        <v>2268</v>
      </c>
      <c r="K52" s="695" t="s">
        <v>2269</v>
      </c>
      <c r="L52" s="698">
        <v>1978.94</v>
      </c>
      <c r="M52" s="698">
        <v>47494.560000000005</v>
      </c>
      <c r="N52" s="695">
        <v>24</v>
      </c>
      <c r="O52" s="699">
        <v>24</v>
      </c>
      <c r="P52" s="698">
        <v>43536.680000000008</v>
      </c>
      <c r="Q52" s="700">
        <v>0.91666666666666674</v>
      </c>
      <c r="R52" s="695">
        <v>22</v>
      </c>
      <c r="S52" s="700">
        <v>0.91666666666666663</v>
      </c>
      <c r="T52" s="699">
        <v>22</v>
      </c>
      <c r="U52" s="701">
        <v>0.91666666666666663</v>
      </c>
    </row>
    <row r="53" spans="1:21" ht="14.4" customHeight="1" x14ac:dyDescent="0.3">
      <c r="A53" s="694">
        <v>6</v>
      </c>
      <c r="B53" s="695" t="s">
        <v>533</v>
      </c>
      <c r="C53" s="695">
        <v>89301062</v>
      </c>
      <c r="D53" s="696" t="s">
        <v>2406</v>
      </c>
      <c r="E53" s="697" t="s">
        <v>2258</v>
      </c>
      <c r="F53" s="695" t="s">
        <v>2247</v>
      </c>
      <c r="G53" s="695" t="s">
        <v>2266</v>
      </c>
      <c r="H53" s="695" t="s">
        <v>534</v>
      </c>
      <c r="I53" s="695" t="s">
        <v>2315</v>
      </c>
      <c r="J53" s="695" t="s">
        <v>2316</v>
      </c>
      <c r="K53" s="695" t="s">
        <v>2317</v>
      </c>
      <c r="L53" s="698">
        <v>700</v>
      </c>
      <c r="M53" s="698">
        <v>2800</v>
      </c>
      <c r="N53" s="695">
        <v>4</v>
      </c>
      <c r="O53" s="699">
        <v>4</v>
      </c>
      <c r="P53" s="698">
        <v>2100</v>
      </c>
      <c r="Q53" s="700">
        <v>0.75</v>
      </c>
      <c r="R53" s="695">
        <v>3</v>
      </c>
      <c r="S53" s="700">
        <v>0.75</v>
      </c>
      <c r="T53" s="699">
        <v>3</v>
      </c>
      <c r="U53" s="701">
        <v>0.75</v>
      </c>
    </row>
    <row r="54" spans="1:21" ht="14.4" customHeight="1" x14ac:dyDescent="0.3">
      <c r="A54" s="694">
        <v>6</v>
      </c>
      <c r="B54" s="695" t="s">
        <v>533</v>
      </c>
      <c r="C54" s="695">
        <v>89301062</v>
      </c>
      <c r="D54" s="696" t="s">
        <v>2406</v>
      </c>
      <c r="E54" s="697" t="s">
        <v>2258</v>
      </c>
      <c r="F54" s="695" t="s">
        <v>2247</v>
      </c>
      <c r="G54" s="695" t="s">
        <v>2318</v>
      </c>
      <c r="H54" s="695" t="s">
        <v>534</v>
      </c>
      <c r="I54" s="695" t="s">
        <v>2319</v>
      </c>
      <c r="J54" s="695" t="s">
        <v>2320</v>
      </c>
      <c r="K54" s="695" t="s">
        <v>2321</v>
      </c>
      <c r="L54" s="698">
        <v>0</v>
      </c>
      <c r="M54" s="698">
        <v>0</v>
      </c>
      <c r="N54" s="695">
        <v>1</v>
      </c>
      <c r="O54" s="699">
        <v>1</v>
      </c>
      <c r="P54" s="698"/>
      <c r="Q54" s="700"/>
      <c r="R54" s="695"/>
      <c r="S54" s="700">
        <v>0</v>
      </c>
      <c r="T54" s="699"/>
      <c r="U54" s="701">
        <v>0</v>
      </c>
    </row>
    <row r="55" spans="1:21" ht="14.4" customHeight="1" x14ac:dyDescent="0.3">
      <c r="A55" s="694">
        <v>6</v>
      </c>
      <c r="B55" s="695" t="s">
        <v>533</v>
      </c>
      <c r="C55" s="695">
        <v>89301062</v>
      </c>
      <c r="D55" s="696" t="s">
        <v>2406</v>
      </c>
      <c r="E55" s="697" t="s">
        <v>2259</v>
      </c>
      <c r="F55" s="695" t="s">
        <v>2246</v>
      </c>
      <c r="G55" s="695" t="s">
        <v>2385</v>
      </c>
      <c r="H55" s="695" t="s">
        <v>534</v>
      </c>
      <c r="I55" s="695" t="s">
        <v>2386</v>
      </c>
      <c r="J55" s="695" t="s">
        <v>2387</v>
      </c>
      <c r="K55" s="695" t="s">
        <v>2388</v>
      </c>
      <c r="L55" s="698">
        <v>46.3</v>
      </c>
      <c r="M55" s="698">
        <v>138.89999999999998</v>
      </c>
      <c r="N55" s="695">
        <v>3</v>
      </c>
      <c r="O55" s="699">
        <v>1</v>
      </c>
      <c r="P55" s="698"/>
      <c r="Q55" s="700">
        <v>0</v>
      </c>
      <c r="R55" s="695"/>
      <c r="S55" s="700">
        <v>0</v>
      </c>
      <c r="T55" s="699"/>
      <c r="U55" s="701">
        <v>0</v>
      </c>
    </row>
    <row r="56" spans="1:21" ht="14.4" customHeight="1" x14ac:dyDescent="0.3">
      <c r="A56" s="694">
        <v>6</v>
      </c>
      <c r="B56" s="695" t="s">
        <v>533</v>
      </c>
      <c r="C56" s="695">
        <v>89301062</v>
      </c>
      <c r="D56" s="696" t="s">
        <v>2406</v>
      </c>
      <c r="E56" s="697" t="s">
        <v>2259</v>
      </c>
      <c r="F56" s="695" t="s">
        <v>2246</v>
      </c>
      <c r="G56" s="695" t="s">
        <v>2389</v>
      </c>
      <c r="H56" s="695" t="s">
        <v>892</v>
      </c>
      <c r="I56" s="695" t="s">
        <v>2390</v>
      </c>
      <c r="J56" s="695" t="s">
        <v>2391</v>
      </c>
      <c r="K56" s="695" t="s">
        <v>1042</v>
      </c>
      <c r="L56" s="698">
        <v>196.46</v>
      </c>
      <c r="M56" s="698">
        <v>589.38</v>
      </c>
      <c r="N56" s="695">
        <v>3</v>
      </c>
      <c r="O56" s="699">
        <v>1</v>
      </c>
      <c r="P56" s="698">
        <v>589.38</v>
      </c>
      <c r="Q56" s="700">
        <v>1</v>
      </c>
      <c r="R56" s="695">
        <v>3</v>
      </c>
      <c r="S56" s="700">
        <v>1</v>
      </c>
      <c r="T56" s="699">
        <v>1</v>
      </c>
      <c r="U56" s="701">
        <v>1</v>
      </c>
    </row>
    <row r="57" spans="1:21" ht="14.4" customHeight="1" x14ac:dyDescent="0.3">
      <c r="A57" s="694">
        <v>6</v>
      </c>
      <c r="B57" s="695" t="s">
        <v>533</v>
      </c>
      <c r="C57" s="695">
        <v>89301062</v>
      </c>
      <c r="D57" s="696" t="s">
        <v>2406</v>
      </c>
      <c r="E57" s="697" t="s">
        <v>2259</v>
      </c>
      <c r="F57" s="695" t="s">
        <v>2246</v>
      </c>
      <c r="G57" s="695" t="s">
        <v>2392</v>
      </c>
      <c r="H57" s="695" t="s">
        <v>534</v>
      </c>
      <c r="I57" s="695" t="s">
        <v>2393</v>
      </c>
      <c r="J57" s="695" t="s">
        <v>2394</v>
      </c>
      <c r="K57" s="695" t="s">
        <v>2395</v>
      </c>
      <c r="L57" s="698">
        <v>429.45</v>
      </c>
      <c r="M57" s="698">
        <v>858.9</v>
      </c>
      <c r="N57" s="695">
        <v>2</v>
      </c>
      <c r="O57" s="699">
        <v>1</v>
      </c>
      <c r="P57" s="698"/>
      <c r="Q57" s="700">
        <v>0</v>
      </c>
      <c r="R57" s="695"/>
      <c r="S57" s="700">
        <v>0</v>
      </c>
      <c r="T57" s="699"/>
      <c r="U57" s="701">
        <v>0</v>
      </c>
    </row>
    <row r="58" spans="1:21" ht="14.4" customHeight="1" x14ac:dyDescent="0.3">
      <c r="A58" s="694">
        <v>6</v>
      </c>
      <c r="B58" s="695" t="s">
        <v>533</v>
      </c>
      <c r="C58" s="695">
        <v>89301062</v>
      </c>
      <c r="D58" s="696" t="s">
        <v>2406</v>
      </c>
      <c r="E58" s="697" t="s">
        <v>2260</v>
      </c>
      <c r="F58" s="695" t="s">
        <v>2246</v>
      </c>
      <c r="G58" s="695" t="s">
        <v>2270</v>
      </c>
      <c r="H58" s="695" t="s">
        <v>534</v>
      </c>
      <c r="I58" s="695" t="s">
        <v>2271</v>
      </c>
      <c r="J58" s="695" t="s">
        <v>818</v>
      </c>
      <c r="K58" s="695" t="s">
        <v>1357</v>
      </c>
      <c r="L58" s="698">
        <v>0</v>
      </c>
      <c r="M58" s="698">
        <v>0</v>
      </c>
      <c r="N58" s="695">
        <v>1</v>
      </c>
      <c r="O58" s="699">
        <v>1</v>
      </c>
      <c r="P58" s="698"/>
      <c r="Q58" s="700"/>
      <c r="R58" s="695"/>
      <c r="S58" s="700">
        <v>0</v>
      </c>
      <c r="T58" s="699"/>
      <c r="U58" s="701">
        <v>0</v>
      </c>
    </row>
    <row r="59" spans="1:21" ht="14.4" customHeight="1" x14ac:dyDescent="0.3">
      <c r="A59" s="694">
        <v>6</v>
      </c>
      <c r="B59" s="695" t="s">
        <v>533</v>
      </c>
      <c r="C59" s="695">
        <v>89301062</v>
      </c>
      <c r="D59" s="696" t="s">
        <v>2406</v>
      </c>
      <c r="E59" s="697" t="s">
        <v>2260</v>
      </c>
      <c r="F59" s="695" t="s">
        <v>2246</v>
      </c>
      <c r="G59" s="695" t="s">
        <v>2374</v>
      </c>
      <c r="H59" s="695" t="s">
        <v>534</v>
      </c>
      <c r="I59" s="695" t="s">
        <v>1051</v>
      </c>
      <c r="J59" s="695" t="s">
        <v>1052</v>
      </c>
      <c r="K59" s="695" t="s">
        <v>2375</v>
      </c>
      <c r="L59" s="698">
        <v>163.9</v>
      </c>
      <c r="M59" s="698">
        <v>163.9</v>
      </c>
      <c r="N59" s="695">
        <v>1</v>
      </c>
      <c r="O59" s="699">
        <v>1</v>
      </c>
      <c r="P59" s="698">
        <v>163.9</v>
      </c>
      <c r="Q59" s="700">
        <v>1</v>
      </c>
      <c r="R59" s="695">
        <v>1</v>
      </c>
      <c r="S59" s="700">
        <v>1</v>
      </c>
      <c r="T59" s="699">
        <v>1</v>
      </c>
      <c r="U59" s="701">
        <v>1</v>
      </c>
    </row>
    <row r="60" spans="1:21" ht="14.4" customHeight="1" x14ac:dyDescent="0.3">
      <c r="A60" s="694">
        <v>6</v>
      </c>
      <c r="B60" s="695" t="s">
        <v>533</v>
      </c>
      <c r="C60" s="695">
        <v>89301062</v>
      </c>
      <c r="D60" s="696" t="s">
        <v>2406</v>
      </c>
      <c r="E60" s="697" t="s">
        <v>2260</v>
      </c>
      <c r="F60" s="695" t="s">
        <v>2246</v>
      </c>
      <c r="G60" s="695" t="s">
        <v>2396</v>
      </c>
      <c r="H60" s="695" t="s">
        <v>534</v>
      </c>
      <c r="I60" s="695" t="s">
        <v>2397</v>
      </c>
      <c r="J60" s="695" t="s">
        <v>2398</v>
      </c>
      <c r="K60" s="695" t="s">
        <v>2399</v>
      </c>
      <c r="L60" s="698">
        <v>0</v>
      </c>
      <c r="M60" s="698">
        <v>0</v>
      </c>
      <c r="N60" s="695">
        <v>1</v>
      </c>
      <c r="O60" s="699">
        <v>1</v>
      </c>
      <c r="P60" s="698">
        <v>0</v>
      </c>
      <c r="Q60" s="700"/>
      <c r="R60" s="695">
        <v>1</v>
      </c>
      <c r="S60" s="700">
        <v>1</v>
      </c>
      <c r="T60" s="699">
        <v>1</v>
      </c>
      <c r="U60" s="701">
        <v>1</v>
      </c>
    </row>
    <row r="61" spans="1:21" ht="14.4" customHeight="1" x14ac:dyDescent="0.3">
      <c r="A61" s="694">
        <v>6</v>
      </c>
      <c r="B61" s="695" t="s">
        <v>533</v>
      </c>
      <c r="C61" s="695">
        <v>89301062</v>
      </c>
      <c r="D61" s="696" t="s">
        <v>2406</v>
      </c>
      <c r="E61" s="697" t="s">
        <v>2260</v>
      </c>
      <c r="F61" s="695" t="s">
        <v>2246</v>
      </c>
      <c r="G61" s="695" t="s">
        <v>2335</v>
      </c>
      <c r="H61" s="695" t="s">
        <v>892</v>
      </c>
      <c r="I61" s="695" t="s">
        <v>2336</v>
      </c>
      <c r="J61" s="695" t="s">
        <v>2337</v>
      </c>
      <c r="K61" s="695" t="s">
        <v>2338</v>
      </c>
      <c r="L61" s="698">
        <v>175.19</v>
      </c>
      <c r="M61" s="698">
        <v>175.19</v>
      </c>
      <c r="N61" s="695">
        <v>1</v>
      </c>
      <c r="O61" s="699">
        <v>1</v>
      </c>
      <c r="P61" s="698">
        <v>175.19</v>
      </c>
      <c r="Q61" s="700">
        <v>1</v>
      </c>
      <c r="R61" s="695">
        <v>1</v>
      </c>
      <c r="S61" s="700">
        <v>1</v>
      </c>
      <c r="T61" s="699">
        <v>1</v>
      </c>
      <c r="U61" s="701">
        <v>1</v>
      </c>
    </row>
    <row r="62" spans="1:21" ht="14.4" customHeight="1" x14ac:dyDescent="0.3">
      <c r="A62" s="694">
        <v>6</v>
      </c>
      <c r="B62" s="695" t="s">
        <v>533</v>
      </c>
      <c r="C62" s="695">
        <v>89301062</v>
      </c>
      <c r="D62" s="696" t="s">
        <v>2406</v>
      </c>
      <c r="E62" s="697" t="s">
        <v>2260</v>
      </c>
      <c r="F62" s="695" t="s">
        <v>2247</v>
      </c>
      <c r="G62" s="695" t="s">
        <v>2266</v>
      </c>
      <c r="H62" s="695" t="s">
        <v>534</v>
      </c>
      <c r="I62" s="695" t="s">
        <v>2312</v>
      </c>
      <c r="J62" s="695" t="s">
        <v>2313</v>
      </c>
      <c r="K62" s="695" t="s">
        <v>2314</v>
      </c>
      <c r="L62" s="698">
        <v>864.39</v>
      </c>
      <c r="M62" s="698">
        <v>1728.78</v>
      </c>
      <c r="N62" s="695">
        <v>2</v>
      </c>
      <c r="O62" s="699">
        <v>2</v>
      </c>
      <c r="P62" s="698">
        <v>1728.78</v>
      </c>
      <c r="Q62" s="700">
        <v>1</v>
      </c>
      <c r="R62" s="695">
        <v>2</v>
      </c>
      <c r="S62" s="700">
        <v>1</v>
      </c>
      <c r="T62" s="699">
        <v>2</v>
      </c>
      <c r="U62" s="701">
        <v>1</v>
      </c>
    </row>
    <row r="63" spans="1:21" ht="14.4" customHeight="1" x14ac:dyDescent="0.3">
      <c r="A63" s="694">
        <v>6</v>
      </c>
      <c r="B63" s="695" t="s">
        <v>533</v>
      </c>
      <c r="C63" s="695">
        <v>89301062</v>
      </c>
      <c r="D63" s="696" t="s">
        <v>2406</v>
      </c>
      <c r="E63" s="697" t="s">
        <v>2260</v>
      </c>
      <c r="F63" s="695" t="s">
        <v>2247</v>
      </c>
      <c r="G63" s="695" t="s">
        <v>2266</v>
      </c>
      <c r="H63" s="695" t="s">
        <v>534</v>
      </c>
      <c r="I63" s="695" t="s">
        <v>2267</v>
      </c>
      <c r="J63" s="695" t="s">
        <v>2268</v>
      </c>
      <c r="K63" s="695" t="s">
        <v>2269</v>
      </c>
      <c r="L63" s="698">
        <v>1978.94</v>
      </c>
      <c r="M63" s="698">
        <v>17810.460000000003</v>
      </c>
      <c r="N63" s="695">
        <v>9</v>
      </c>
      <c r="O63" s="699">
        <v>9</v>
      </c>
      <c r="P63" s="698">
        <v>15831.520000000002</v>
      </c>
      <c r="Q63" s="700">
        <v>0.88888888888888884</v>
      </c>
      <c r="R63" s="695">
        <v>8</v>
      </c>
      <c r="S63" s="700">
        <v>0.88888888888888884</v>
      </c>
      <c r="T63" s="699">
        <v>8</v>
      </c>
      <c r="U63" s="701">
        <v>0.88888888888888884</v>
      </c>
    </row>
    <row r="64" spans="1:21" ht="14.4" customHeight="1" x14ac:dyDescent="0.3">
      <c r="A64" s="694">
        <v>6</v>
      </c>
      <c r="B64" s="695" t="s">
        <v>533</v>
      </c>
      <c r="C64" s="695">
        <v>89301062</v>
      </c>
      <c r="D64" s="696" t="s">
        <v>2406</v>
      </c>
      <c r="E64" s="697" t="s">
        <v>2261</v>
      </c>
      <c r="F64" s="695" t="s">
        <v>2247</v>
      </c>
      <c r="G64" s="695" t="s">
        <v>2266</v>
      </c>
      <c r="H64" s="695" t="s">
        <v>534</v>
      </c>
      <c r="I64" s="695" t="s">
        <v>2267</v>
      </c>
      <c r="J64" s="695" t="s">
        <v>2268</v>
      </c>
      <c r="K64" s="695" t="s">
        <v>2269</v>
      </c>
      <c r="L64" s="698">
        <v>1978.94</v>
      </c>
      <c r="M64" s="698">
        <v>25726.219999999998</v>
      </c>
      <c r="N64" s="695">
        <v>13</v>
      </c>
      <c r="O64" s="699">
        <v>13</v>
      </c>
      <c r="P64" s="698">
        <v>25726.219999999998</v>
      </c>
      <c r="Q64" s="700">
        <v>1</v>
      </c>
      <c r="R64" s="695">
        <v>13</v>
      </c>
      <c r="S64" s="700">
        <v>1</v>
      </c>
      <c r="T64" s="699">
        <v>13</v>
      </c>
      <c r="U64" s="701">
        <v>1</v>
      </c>
    </row>
    <row r="65" spans="1:21" ht="14.4" customHeight="1" x14ac:dyDescent="0.3">
      <c r="A65" s="694">
        <v>6</v>
      </c>
      <c r="B65" s="695" t="s">
        <v>533</v>
      </c>
      <c r="C65" s="695">
        <v>89301062</v>
      </c>
      <c r="D65" s="696" t="s">
        <v>2406</v>
      </c>
      <c r="E65" s="697" t="s">
        <v>2261</v>
      </c>
      <c r="F65" s="695" t="s">
        <v>2247</v>
      </c>
      <c r="G65" s="695" t="s">
        <v>2318</v>
      </c>
      <c r="H65" s="695" t="s">
        <v>534</v>
      </c>
      <c r="I65" s="695" t="s">
        <v>2319</v>
      </c>
      <c r="J65" s="695" t="s">
        <v>2320</v>
      </c>
      <c r="K65" s="695" t="s">
        <v>2321</v>
      </c>
      <c r="L65" s="698">
        <v>0</v>
      </c>
      <c r="M65" s="698">
        <v>0</v>
      </c>
      <c r="N65" s="695">
        <v>1</v>
      </c>
      <c r="O65" s="699">
        <v>1</v>
      </c>
      <c r="P65" s="698"/>
      <c r="Q65" s="700"/>
      <c r="R65" s="695"/>
      <c r="S65" s="700">
        <v>0</v>
      </c>
      <c r="T65" s="699"/>
      <c r="U65" s="701">
        <v>0</v>
      </c>
    </row>
    <row r="66" spans="1:21" ht="14.4" customHeight="1" x14ac:dyDescent="0.3">
      <c r="A66" s="694">
        <v>6</v>
      </c>
      <c r="B66" s="695" t="s">
        <v>533</v>
      </c>
      <c r="C66" s="695">
        <v>89301061</v>
      </c>
      <c r="D66" s="696" t="s">
        <v>2407</v>
      </c>
      <c r="E66" s="697" t="s">
        <v>2256</v>
      </c>
      <c r="F66" s="695" t="s">
        <v>2247</v>
      </c>
      <c r="G66" s="695" t="s">
        <v>2266</v>
      </c>
      <c r="H66" s="695" t="s">
        <v>534</v>
      </c>
      <c r="I66" s="695" t="s">
        <v>2267</v>
      </c>
      <c r="J66" s="695" t="s">
        <v>2268</v>
      </c>
      <c r="K66" s="695" t="s">
        <v>2269</v>
      </c>
      <c r="L66" s="698">
        <v>1978.94</v>
      </c>
      <c r="M66" s="698">
        <v>1978.94</v>
      </c>
      <c r="N66" s="695">
        <v>1</v>
      </c>
      <c r="O66" s="699">
        <v>1</v>
      </c>
      <c r="P66" s="698">
        <v>1978.94</v>
      </c>
      <c r="Q66" s="700">
        <v>1</v>
      </c>
      <c r="R66" s="695">
        <v>1</v>
      </c>
      <c r="S66" s="700">
        <v>1</v>
      </c>
      <c r="T66" s="699">
        <v>1</v>
      </c>
      <c r="U66" s="701">
        <v>1</v>
      </c>
    </row>
    <row r="67" spans="1:21" ht="14.4" customHeight="1" x14ac:dyDescent="0.3">
      <c r="A67" s="694">
        <v>6</v>
      </c>
      <c r="B67" s="695" t="s">
        <v>533</v>
      </c>
      <c r="C67" s="695">
        <v>89301061</v>
      </c>
      <c r="D67" s="696" t="s">
        <v>2407</v>
      </c>
      <c r="E67" s="697" t="s">
        <v>2257</v>
      </c>
      <c r="F67" s="695" t="s">
        <v>2246</v>
      </c>
      <c r="G67" s="695" t="s">
        <v>2400</v>
      </c>
      <c r="H67" s="695" t="s">
        <v>534</v>
      </c>
      <c r="I67" s="695" t="s">
        <v>2401</v>
      </c>
      <c r="J67" s="695" t="s">
        <v>2402</v>
      </c>
      <c r="K67" s="695" t="s">
        <v>2403</v>
      </c>
      <c r="L67" s="698">
        <v>1354.54</v>
      </c>
      <c r="M67" s="698">
        <v>1354.54</v>
      </c>
      <c r="N67" s="695">
        <v>1</v>
      </c>
      <c r="O67" s="699">
        <v>1</v>
      </c>
      <c r="P67" s="698"/>
      <c r="Q67" s="700">
        <v>0</v>
      </c>
      <c r="R67" s="695"/>
      <c r="S67" s="700">
        <v>0</v>
      </c>
      <c r="T67" s="699"/>
      <c r="U67" s="701">
        <v>0</v>
      </c>
    </row>
    <row r="68" spans="1:21" ht="14.4" customHeight="1" thickBot="1" x14ac:dyDescent="0.35">
      <c r="A68" s="702">
        <v>6</v>
      </c>
      <c r="B68" s="703" t="s">
        <v>533</v>
      </c>
      <c r="C68" s="703">
        <v>89301061</v>
      </c>
      <c r="D68" s="704" t="s">
        <v>2407</v>
      </c>
      <c r="E68" s="705" t="s">
        <v>2257</v>
      </c>
      <c r="F68" s="703" t="s">
        <v>2246</v>
      </c>
      <c r="G68" s="703" t="s">
        <v>2376</v>
      </c>
      <c r="H68" s="703" t="s">
        <v>892</v>
      </c>
      <c r="I68" s="703" t="s">
        <v>2404</v>
      </c>
      <c r="J68" s="703" t="s">
        <v>941</v>
      </c>
      <c r="K68" s="703" t="s">
        <v>2405</v>
      </c>
      <c r="L68" s="706">
        <v>937.93</v>
      </c>
      <c r="M68" s="706">
        <v>937.93</v>
      </c>
      <c r="N68" s="703">
        <v>1</v>
      </c>
      <c r="O68" s="707">
        <v>1</v>
      </c>
      <c r="P68" s="706"/>
      <c r="Q68" s="708">
        <v>0</v>
      </c>
      <c r="R68" s="703"/>
      <c r="S68" s="708">
        <v>0</v>
      </c>
      <c r="T68" s="707"/>
      <c r="U68" s="70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2409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1" t="s">
        <v>236</v>
      </c>
      <c r="B4" s="642" t="s">
        <v>14</v>
      </c>
      <c r="C4" s="643" t="s">
        <v>2</v>
      </c>
      <c r="D4" s="642" t="s">
        <v>14</v>
      </c>
      <c r="E4" s="643" t="s">
        <v>2</v>
      </c>
      <c r="F4" s="644" t="s">
        <v>14</v>
      </c>
    </row>
    <row r="5" spans="1:6" ht="14.4" customHeight="1" x14ac:dyDescent="0.3">
      <c r="A5" s="655" t="s">
        <v>2259</v>
      </c>
      <c r="B5" s="627"/>
      <c r="C5" s="645">
        <v>0</v>
      </c>
      <c r="D5" s="627">
        <v>589.38</v>
      </c>
      <c r="E5" s="645">
        <v>1</v>
      </c>
      <c r="F5" s="628">
        <v>589.38</v>
      </c>
    </row>
    <row r="6" spans="1:6" ht="14.4" customHeight="1" x14ac:dyDescent="0.3">
      <c r="A6" s="717" t="s">
        <v>2255</v>
      </c>
      <c r="B6" s="710"/>
      <c r="C6" s="700">
        <v>0</v>
      </c>
      <c r="D6" s="710">
        <v>528.29</v>
      </c>
      <c r="E6" s="700">
        <v>1</v>
      </c>
      <c r="F6" s="711">
        <v>528.29</v>
      </c>
    </row>
    <row r="7" spans="1:6" ht="14.4" customHeight="1" x14ac:dyDescent="0.3">
      <c r="A7" s="717" t="s">
        <v>2260</v>
      </c>
      <c r="B7" s="710"/>
      <c r="C7" s="700">
        <v>0</v>
      </c>
      <c r="D7" s="710">
        <v>175.19</v>
      </c>
      <c r="E7" s="700">
        <v>1</v>
      </c>
      <c r="F7" s="711">
        <v>175.19</v>
      </c>
    </row>
    <row r="8" spans="1:6" ht="14.4" customHeight="1" x14ac:dyDescent="0.3">
      <c r="A8" s="717" t="s">
        <v>2256</v>
      </c>
      <c r="B8" s="710">
        <v>0</v>
      </c>
      <c r="C8" s="700">
        <v>0</v>
      </c>
      <c r="D8" s="710">
        <v>451.90000000000003</v>
      </c>
      <c r="E8" s="700">
        <v>1</v>
      </c>
      <c r="F8" s="711">
        <v>451.90000000000003</v>
      </c>
    </row>
    <row r="9" spans="1:6" ht="14.4" customHeight="1" thickBot="1" x14ac:dyDescent="0.35">
      <c r="A9" s="718" t="s">
        <v>2257</v>
      </c>
      <c r="B9" s="714"/>
      <c r="C9" s="715">
        <v>0</v>
      </c>
      <c r="D9" s="714">
        <v>1406.8899999999999</v>
      </c>
      <c r="E9" s="715">
        <v>1</v>
      </c>
      <c r="F9" s="716">
        <v>1406.8899999999999</v>
      </c>
    </row>
    <row r="10" spans="1:6" ht="14.4" customHeight="1" thickBot="1" x14ac:dyDescent="0.35">
      <c r="A10" s="651" t="s">
        <v>3</v>
      </c>
      <c r="B10" s="652">
        <v>0</v>
      </c>
      <c r="C10" s="653">
        <v>0</v>
      </c>
      <c r="D10" s="652">
        <v>3151.65</v>
      </c>
      <c r="E10" s="653">
        <v>1</v>
      </c>
      <c r="F10" s="654">
        <v>3151.65</v>
      </c>
    </row>
    <row r="11" spans="1:6" ht="14.4" customHeight="1" thickBot="1" x14ac:dyDescent="0.35"/>
    <row r="12" spans="1:6" ht="14.4" customHeight="1" x14ac:dyDescent="0.3">
      <c r="A12" s="655" t="s">
        <v>2410</v>
      </c>
      <c r="B12" s="627">
        <v>0</v>
      </c>
      <c r="C12" s="645"/>
      <c r="D12" s="627"/>
      <c r="E12" s="645"/>
      <c r="F12" s="628">
        <v>0</v>
      </c>
    </row>
    <row r="13" spans="1:6" ht="14.4" customHeight="1" x14ac:dyDescent="0.3">
      <c r="A13" s="717" t="s">
        <v>2088</v>
      </c>
      <c r="B13" s="710"/>
      <c r="C13" s="700">
        <v>0</v>
      </c>
      <c r="D13" s="710">
        <v>1406.8899999999999</v>
      </c>
      <c r="E13" s="700">
        <v>1</v>
      </c>
      <c r="F13" s="711">
        <v>1406.8899999999999</v>
      </c>
    </row>
    <row r="14" spans="1:6" ht="14.4" customHeight="1" x14ac:dyDescent="0.3">
      <c r="A14" s="717" t="s">
        <v>2099</v>
      </c>
      <c r="B14" s="710"/>
      <c r="C14" s="700">
        <v>0</v>
      </c>
      <c r="D14" s="710">
        <v>94.8</v>
      </c>
      <c r="E14" s="700">
        <v>1</v>
      </c>
      <c r="F14" s="711">
        <v>94.8</v>
      </c>
    </row>
    <row r="15" spans="1:6" ht="14.4" customHeight="1" x14ac:dyDescent="0.3">
      <c r="A15" s="717" t="s">
        <v>2094</v>
      </c>
      <c r="B15" s="710"/>
      <c r="C15" s="700">
        <v>0</v>
      </c>
      <c r="D15" s="710">
        <v>146.63</v>
      </c>
      <c r="E15" s="700">
        <v>1</v>
      </c>
      <c r="F15" s="711">
        <v>146.63</v>
      </c>
    </row>
    <row r="16" spans="1:6" ht="14.4" customHeight="1" x14ac:dyDescent="0.3">
      <c r="A16" s="717" t="s">
        <v>2113</v>
      </c>
      <c r="B16" s="710"/>
      <c r="C16" s="700">
        <v>0</v>
      </c>
      <c r="D16" s="710">
        <v>589.38</v>
      </c>
      <c r="E16" s="700">
        <v>1</v>
      </c>
      <c r="F16" s="711">
        <v>589.38</v>
      </c>
    </row>
    <row r="17" spans="1:6" ht="14.4" customHeight="1" x14ac:dyDescent="0.3">
      <c r="A17" s="717" t="s">
        <v>2411</v>
      </c>
      <c r="B17" s="710">
        <v>0</v>
      </c>
      <c r="C17" s="700"/>
      <c r="D17" s="710"/>
      <c r="E17" s="700"/>
      <c r="F17" s="711">
        <v>0</v>
      </c>
    </row>
    <row r="18" spans="1:6" ht="14.4" customHeight="1" x14ac:dyDescent="0.3">
      <c r="A18" s="717" t="s">
        <v>2412</v>
      </c>
      <c r="B18" s="710"/>
      <c r="C18" s="700">
        <v>0</v>
      </c>
      <c r="D18" s="710">
        <v>306.04000000000002</v>
      </c>
      <c r="E18" s="700">
        <v>1</v>
      </c>
      <c r="F18" s="711">
        <v>306.04000000000002</v>
      </c>
    </row>
    <row r="19" spans="1:6" ht="14.4" customHeight="1" x14ac:dyDescent="0.3">
      <c r="A19" s="717" t="s">
        <v>2116</v>
      </c>
      <c r="B19" s="710"/>
      <c r="C19" s="700">
        <v>0</v>
      </c>
      <c r="D19" s="710">
        <v>35.28</v>
      </c>
      <c r="E19" s="700">
        <v>1</v>
      </c>
      <c r="F19" s="711">
        <v>35.28</v>
      </c>
    </row>
    <row r="20" spans="1:6" ht="14.4" customHeight="1" x14ac:dyDescent="0.3">
      <c r="A20" s="717" t="s">
        <v>2413</v>
      </c>
      <c r="B20" s="710"/>
      <c r="C20" s="700"/>
      <c r="D20" s="710">
        <v>0</v>
      </c>
      <c r="E20" s="700"/>
      <c r="F20" s="711">
        <v>0</v>
      </c>
    </row>
    <row r="21" spans="1:6" ht="14.4" customHeight="1" x14ac:dyDescent="0.3">
      <c r="A21" s="717" t="s">
        <v>2126</v>
      </c>
      <c r="B21" s="710"/>
      <c r="C21" s="700">
        <v>0</v>
      </c>
      <c r="D21" s="710">
        <v>350.38</v>
      </c>
      <c r="E21" s="700">
        <v>1</v>
      </c>
      <c r="F21" s="711">
        <v>350.38</v>
      </c>
    </row>
    <row r="22" spans="1:6" ht="14.4" customHeight="1" thickBot="1" x14ac:dyDescent="0.35">
      <c r="A22" s="718" t="s">
        <v>2414</v>
      </c>
      <c r="B22" s="714"/>
      <c r="C22" s="715">
        <v>0</v>
      </c>
      <c r="D22" s="714">
        <v>222.25</v>
      </c>
      <c r="E22" s="715">
        <v>1</v>
      </c>
      <c r="F22" s="716">
        <v>222.25</v>
      </c>
    </row>
    <row r="23" spans="1:6" ht="14.4" customHeight="1" thickBot="1" x14ac:dyDescent="0.35">
      <c r="A23" s="651" t="s">
        <v>3</v>
      </c>
      <c r="B23" s="652">
        <v>0</v>
      </c>
      <c r="C23" s="653">
        <v>0</v>
      </c>
      <c r="D23" s="652">
        <v>3151.65</v>
      </c>
      <c r="E23" s="653">
        <v>1</v>
      </c>
      <c r="F23" s="654">
        <v>3151.65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{F5B5B75B-6A52-4D68-BEE9-33F9447CF466}</x14:id>
        </ext>
      </extLst>
    </cfRule>
  </conditionalFormatting>
  <conditionalFormatting sqref="F12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{FDB3E6AD-2859-463A-AEC2-A81A7CB5F3E1}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B5B75B-6A52-4D68-BEE9-33F9447CF4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FDB3E6AD-2859-463A-AEC2-A81A7CB5F3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2420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2</v>
      </c>
      <c r="G3" s="47">
        <f>SUBTOTAL(9,G6:G1048576)</f>
        <v>0</v>
      </c>
      <c r="H3" s="48">
        <f>IF(M3=0,0,G3/M3)</f>
        <v>0</v>
      </c>
      <c r="I3" s="47">
        <f>SUBTOTAL(9,I6:I1048576)</f>
        <v>16</v>
      </c>
      <c r="J3" s="47">
        <f>SUBTOTAL(9,J6:J1048576)</f>
        <v>3151.6499999999996</v>
      </c>
      <c r="K3" s="48">
        <f>IF(M3=0,0,J3/M3)</f>
        <v>1</v>
      </c>
      <c r="L3" s="47">
        <f>SUBTOTAL(9,L6:L1048576)</f>
        <v>18</v>
      </c>
      <c r="M3" s="49">
        <f>SUBTOTAL(9,M6:M1048576)</f>
        <v>3151.6499999999996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1" t="s">
        <v>168</v>
      </c>
      <c r="B5" s="659" t="s">
        <v>164</v>
      </c>
      <c r="C5" s="659" t="s">
        <v>90</v>
      </c>
      <c r="D5" s="659" t="s">
        <v>165</v>
      </c>
      <c r="E5" s="659" t="s">
        <v>166</v>
      </c>
      <c r="F5" s="660" t="s">
        <v>28</v>
      </c>
      <c r="G5" s="660" t="s">
        <v>14</v>
      </c>
      <c r="H5" s="643" t="s">
        <v>167</v>
      </c>
      <c r="I5" s="642" t="s">
        <v>28</v>
      </c>
      <c r="J5" s="660" t="s">
        <v>14</v>
      </c>
      <c r="K5" s="643" t="s">
        <v>167</v>
      </c>
      <c r="L5" s="642" t="s">
        <v>28</v>
      </c>
      <c r="M5" s="661" t="s">
        <v>14</v>
      </c>
    </row>
    <row r="6" spans="1:13" ht="14.4" customHeight="1" x14ac:dyDescent="0.3">
      <c r="A6" s="623" t="s">
        <v>2259</v>
      </c>
      <c r="B6" s="624" t="s">
        <v>2151</v>
      </c>
      <c r="C6" s="624" t="s">
        <v>2390</v>
      </c>
      <c r="D6" s="624" t="s">
        <v>2391</v>
      </c>
      <c r="E6" s="624" t="s">
        <v>1042</v>
      </c>
      <c r="F6" s="627"/>
      <c r="G6" s="627"/>
      <c r="H6" s="645">
        <v>0</v>
      </c>
      <c r="I6" s="627">
        <v>3</v>
      </c>
      <c r="J6" s="627">
        <v>589.38</v>
      </c>
      <c r="K6" s="645">
        <v>1</v>
      </c>
      <c r="L6" s="627">
        <v>3</v>
      </c>
      <c r="M6" s="628">
        <v>589.38</v>
      </c>
    </row>
    <row r="7" spans="1:13" ht="14.4" customHeight="1" x14ac:dyDescent="0.3">
      <c r="A7" s="694" t="s">
        <v>2260</v>
      </c>
      <c r="B7" s="695" t="s">
        <v>2175</v>
      </c>
      <c r="C7" s="695" t="s">
        <v>2336</v>
      </c>
      <c r="D7" s="695" t="s">
        <v>2337</v>
      </c>
      <c r="E7" s="695" t="s">
        <v>2338</v>
      </c>
      <c r="F7" s="710"/>
      <c r="G7" s="710"/>
      <c r="H7" s="700">
        <v>0</v>
      </c>
      <c r="I7" s="710">
        <v>1</v>
      </c>
      <c r="J7" s="710">
        <v>175.19</v>
      </c>
      <c r="K7" s="700">
        <v>1</v>
      </c>
      <c r="L7" s="710">
        <v>1</v>
      </c>
      <c r="M7" s="711">
        <v>175.19</v>
      </c>
    </row>
    <row r="8" spans="1:13" ht="14.4" customHeight="1" x14ac:dyDescent="0.3">
      <c r="A8" s="694" t="s">
        <v>2255</v>
      </c>
      <c r="B8" s="695" t="s">
        <v>2415</v>
      </c>
      <c r="C8" s="695" t="s">
        <v>2273</v>
      </c>
      <c r="D8" s="695" t="s">
        <v>2274</v>
      </c>
      <c r="E8" s="695" t="s">
        <v>2275</v>
      </c>
      <c r="F8" s="710"/>
      <c r="G8" s="710"/>
      <c r="H8" s="700">
        <v>0</v>
      </c>
      <c r="I8" s="710">
        <v>1</v>
      </c>
      <c r="J8" s="710">
        <v>222.25</v>
      </c>
      <c r="K8" s="700">
        <v>1</v>
      </c>
      <c r="L8" s="710">
        <v>1</v>
      </c>
      <c r="M8" s="711">
        <v>222.25</v>
      </c>
    </row>
    <row r="9" spans="1:13" ht="14.4" customHeight="1" x14ac:dyDescent="0.3">
      <c r="A9" s="694" t="s">
        <v>2255</v>
      </c>
      <c r="B9" s="695" t="s">
        <v>2415</v>
      </c>
      <c r="C9" s="695" t="s">
        <v>2276</v>
      </c>
      <c r="D9" s="695" t="s">
        <v>2274</v>
      </c>
      <c r="E9" s="695" t="s">
        <v>2277</v>
      </c>
      <c r="F9" s="710"/>
      <c r="G9" s="710"/>
      <c r="H9" s="700"/>
      <c r="I9" s="710">
        <v>2</v>
      </c>
      <c r="J9" s="710">
        <v>0</v>
      </c>
      <c r="K9" s="700"/>
      <c r="L9" s="710">
        <v>2</v>
      </c>
      <c r="M9" s="711">
        <v>0</v>
      </c>
    </row>
    <row r="10" spans="1:13" ht="14.4" customHeight="1" x14ac:dyDescent="0.3">
      <c r="A10" s="694" t="s">
        <v>2255</v>
      </c>
      <c r="B10" s="695" t="s">
        <v>2416</v>
      </c>
      <c r="C10" s="695" t="s">
        <v>2283</v>
      </c>
      <c r="D10" s="695" t="s">
        <v>2284</v>
      </c>
      <c r="E10" s="695" t="s">
        <v>2285</v>
      </c>
      <c r="F10" s="710"/>
      <c r="G10" s="710"/>
      <c r="H10" s="700">
        <v>0</v>
      </c>
      <c r="I10" s="710">
        <v>1</v>
      </c>
      <c r="J10" s="710">
        <v>306.04000000000002</v>
      </c>
      <c r="K10" s="700">
        <v>1</v>
      </c>
      <c r="L10" s="710">
        <v>1</v>
      </c>
      <c r="M10" s="711">
        <v>306.04000000000002</v>
      </c>
    </row>
    <row r="11" spans="1:13" ht="14.4" customHeight="1" x14ac:dyDescent="0.3">
      <c r="A11" s="694" t="s">
        <v>2255</v>
      </c>
      <c r="B11" s="695" t="s">
        <v>2417</v>
      </c>
      <c r="C11" s="695" t="s">
        <v>2287</v>
      </c>
      <c r="D11" s="695" t="s">
        <v>2288</v>
      </c>
      <c r="E11" s="695" t="s">
        <v>2289</v>
      </c>
      <c r="F11" s="710"/>
      <c r="G11" s="710"/>
      <c r="H11" s="700"/>
      <c r="I11" s="710">
        <v>1</v>
      </c>
      <c r="J11" s="710">
        <v>0</v>
      </c>
      <c r="K11" s="700"/>
      <c r="L11" s="710">
        <v>1</v>
      </c>
      <c r="M11" s="711">
        <v>0</v>
      </c>
    </row>
    <row r="12" spans="1:13" ht="14.4" customHeight="1" x14ac:dyDescent="0.3">
      <c r="A12" s="694" t="s">
        <v>2256</v>
      </c>
      <c r="B12" s="695" t="s">
        <v>2206</v>
      </c>
      <c r="C12" s="695" t="s">
        <v>2323</v>
      </c>
      <c r="D12" s="695" t="s">
        <v>1819</v>
      </c>
      <c r="E12" s="695" t="s">
        <v>2324</v>
      </c>
      <c r="F12" s="710"/>
      <c r="G12" s="710"/>
      <c r="H12" s="700">
        <v>0</v>
      </c>
      <c r="I12" s="710">
        <v>1</v>
      </c>
      <c r="J12" s="710">
        <v>146.63</v>
      </c>
      <c r="K12" s="700">
        <v>1</v>
      </c>
      <c r="L12" s="710">
        <v>1</v>
      </c>
      <c r="M12" s="711">
        <v>146.63</v>
      </c>
    </row>
    <row r="13" spans="1:13" ht="14.4" customHeight="1" x14ac:dyDescent="0.3">
      <c r="A13" s="694" t="s">
        <v>2256</v>
      </c>
      <c r="B13" s="695" t="s">
        <v>2418</v>
      </c>
      <c r="C13" s="695" t="s">
        <v>2346</v>
      </c>
      <c r="D13" s="695" t="s">
        <v>2347</v>
      </c>
      <c r="E13" s="695" t="s">
        <v>2324</v>
      </c>
      <c r="F13" s="710">
        <v>1</v>
      </c>
      <c r="G13" s="710">
        <v>0</v>
      </c>
      <c r="H13" s="700"/>
      <c r="I13" s="710"/>
      <c r="J13" s="710"/>
      <c r="K13" s="700"/>
      <c r="L13" s="710">
        <v>1</v>
      </c>
      <c r="M13" s="711">
        <v>0</v>
      </c>
    </row>
    <row r="14" spans="1:13" ht="14.4" customHeight="1" x14ac:dyDescent="0.3">
      <c r="A14" s="694" t="s">
        <v>2256</v>
      </c>
      <c r="B14" s="695" t="s">
        <v>2174</v>
      </c>
      <c r="C14" s="695" t="s">
        <v>2340</v>
      </c>
      <c r="D14" s="695" t="s">
        <v>2341</v>
      </c>
      <c r="E14" s="695" t="s">
        <v>2342</v>
      </c>
      <c r="F14" s="710"/>
      <c r="G14" s="710"/>
      <c r="H14" s="700">
        <v>0</v>
      </c>
      <c r="I14" s="710">
        <v>2</v>
      </c>
      <c r="J14" s="710">
        <v>35.28</v>
      </c>
      <c r="K14" s="700">
        <v>1</v>
      </c>
      <c r="L14" s="710">
        <v>2</v>
      </c>
      <c r="M14" s="711">
        <v>35.28</v>
      </c>
    </row>
    <row r="15" spans="1:13" ht="14.4" customHeight="1" x14ac:dyDescent="0.3">
      <c r="A15" s="694" t="s">
        <v>2256</v>
      </c>
      <c r="B15" s="695" t="s">
        <v>2175</v>
      </c>
      <c r="C15" s="695" t="s">
        <v>2336</v>
      </c>
      <c r="D15" s="695" t="s">
        <v>2337</v>
      </c>
      <c r="E15" s="695" t="s">
        <v>2338</v>
      </c>
      <c r="F15" s="710"/>
      <c r="G15" s="710"/>
      <c r="H15" s="700">
        <v>0</v>
      </c>
      <c r="I15" s="710">
        <v>1</v>
      </c>
      <c r="J15" s="710">
        <v>175.19</v>
      </c>
      <c r="K15" s="700">
        <v>1</v>
      </c>
      <c r="L15" s="710">
        <v>1</v>
      </c>
      <c r="M15" s="711">
        <v>175.19</v>
      </c>
    </row>
    <row r="16" spans="1:13" ht="14.4" customHeight="1" x14ac:dyDescent="0.3">
      <c r="A16" s="694" t="s">
        <v>2256</v>
      </c>
      <c r="B16" s="695" t="s">
        <v>2419</v>
      </c>
      <c r="C16" s="695" t="s">
        <v>2350</v>
      </c>
      <c r="D16" s="695" t="s">
        <v>2351</v>
      </c>
      <c r="E16" s="695" t="s">
        <v>2352</v>
      </c>
      <c r="F16" s="710">
        <v>1</v>
      </c>
      <c r="G16" s="710">
        <v>0</v>
      </c>
      <c r="H16" s="700"/>
      <c r="I16" s="710"/>
      <c r="J16" s="710"/>
      <c r="K16" s="700"/>
      <c r="L16" s="710">
        <v>1</v>
      </c>
      <c r="M16" s="711">
        <v>0</v>
      </c>
    </row>
    <row r="17" spans="1:13" ht="14.4" customHeight="1" x14ac:dyDescent="0.3">
      <c r="A17" s="694" t="s">
        <v>2256</v>
      </c>
      <c r="B17" s="695" t="s">
        <v>2156</v>
      </c>
      <c r="C17" s="695" t="s">
        <v>932</v>
      </c>
      <c r="D17" s="695" t="s">
        <v>933</v>
      </c>
      <c r="E17" s="695" t="s">
        <v>2157</v>
      </c>
      <c r="F17" s="710"/>
      <c r="G17" s="710"/>
      <c r="H17" s="700">
        <v>0</v>
      </c>
      <c r="I17" s="710">
        <v>1</v>
      </c>
      <c r="J17" s="710">
        <v>94.8</v>
      </c>
      <c r="K17" s="700">
        <v>1</v>
      </c>
      <c r="L17" s="710">
        <v>1</v>
      </c>
      <c r="M17" s="711">
        <v>94.8</v>
      </c>
    </row>
    <row r="18" spans="1:13" ht="14.4" customHeight="1" x14ac:dyDescent="0.3">
      <c r="A18" s="694" t="s">
        <v>2257</v>
      </c>
      <c r="B18" s="695" t="s">
        <v>2133</v>
      </c>
      <c r="C18" s="695" t="s">
        <v>940</v>
      </c>
      <c r="D18" s="695" t="s">
        <v>941</v>
      </c>
      <c r="E18" s="695" t="s">
        <v>942</v>
      </c>
      <c r="F18" s="710"/>
      <c r="G18" s="710"/>
      <c r="H18" s="700">
        <v>0</v>
      </c>
      <c r="I18" s="710">
        <v>1</v>
      </c>
      <c r="J18" s="710">
        <v>468.96</v>
      </c>
      <c r="K18" s="700">
        <v>1</v>
      </c>
      <c r="L18" s="710">
        <v>1</v>
      </c>
      <c r="M18" s="711">
        <v>468.96</v>
      </c>
    </row>
    <row r="19" spans="1:13" ht="14.4" customHeight="1" thickBot="1" x14ac:dyDescent="0.35">
      <c r="A19" s="702" t="s">
        <v>2257</v>
      </c>
      <c r="B19" s="703" t="s">
        <v>2133</v>
      </c>
      <c r="C19" s="703" t="s">
        <v>2404</v>
      </c>
      <c r="D19" s="703" t="s">
        <v>941</v>
      </c>
      <c r="E19" s="703" t="s">
        <v>2405</v>
      </c>
      <c r="F19" s="712"/>
      <c r="G19" s="712"/>
      <c r="H19" s="708">
        <v>0</v>
      </c>
      <c r="I19" s="712">
        <v>1</v>
      </c>
      <c r="J19" s="712">
        <v>937.93</v>
      </c>
      <c r="K19" s="708">
        <v>1</v>
      </c>
      <c r="L19" s="712">
        <v>1</v>
      </c>
      <c r="M19" s="713">
        <v>937.93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532</v>
      </c>
      <c r="B5" s="614" t="s">
        <v>533</v>
      </c>
      <c r="C5" s="615" t="s">
        <v>534</v>
      </c>
      <c r="D5" s="615" t="s">
        <v>534</v>
      </c>
      <c r="E5" s="615"/>
      <c r="F5" s="615" t="s">
        <v>534</v>
      </c>
      <c r="G5" s="615" t="s">
        <v>534</v>
      </c>
      <c r="H5" s="615" t="s">
        <v>534</v>
      </c>
      <c r="I5" s="616" t="s">
        <v>534</v>
      </c>
      <c r="J5" s="617" t="s">
        <v>74</v>
      </c>
    </row>
    <row r="6" spans="1:10" ht="14.4" customHeight="1" x14ac:dyDescent="0.3">
      <c r="A6" s="613" t="s">
        <v>532</v>
      </c>
      <c r="B6" s="614" t="s">
        <v>2421</v>
      </c>
      <c r="C6" s="615" t="s">
        <v>534</v>
      </c>
      <c r="D6" s="615">
        <v>13.090450000000001</v>
      </c>
      <c r="E6" s="615"/>
      <c r="F6" s="615" t="s">
        <v>534</v>
      </c>
      <c r="G6" s="615" t="s">
        <v>534</v>
      </c>
      <c r="H6" s="615" t="s">
        <v>534</v>
      </c>
      <c r="I6" s="616" t="s">
        <v>534</v>
      </c>
      <c r="J6" s="617" t="s">
        <v>1</v>
      </c>
    </row>
    <row r="7" spans="1:10" ht="14.4" customHeight="1" x14ac:dyDescent="0.3">
      <c r="A7" s="613" t="s">
        <v>532</v>
      </c>
      <c r="B7" s="614" t="s">
        <v>343</v>
      </c>
      <c r="C7" s="615">
        <v>11624.428679999999</v>
      </c>
      <c r="D7" s="615">
        <v>8273.4345400000002</v>
      </c>
      <c r="E7" s="615"/>
      <c r="F7" s="615">
        <v>7799.1414400000103</v>
      </c>
      <c r="G7" s="615">
        <v>8396.6621455681252</v>
      </c>
      <c r="H7" s="615">
        <v>-597.52070556811486</v>
      </c>
      <c r="I7" s="616">
        <v>0.92883830560176883</v>
      </c>
      <c r="J7" s="617" t="s">
        <v>1</v>
      </c>
    </row>
    <row r="8" spans="1:10" ht="14.4" customHeight="1" x14ac:dyDescent="0.3">
      <c r="A8" s="613" t="s">
        <v>532</v>
      </c>
      <c r="B8" s="614" t="s">
        <v>344</v>
      </c>
      <c r="C8" s="615">
        <v>457.91199999999998</v>
      </c>
      <c r="D8" s="615">
        <v>0</v>
      </c>
      <c r="E8" s="615"/>
      <c r="F8" s="615">
        <v>2175.44049</v>
      </c>
      <c r="G8" s="615">
        <v>3333.4983683034625</v>
      </c>
      <c r="H8" s="615">
        <v>-1158.0578783034625</v>
      </c>
      <c r="I8" s="616">
        <v>0.65259983646164499</v>
      </c>
      <c r="J8" s="617" t="s">
        <v>1</v>
      </c>
    </row>
    <row r="9" spans="1:10" ht="14.4" customHeight="1" x14ac:dyDescent="0.3">
      <c r="A9" s="613" t="s">
        <v>532</v>
      </c>
      <c r="B9" s="614" t="s">
        <v>345</v>
      </c>
      <c r="C9" s="615">
        <v>6684.6669999999995</v>
      </c>
      <c r="D9" s="615">
        <v>8306.4149999999991</v>
      </c>
      <c r="E9" s="615"/>
      <c r="F9" s="615">
        <v>14085.43494000001</v>
      </c>
      <c r="G9" s="615">
        <v>8333.4959208708333</v>
      </c>
      <c r="H9" s="615">
        <v>5751.9390191291768</v>
      </c>
      <c r="I9" s="616">
        <v>1.6902192157703859</v>
      </c>
      <c r="J9" s="617" t="s">
        <v>1</v>
      </c>
    </row>
    <row r="10" spans="1:10" ht="14.4" customHeight="1" x14ac:dyDescent="0.3">
      <c r="A10" s="613" t="s">
        <v>532</v>
      </c>
      <c r="B10" s="614" t="s">
        <v>346</v>
      </c>
      <c r="C10" s="615" t="s">
        <v>534</v>
      </c>
      <c r="D10" s="615" t="s">
        <v>534</v>
      </c>
      <c r="E10" s="615"/>
      <c r="F10" s="615">
        <v>1072.8155500000012</v>
      </c>
      <c r="G10" s="615">
        <v>225.83321173570457</v>
      </c>
      <c r="H10" s="615">
        <v>846.98233826429657</v>
      </c>
      <c r="I10" s="616">
        <v>4.7504773179931155</v>
      </c>
      <c r="J10" s="617" t="s">
        <v>1</v>
      </c>
    </row>
    <row r="11" spans="1:10" ht="14.4" customHeight="1" x14ac:dyDescent="0.3">
      <c r="A11" s="613" t="s">
        <v>532</v>
      </c>
      <c r="B11" s="614" t="s">
        <v>347</v>
      </c>
      <c r="C11" s="615">
        <v>3.5621100000000001</v>
      </c>
      <c r="D11" s="615">
        <v>6.6846399999989998</v>
      </c>
      <c r="E11" s="615"/>
      <c r="F11" s="615">
        <v>2.7887500000000003</v>
      </c>
      <c r="G11" s="615">
        <v>5.0364363323099992</v>
      </c>
      <c r="H11" s="615">
        <v>-2.2476863323099989</v>
      </c>
      <c r="I11" s="616">
        <v>0.55371493174836173</v>
      </c>
      <c r="J11" s="617" t="s">
        <v>1</v>
      </c>
    </row>
    <row r="12" spans="1:10" ht="14.4" customHeight="1" x14ac:dyDescent="0.3">
      <c r="A12" s="613" t="s">
        <v>532</v>
      </c>
      <c r="B12" s="614" t="s">
        <v>348</v>
      </c>
      <c r="C12" s="615">
        <v>0.29605000000000004</v>
      </c>
      <c r="D12" s="615">
        <v>0.41639999999999999</v>
      </c>
      <c r="E12" s="615"/>
      <c r="F12" s="615">
        <v>0.38219999999999998</v>
      </c>
      <c r="G12" s="615">
        <v>0.67506767388041666</v>
      </c>
      <c r="H12" s="615">
        <v>-0.29286767388041668</v>
      </c>
      <c r="I12" s="616">
        <v>0.56616545983166711</v>
      </c>
      <c r="J12" s="617" t="s">
        <v>1</v>
      </c>
    </row>
    <row r="13" spans="1:10" ht="14.4" customHeight="1" x14ac:dyDescent="0.3">
      <c r="A13" s="613" t="s">
        <v>532</v>
      </c>
      <c r="B13" s="614" t="s">
        <v>349</v>
      </c>
      <c r="C13" s="615">
        <v>313.56470999999999</v>
      </c>
      <c r="D13" s="615">
        <v>280.41218999999705</v>
      </c>
      <c r="E13" s="615"/>
      <c r="F13" s="615">
        <v>446.99975999999998</v>
      </c>
      <c r="G13" s="615">
        <v>325.07981639822918</v>
      </c>
      <c r="H13" s="615">
        <v>121.9199436017708</v>
      </c>
      <c r="I13" s="616">
        <v>1.3750461808198404</v>
      </c>
      <c r="J13" s="617" t="s">
        <v>1</v>
      </c>
    </row>
    <row r="14" spans="1:10" ht="14.4" customHeight="1" x14ac:dyDescent="0.3">
      <c r="A14" s="613" t="s">
        <v>532</v>
      </c>
      <c r="B14" s="614" t="s">
        <v>350</v>
      </c>
      <c r="C14" s="615">
        <v>1921.6163799999999</v>
      </c>
      <c r="D14" s="615">
        <v>1740.1589000000001</v>
      </c>
      <c r="E14" s="615"/>
      <c r="F14" s="615">
        <v>1970.196780000002</v>
      </c>
      <c r="G14" s="615">
        <v>2236.0723012891149</v>
      </c>
      <c r="H14" s="615">
        <v>-265.87552128911284</v>
      </c>
      <c r="I14" s="616">
        <v>0.88109708208637383</v>
      </c>
      <c r="J14" s="617" t="s">
        <v>1</v>
      </c>
    </row>
    <row r="15" spans="1:10" ht="14.4" customHeight="1" x14ac:dyDescent="0.3">
      <c r="A15" s="613" t="s">
        <v>532</v>
      </c>
      <c r="B15" s="614" t="s">
        <v>351</v>
      </c>
      <c r="C15" s="615">
        <v>18.09628</v>
      </c>
      <c r="D15" s="615">
        <v>28.483999999999</v>
      </c>
      <c r="E15" s="615"/>
      <c r="F15" s="615">
        <v>92.222690000000014</v>
      </c>
      <c r="G15" s="615">
        <v>47.374638798487084</v>
      </c>
      <c r="H15" s="615">
        <v>44.848051201512931</v>
      </c>
      <c r="I15" s="616">
        <v>1.9466679290638762</v>
      </c>
      <c r="J15" s="617" t="s">
        <v>1</v>
      </c>
    </row>
    <row r="16" spans="1:10" ht="14.4" customHeight="1" x14ac:dyDescent="0.3">
      <c r="A16" s="613" t="s">
        <v>532</v>
      </c>
      <c r="B16" s="614" t="s">
        <v>352</v>
      </c>
      <c r="C16" s="615">
        <v>432.17266000000001</v>
      </c>
      <c r="D16" s="615">
        <v>270.244789999999</v>
      </c>
      <c r="E16" s="615"/>
      <c r="F16" s="615">
        <v>290.76613000000003</v>
      </c>
      <c r="G16" s="615">
        <v>292.95102607405374</v>
      </c>
      <c r="H16" s="615">
        <v>-2.1848960740537109</v>
      </c>
      <c r="I16" s="616">
        <v>0.99254177019505851</v>
      </c>
      <c r="J16" s="617" t="s">
        <v>1</v>
      </c>
    </row>
    <row r="17" spans="1:10" ht="14.4" customHeight="1" x14ac:dyDescent="0.3">
      <c r="A17" s="613" t="s">
        <v>532</v>
      </c>
      <c r="B17" s="614" t="s">
        <v>353</v>
      </c>
      <c r="C17" s="615">
        <v>20.826889999999999</v>
      </c>
      <c r="D17" s="615">
        <v>17.844899999997999</v>
      </c>
      <c r="E17" s="615"/>
      <c r="F17" s="615">
        <v>31.227880000000003</v>
      </c>
      <c r="G17" s="615">
        <v>23.194254351022501</v>
      </c>
      <c r="H17" s="615">
        <v>8.0336256489775018</v>
      </c>
      <c r="I17" s="616">
        <v>1.3463627468853443</v>
      </c>
      <c r="J17" s="617" t="s">
        <v>1</v>
      </c>
    </row>
    <row r="18" spans="1:10" ht="14.4" customHeight="1" x14ac:dyDescent="0.3">
      <c r="A18" s="613" t="s">
        <v>532</v>
      </c>
      <c r="B18" s="614" t="s">
        <v>354</v>
      </c>
      <c r="C18" s="615">
        <v>87.178700000000006</v>
      </c>
      <c r="D18" s="615">
        <v>86.913409999997</v>
      </c>
      <c r="E18" s="615"/>
      <c r="F18" s="615">
        <v>123.67207999999999</v>
      </c>
      <c r="G18" s="615">
        <v>117.18098132573417</v>
      </c>
      <c r="H18" s="615">
        <v>6.4910986742658281</v>
      </c>
      <c r="I18" s="616">
        <v>1.0553937900231625</v>
      </c>
      <c r="J18" s="617" t="s">
        <v>1</v>
      </c>
    </row>
    <row r="19" spans="1:10" ht="14.4" customHeight="1" x14ac:dyDescent="0.3">
      <c r="A19" s="613" t="s">
        <v>532</v>
      </c>
      <c r="B19" s="614" t="s">
        <v>355</v>
      </c>
      <c r="C19" s="615">
        <v>720.47323000000006</v>
      </c>
      <c r="D19" s="615">
        <v>628.70630999999889</v>
      </c>
      <c r="E19" s="615"/>
      <c r="F19" s="615">
        <v>882.46746999999993</v>
      </c>
      <c r="G19" s="615">
        <v>829.3839432222934</v>
      </c>
      <c r="H19" s="615">
        <v>53.083526777706538</v>
      </c>
      <c r="I19" s="616">
        <v>1.0640035621758823</v>
      </c>
      <c r="J19" s="617" t="s">
        <v>1</v>
      </c>
    </row>
    <row r="20" spans="1:10" ht="14.4" customHeight="1" x14ac:dyDescent="0.3">
      <c r="A20" s="613" t="s">
        <v>532</v>
      </c>
      <c r="B20" s="614" t="s">
        <v>536</v>
      </c>
      <c r="C20" s="615">
        <v>22284.794689999999</v>
      </c>
      <c r="D20" s="615">
        <v>19652.805529999983</v>
      </c>
      <c r="E20" s="615"/>
      <c r="F20" s="615">
        <v>28973.556160000018</v>
      </c>
      <c r="G20" s="615">
        <v>24166.438111943251</v>
      </c>
      <c r="H20" s="615">
        <v>4807.1180480567673</v>
      </c>
      <c r="I20" s="616">
        <v>1.198917110820773</v>
      </c>
      <c r="J20" s="617" t="s">
        <v>537</v>
      </c>
    </row>
    <row r="22" spans="1:10" ht="14.4" customHeight="1" x14ac:dyDescent="0.3">
      <c r="A22" s="613" t="s">
        <v>532</v>
      </c>
      <c r="B22" s="614" t="s">
        <v>533</v>
      </c>
      <c r="C22" s="615" t="s">
        <v>534</v>
      </c>
      <c r="D22" s="615" t="s">
        <v>534</v>
      </c>
      <c r="E22" s="615"/>
      <c r="F22" s="615" t="s">
        <v>534</v>
      </c>
      <c r="G22" s="615" t="s">
        <v>534</v>
      </c>
      <c r="H22" s="615" t="s">
        <v>534</v>
      </c>
      <c r="I22" s="616" t="s">
        <v>534</v>
      </c>
      <c r="J22" s="617" t="s">
        <v>74</v>
      </c>
    </row>
    <row r="23" spans="1:10" ht="14.4" customHeight="1" x14ac:dyDescent="0.3">
      <c r="A23" s="613" t="s">
        <v>2422</v>
      </c>
      <c r="B23" s="614" t="s">
        <v>2423</v>
      </c>
      <c r="C23" s="615" t="s">
        <v>534</v>
      </c>
      <c r="D23" s="615" t="s">
        <v>534</v>
      </c>
      <c r="E23" s="615"/>
      <c r="F23" s="615" t="s">
        <v>534</v>
      </c>
      <c r="G23" s="615" t="s">
        <v>534</v>
      </c>
      <c r="H23" s="615" t="s">
        <v>534</v>
      </c>
      <c r="I23" s="616" t="s">
        <v>534</v>
      </c>
      <c r="J23" s="617" t="s">
        <v>0</v>
      </c>
    </row>
    <row r="24" spans="1:10" ht="14.4" customHeight="1" x14ac:dyDescent="0.3">
      <c r="A24" s="613" t="s">
        <v>2422</v>
      </c>
      <c r="B24" s="614" t="s">
        <v>350</v>
      </c>
      <c r="C24" s="615" t="s">
        <v>534</v>
      </c>
      <c r="D24" s="615" t="s">
        <v>534</v>
      </c>
      <c r="E24" s="615"/>
      <c r="F24" s="615">
        <v>0</v>
      </c>
      <c r="G24" s="615">
        <v>208.33298102379916</v>
      </c>
      <c r="H24" s="615">
        <v>-208.33298102379916</v>
      </c>
      <c r="I24" s="616">
        <v>0</v>
      </c>
      <c r="J24" s="617" t="s">
        <v>1</v>
      </c>
    </row>
    <row r="25" spans="1:10" ht="14.4" customHeight="1" x14ac:dyDescent="0.3">
      <c r="A25" s="613" t="s">
        <v>2422</v>
      </c>
      <c r="B25" s="614" t="s">
        <v>2424</v>
      </c>
      <c r="C25" s="615" t="s">
        <v>534</v>
      </c>
      <c r="D25" s="615" t="s">
        <v>534</v>
      </c>
      <c r="E25" s="615"/>
      <c r="F25" s="615">
        <v>0</v>
      </c>
      <c r="G25" s="615">
        <v>208.33298102379916</v>
      </c>
      <c r="H25" s="615">
        <v>-208.33298102379916</v>
      </c>
      <c r="I25" s="616">
        <v>0</v>
      </c>
      <c r="J25" s="617" t="s">
        <v>541</v>
      </c>
    </row>
    <row r="26" spans="1:10" ht="14.4" customHeight="1" x14ac:dyDescent="0.3">
      <c r="A26" s="613" t="s">
        <v>534</v>
      </c>
      <c r="B26" s="614" t="s">
        <v>534</v>
      </c>
      <c r="C26" s="615" t="s">
        <v>534</v>
      </c>
      <c r="D26" s="615" t="s">
        <v>534</v>
      </c>
      <c r="E26" s="615"/>
      <c r="F26" s="615" t="s">
        <v>534</v>
      </c>
      <c r="G26" s="615" t="s">
        <v>534</v>
      </c>
      <c r="H26" s="615" t="s">
        <v>534</v>
      </c>
      <c r="I26" s="616" t="s">
        <v>534</v>
      </c>
      <c r="J26" s="617" t="s">
        <v>542</v>
      </c>
    </row>
    <row r="27" spans="1:10" ht="14.4" customHeight="1" x14ac:dyDescent="0.3">
      <c r="A27" s="613" t="s">
        <v>538</v>
      </c>
      <c r="B27" s="614" t="s">
        <v>539</v>
      </c>
      <c r="C27" s="615" t="s">
        <v>534</v>
      </c>
      <c r="D27" s="615" t="s">
        <v>534</v>
      </c>
      <c r="E27" s="615"/>
      <c r="F27" s="615" t="s">
        <v>534</v>
      </c>
      <c r="G27" s="615" t="s">
        <v>534</v>
      </c>
      <c r="H27" s="615" t="s">
        <v>534</v>
      </c>
      <c r="I27" s="616" t="s">
        <v>534</v>
      </c>
      <c r="J27" s="617" t="s">
        <v>0</v>
      </c>
    </row>
    <row r="28" spans="1:10" ht="14.4" customHeight="1" x14ac:dyDescent="0.3">
      <c r="A28" s="613" t="s">
        <v>538</v>
      </c>
      <c r="B28" s="614" t="s">
        <v>348</v>
      </c>
      <c r="C28" s="615" t="s">
        <v>534</v>
      </c>
      <c r="D28" s="615" t="s">
        <v>534</v>
      </c>
      <c r="E28" s="615"/>
      <c r="F28" s="615">
        <v>4.2500000000000003E-2</v>
      </c>
      <c r="G28" s="615">
        <v>0</v>
      </c>
      <c r="H28" s="615">
        <v>4.2500000000000003E-2</v>
      </c>
      <c r="I28" s="616" t="s">
        <v>534</v>
      </c>
      <c r="J28" s="617" t="s">
        <v>1</v>
      </c>
    </row>
    <row r="29" spans="1:10" ht="14.4" customHeight="1" x14ac:dyDescent="0.3">
      <c r="A29" s="613" t="s">
        <v>538</v>
      </c>
      <c r="B29" s="614" t="s">
        <v>349</v>
      </c>
      <c r="C29" s="615">
        <v>8.0308299999999999</v>
      </c>
      <c r="D29" s="615">
        <v>8.4915199999999995</v>
      </c>
      <c r="E29" s="615"/>
      <c r="F29" s="615">
        <v>8.6694800000000001</v>
      </c>
      <c r="G29" s="615">
        <v>9.2202948381162511</v>
      </c>
      <c r="H29" s="615">
        <v>-0.55081483811625098</v>
      </c>
      <c r="I29" s="616">
        <v>0.94026060470005701</v>
      </c>
      <c r="J29" s="617" t="s">
        <v>1</v>
      </c>
    </row>
    <row r="30" spans="1:10" ht="14.4" customHeight="1" x14ac:dyDescent="0.3">
      <c r="A30" s="613" t="s">
        <v>538</v>
      </c>
      <c r="B30" s="614" t="s">
        <v>350</v>
      </c>
      <c r="C30" s="615">
        <v>18.798210000000001</v>
      </c>
      <c r="D30" s="615">
        <v>12.15344</v>
      </c>
      <c r="E30" s="615"/>
      <c r="F30" s="615">
        <v>14.603019999999999</v>
      </c>
      <c r="G30" s="615">
        <v>14.693529579257918</v>
      </c>
      <c r="H30" s="615">
        <v>-9.0509579257918915E-2</v>
      </c>
      <c r="I30" s="616">
        <v>0.9938401744271379</v>
      </c>
      <c r="J30" s="617" t="s">
        <v>1</v>
      </c>
    </row>
    <row r="31" spans="1:10" ht="14.4" customHeight="1" x14ac:dyDescent="0.3">
      <c r="A31" s="613" t="s">
        <v>538</v>
      </c>
      <c r="B31" s="614" t="s">
        <v>351</v>
      </c>
      <c r="C31" s="615">
        <v>0</v>
      </c>
      <c r="D31" s="615">
        <v>1.583999999999</v>
      </c>
      <c r="E31" s="615"/>
      <c r="F31" s="615">
        <v>0.40849999999999997</v>
      </c>
      <c r="G31" s="615">
        <v>0.98003255061708328</v>
      </c>
      <c r="H31" s="615">
        <v>-0.5715325506170833</v>
      </c>
      <c r="I31" s="616">
        <v>0.41682288995685451</v>
      </c>
      <c r="J31" s="617" t="s">
        <v>1</v>
      </c>
    </row>
    <row r="32" spans="1:10" ht="14.4" customHeight="1" x14ac:dyDescent="0.3">
      <c r="A32" s="613" t="s">
        <v>538</v>
      </c>
      <c r="B32" s="614" t="s">
        <v>353</v>
      </c>
      <c r="C32" s="615">
        <v>0.57800000000000007</v>
      </c>
      <c r="D32" s="615">
        <v>0.73099999999999987</v>
      </c>
      <c r="E32" s="615"/>
      <c r="F32" s="615">
        <v>0.95099999999999996</v>
      </c>
      <c r="G32" s="615">
        <v>0.76337789874749995</v>
      </c>
      <c r="H32" s="615">
        <v>0.18762210125250001</v>
      </c>
      <c r="I32" s="616">
        <v>1.2457787965309683</v>
      </c>
      <c r="J32" s="617" t="s">
        <v>1</v>
      </c>
    </row>
    <row r="33" spans="1:10" ht="14.4" customHeight="1" x14ac:dyDescent="0.3">
      <c r="A33" s="613" t="s">
        <v>538</v>
      </c>
      <c r="B33" s="614" t="s">
        <v>354</v>
      </c>
      <c r="C33" s="615">
        <v>6.6958000000000002</v>
      </c>
      <c r="D33" s="615">
        <v>5.0936000000000003</v>
      </c>
      <c r="E33" s="615"/>
      <c r="F33" s="615">
        <v>4.7404000000000002</v>
      </c>
      <c r="G33" s="615">
        <v>6.0081232456449998</v>
      </c>
      <c r="H33" s="615">
        <v>-1.2677232456449996</v>
      </c>
      <c r="I33" s="616">
        <v>0.78899846194668</v>
      </c>
      <c r="J33" s="617" t="s">
        <v>1</v>
      </c>
    </row>
    <row r="34" spans="1:10" ht="14.4" customHeight="1" x14ac:dyDescent="0.3">
      <c r="A34" s="613" t="s">
        <v>538</v>
      </c>
      <c r="B34" s="614" t="s">
        <v>355</v>
      </c>
      <c r="C34" s="615">
        <v>0</v>
      </c>
      <c r="D34" s="615">
        <v>0</v>
      </c>
      <c r="E34" s="615"/>
      <c r="F34" s="615" t="s">
        <v>534</v>
      </c>
      <c r="G34" s="615" t="s">
        <v>534</v>
      </c>
      <c r="H34" s="615" t="s">
        <v>534</v>
      </c>
      <c r="I34" s="616" t="s">
        <v>534</v>
      </c>
      <c r="J34" s="617" t="s">
        <v>1</v>
      </c>
    </row>
    <row r="35" spans="1:10" ht="14.4" customHeight="1" x14ac:dyDescent="0.3">
      <c r="A35" s="613" t="s">
        <v>538</v>
      </c>
      <c r="B35" s="614" t="s">
        <v>540</v>
      </c>
      <c r="C35" s="615">
        <v>34.10284</v>
      </c>
      <c r="D35" s="615">
        <v>28.053559999999003</v>
      </c>
      <c r="E35" s="615"/>
      <c r="F35" s="615">
        <v>29.414899999999999</v>
      </c>
      <c r="G35" s="615">
        <v>31.66535811238375</v>
      </c>
      <c r="H35" s="615">
        <v>-2.2504581123837504</v>
      </c>
      <c r="I35" s="616">
        <v>0.92892996490370849</v>
      </c>
      <c r="J35" s="617" t="s">
        <v>541</v>
      </c>
    </row>
    <row r="36" spans="1:10" ht="14.4" customHeight="1" x14ac:dyDescent="0.3">
      <c r="A36" s="613" t="s">
        <v>534</v>
      </c>
      <c r="B36" s="614" t="s">
        <v>534</v>
      </c>
      <c r="C36" s="615" t="s">
        <v>534</v>
      </c>
      <c r="D36" s="615" t="s">
        <v>534</v>
      </c>
      <c r="E36" s="615"/>
      <c r="F36" s="615" t="s">
        <v>534</v>
      </c>
      <c r="G36" s="615" t="s">
        <v>534</v>
      </c>
      <c r="H36" s="615" t="s">
        <v>534</v>
      </c>
      <c r="I36" s="616" t="s">
        <v>534</v>
      </c>
      <c r="J36" s="617" t="s">
        <v>542</v>
      </c>
    </row>
    <row r="37" spans="1:10" ht="14.4" customHeight="1" x14ac:dyDescent="0.3">
      <c r="A37" s="613" t="s">
        <v>543</v>
      </c>
      <c r="B37" s="614" t="s">
        <v>544</v>
      </c>
      <c r="C37" s="615" t="s">
        <v>534</v>
      </c>
      <c r="D37" s="615" t="s">
        <v>534</v>
      </c>
      <c r="E37" s="615"/>
      <c r="F37" s="615" t="s">
        <v>534</v>
      </c>
      <c r="G37" s="615" t="s">
        <v>534</v>
      </c>
      <c r="H37" s="615" t="s">
        <v>534</v>
      </c>
      <c r="I37" s="616" t="s">
        <v>534</v>
      </c>
      <c r="J37" s="617" t="s">
        <v>0</v>
      </c>
    </row>
    <row r="38" spans="1:10" ht="14.4" customHeight="1" x14ac:dyDescent="0.3">
      <c r="A38" s="613" t="s">
        <v>543</v>
      </c>
      <c r="B38" s="614" t="s">
        <v>347</v>
      </c>
      <c r="C38" s="615">
        <v>0</v>
      </c>
      <c r="D38" s="615">
        <v>6.5929999998999997E-2</v>
      </c>
      <c r="E38" s="615"/>
      <c r="F38" s="615">
        <v>0</v>
      </c>
      <c r="G38" s="615">
        <v>2.7470804237499997E-2</v>
      </c>
      <c r="H38" s="615">
        <v>-2.7470804237499997E-2</v>
      </c>
      <c r="I38" s="616">
        <v>0</v>
      </c>
      <c r="J38" s="617" t="s">
        <v>1</v>
      </c>
    </row>
    <row r="39" spans="1:10" ht="14.4" customHeight="1" x14ac:dyDescent="0.3">
      <c r="A39" s="613" t="s">
        <v>543</v>
      </c>
      <c r="B39" s="614" t="s">
        <v>348</v>
      </c>
      <c r="C39" s="615">
        <v>6.4299999999999996E-2</v>
      </c>
      <c r="D39" s="615" t="s">
        <v>534</v>
      </c>
      <c r="E39" s="615"/>
      <c r="F39" s="615">
        <v>8.5000000000000006E-2</v>
      </c>
      <c r="G39" s="615">
        <v>0</v>
      </c>
      <c r="H39" s="615">
        <v>8.5000000000000006E-2</v>
      </c>
      <c r="I39" s="616" t="s">
        <v>534</v>
      </c>
      <c r="J39" s="617" t="s">
        <v>1</v>
      </c>
    </row>
    <row r="40" spans="1:10" ht="14.4" customHeight="1" x14ac:dyDescent="0.3">
      <c r="A40" s="613" t="s">
        <v>543</v>
      </c>
      <c r="B40" s="614" t="s">
        <v>349</v>
      </c>
      <c r="C40" s="615">
        <v>6.9756399999999985</v>
      </c>
      <c r="D40" s="615">
        <v>13.852509999999999</v>
      </c>
      <c r="E40" s="615"/>
      <c r="F40" s="615">
        <v>10.826749999999999</v>
      </c>
      <c r="G40" s="615">
        <v>15.046250563920418</v>
      </c>
      <c r="H40" s="615">
        <v>-4.2195005639204197</v>
      </c>
      <c r="I40" s="616">
        <v>0.71956464861495728</v>
      </c>
      <c r="J40" s="617" t="s">
        <v>1</v>
      </c>
    </row>
    <row r="41" spans="1:10" ht="14.4" customHeight="1" x14ac:dyDescent="0.3">
      <c r="A41" s="613" t="s">
        <v>543</v>
      </c>
      <c r="B41" s="614" t="s">
        <v>350</v>
      </c>
      <c r="C41" s="615">
        <v>20.36918</v>
      </c>
      <c r="D41" s="615">
        <v>17.581299999999999</v>
      </c>
      <c r="E41" s="615"/>
      <c r="F41" s="615">
        <v>25.605179999999997</v>
      </c>
      <c r="G41" s="615">
        <v>22.446241096746249</v>
      </c>
      <c r="H41" s="615">
        <v>3.1589389032537483</v>
      </c>
      <c r="I41" s="616">
        <v>1.1407335370603169</v>
      </c>
      <c r="J41" s="617" t="s">
        <v>1</v>
      </c>
    </row>
    <row r="42" spans="1:10" ht="14.4" customHeight="1" x14ac:dyDescent="0.3">
      <c r="A42" s="613" t="s">
        <v>543</v>
      </c>
      <c r="B42" s="614" t="s">
        <v>351</v>
      </c>
      <c r="C42" s="615">
        <v>1.54</v>
      </c>
      <c r="D42" s="615">
        <v>0.79900000000000004</v>
      </c>
      <c r="E42" s="615"/>
      <c r="F42" s="615">
        <v>1.6339999999999999</v>
      </c>
      <c r="G42" s="615">
        <v>1.9935356006725</v>
      </c>
      <c r="H42" s="615">
        <v>-0.35953560067250012</v>
      </c>
      <c r="I42" s="616">
        <v>0.81964927009519462</v>
      </c>
      <c r="J42" s="617" t="s">
        <v>1</v>
      </c>
    </row>
    <row r="43" spans="1:10" ht="14.4" customHeight="1" x14ac:dyDescent="0.3">
      <c r="A43" s="613" t="s">
        <v>543</v>
      </c>
      <c r="B43" s="614" t="s">
        <v>353</v>
      </c>
      <c r="C43" s="615">
        <v>0.495</v>
      </c>
      <c r="D43" s="615">
        <v>0.35799999999899995</v>
      </c>
      <c r="E43" s="615"/>
      <c r="F43" s="615">
        <v>0.74799999999999989</v>
      </c>
      <c r="G43" s="615">
        <v>0.79796331304541668</v>
      </c>
      <c r="H43" s="615">
        <v>-4.9963313045416791E-2</v>
      </c>
      <c r="I43" s="616">
        <v>0.93738645345143445</v>
      </c>
      <c r="J43" s="617" t="s">
        <v>1</v>
      </c>
    </row>
    <row r="44" spans="1:10" ht="14.4" customHeight="1" x14ac:dyDescent="0.3">
      <c r="A44" s="613" t="s">
        <v>543</v>
      </c>
      <c r="B44" s="614" t="s">
        <v>354</v>
      </c>
      <c r="C44" s="615">
        <v>7.1757999999999997</v>
      </c>
      <c r="D44" s="615">
        <v>3.5151999999989996</v>
      </c>
      <c r="E44" s="615"/>
      <c r="F44" s="615">
        <v>6.4403999999999995</v>
      </c>
      <c r="G44" s="615">
        <v>7.419186871689166</v>
      </c>
      <c r="H44" s="615">
        <v>-0.97878687168916656</v>
      </c>
      <c r="I44" s="616">
        <v>0.86807356538974456</v>
      </c>
      <c r="J44" s="617" t="s">
        <v>1</v>
      </c>
    </row>
    <row r="45" spans="1:10" ht="14.4" customHeight="1" x14ac:dyDescent="0.3">
      <c r="A45" s="613" t="s">
        <v>543</v>
      </c>
      <c r="B45" s="614" t="s">
        <v>545</v>
      </c>
      <c r="C45" s="615">
        <v>36.61992</v>
      </c>
      <c r="D45" s="615">
        <v>36.171939999997001</v>
      </c>
      <c r="E45" s="615"/>
      <c r="F45" s="615">
        <v>45.33932999999999</v>
      </c>
      <c r="G45" s="615">
        <v>47.730648250311248</v>
      </c>
      <c r="H45" s="615">
        <v>-2.391318250311258</v>
      </c>
      <c r="I45" s="616">
        <v>0.94989973239477921</v>
      </c>
      <c r="J45" s="617" t="s">
        <v>541</v>
      </c>
    </row>
    <row r="46" spans="1:10" ht="14.4" customHeight="1" x14ac:dyDescent="0.3">
      <c r="A46" s="613" t="s">
        <v>534</v>
      </c>
      <c r="B46" s="614" t="s">
        <v>534</v>
      </c>
      <c r="C46" s="615" t="s">
        <v>534</v>
      </c>
      <c r="D46" s="615" t="s">
        <v>534</v>
      </c>
      <c r="E46" s="615"/>
      <c r="F46" s="615" t="s">
        <v>534</v>
      </c>
      <c r="G46" s="615" t="s">
        <v>534</v>
      </c>
      <c r="H46" s="615" t="s">
        <v>534</v>
      </c>
      <c r="I46" s="616" t="s">
        <v>534</v>
      </c>
      <c r="J46" s="617" t="s">
        <v>542</v>
      </c>
    </row>
    <row r="47" spans="1:10" ht="14.4" customHeight="1" x14ac:dyDescent="0.3">
      <c r="A47" s="613" t="s">
        <v>546</v>
      </c>
      <c r="B47" s="614" t="s">
        <v>547</v>
      </c>
      <c r="C47" s="615" t="s">
        <v>534</v>
      </c>
      <c r="D47" s="615" t="s">
        <v>534</v>
      </c>
      <c r="E47" s="615"/>
      <c r="F47" s="615" t="s">
        <v>534</v>
      </c>
      <c r="G47" s="615" t="s">
        <v>534</v>
      </c>
      <c r="H47" s="615" t="s">
        <v>534</v>
      </c>
      <c r="I47" s="616" t="s">
        <v>534</v>
      </c>
      <c r="J47" s="617" t="s">
        <v>0</v>
      </c>
    </row>
    <row r="48" spans="1:10" ht="14.4" customHeight="1" x14ac:dyDescent="0.3">
      <c r="A48" s="613" t="s">
        <v>546</v>
      </c>
      <c r="B48" s="614" t="s">
        <v>349</v>
      </c>
      <c r="C48" s="615">
        <v>0.34043000000000001</v>
      </c>
      <c r="D48" s="615">
        <v>0.76699999999899993</v>
      </c>
      <c r="E48" s="615"/>
      <c r="F48" s="615">
        <v>1.4081700000000001</v>
      </c>
      <c r="G48" s="615">
        <v>3.4089386799787502</v>
      </c>
      <c r="H48" s="615">
        <v>-2.0007686799787501</v>
      </c>
      <c r="I48" s="616">
        <v>0.4130816456953042</v>
      </c>
      <c r="J48" s="617" t="s">
        <v>1</v>
      </c>
    </row>
    <row r="49" spans="1:10" ht="14.4" customHeight="1" x14ac:dyDescent="0.3">
      <c r="A49" s="613" t="s">
        <v>546</v>
      </c>
      <c r="B49" s="614" t="s">
        <v>350</v>
      </c>
      <c r="C49" s="615">
        <v>0</v>
      </c>
      <c r="D49" s="615">
        <v>0</v>
      </c>
      <c r="E49" s="615"/>
      <c r="F49" s="615">
        <v>0.41354999999999997</v>
      </c>
      <c r="G49" s="615">
        <v>0.52841268592375001</v>
      </c>
      <c r="H49" s="615">
        <v>-0.11486268592375004</v>
      </c>
      <c r="I49" s="616">
        <v>0.78262693348674683</v>
      </c>
      <c r="J49" s="617" t="s">
        <v>1</v>
      </c>
    </row>
    <row r="50" spans="1:10" ht="14.4" customHeight="1" x14ac:dyDescent="0.3">
      <c r="A50" s="613" t="s">
        <v>546</v>
      </c>
      <c r="B50" s="614" t="s">
        <v>353</v>
      </c>
      <c r="C50" s="615" t="s">
        <v>534</v>
      </c>
      <c r="D50" s="615">
        <v>9.0999999999999998E-2</v>
      </c>
      <c r="E50" s="615"/>
      <c r="F50" s="615">
        <v>6.2E-2</v>
      </c>
      <c r="G50" s="615">
        <v>0.11583169684208333</v>
      </c>
      <c r="H50" s="615">
        <v>-5.3831696842083332E-2</v>
      </c>
      <c r="I50" s="616">
        <v>0.53525936069577207</v>
      </c>
      <c r="J50" s="617" t="s">
        <v>1</v>
      </c>
    </row>
    <row r="51" spans="1:10" ht="14.4" customHeight="1" x14ac:dyDescent="0.3">
      <c r="A51" s="613" t="s">
        <v>546</v>
      </c>
      <c r="B51" s="614" t="s">
        <v>354</v>
      </c>
      <c r="C51" s="615">
        <v>0.41510000000000002</v>
      </c>
      <c r="D51" s="615">
        <v>0.4642</v>
      </c>
      <c r="E51" s="615"/>
      <c r="F51" s="615">
        <v>0.55049999999999999</v>
      </c>
      <c r="G51" s="615">
        <v>2.2242432870387501</v>
      </c>
      <c r="H51" s="615">
        <v>-1.6737432870387501</v>
      </c>
      <c r="I51" s="616">
        <v>0.24749990399337524</v>
      </c>
      <c r="J51" s="617" t="s">
        <v>1</v>
      </c>
    </row>
    <row r="52" spans="1:10" ht="14.4" customHeight="1" x14ac:dyDescent="0.3">
      <c r="A52" s="613" t="s">
        <v>546</v>
      </c>
      <c r="B52" s="614" t="s">
        <v>548</v>
      </c>
      <c r="C52" s="615">
        <v>0.75553000000000003</v>
      </c>
      <c r="D52" s="615">
        <v>1.322199999999</v>
      </c>
      <c r="E52" s="615"/>
      <c r="F52" s="615">
        <v>2.4342199999999998</v>
      </c>
      <c r="G52" s="615">
        <v>6.2774263497833331</v>
      </c>
      <c r="H52" s="615">
        <v>-3.8432063497833333</v>
      </c>
      <c r="I52" s="616">
        <v>0.38777356584741413</v>
      </c>
      <c r="J52" s="617" t="s">
        <v>541</v>
      </c>
    </row>
    <row r="53" spans="1:10" ht="14.4" customHeight="1" x14ac:dyDescent="0.3">
      <c r="A53" s="613" t="s">
        <v>534</v>
      </c>
      <c r="B53" s="614" t="s">
        <v>534</v>
      </c>
      <c r="C53" s="615" t="s">
        <v>534</v>
      </c>
      <c r="D53" s="615" t="s">
        <v>534</v>
      </c>
      <c r="E53" s="615"/>
      <c r="F53" s="615" t="s">
        <v>534</v>
      </c>
      <c r="G53" s="615" t="s">
        <v>534</v>
      </c>
      <c r="H53" s="615" t="s">
        <v>534</v>
      </c>
      <c r="I53" s="616" t="s">
        <v>534</v>
      </c>
      <c r="J53" s="617" t="s">
        <v>542</v>
      </c>
    </row>
    <row r="54" spans="1:10" ht="14.4" customHeight="1" x14ac:dyDescent="0.3">
      <c r="A54" s="613" t="s">
        <v>549</v>
      </c>
      <c r="B54" s="614" t="s">
        <v>550</v>
      </c>
      <c r="C54" s="615" t="s">
        <v>534</v>
      </c>
      <c r="D54" s="615" t="s">
        <v>534</v>
      </c>
      <c r="E54" s="615"/>
      <c r="F54" s="615" t="s">
        <v>534</v>
      </c>
      <c r="G54" s="615" t="s">
        <v>534</v>
      </c>
      <c r="H54" s="615" t="s">
        <v>534</v>
      </c>
      <c r="I54" s="616" t="s">
        <v>534</v>
      </c>
      <c r="J54" s="617" t="s">
        <v>0</v>
      </c>
    </row>
    <row r="55" spans="1:10" ht="14.4" customHeight="1" x14ac:dyDescent="0.3">
      <c r="A55" s="613" t="s">
        <v>549</v>
      </c>
      <c r="B55" s="614" t="s">
        <v>343</v>
      </c>
      <c r="C55" s="615" t="s">
        <v>534</v>
      </c>
      <c r="D55" s="615">
        <v>0</v>
      </c>
      <c r="E55" s="615"/>
      <c r="F55" s="615" t="s">
        <v>534</v>
      </c>
      <c r="G55" s="615" t="s">
        <v>534</v>
      </c>
      <c r="H55" s="615" t="s">
        <v>534</v>
      </c>
      <c r="I55" s="616" t="s">
        <v>534</v>
      </c>
      <c r="J55" s="617" t="s">
        <v>1</v>
      </c>
    </row>
    <row r="56" spans="1:10" ht="14.4" customHeight="1" x14ac:dyDescent="0.3">
      <c r="A56" s="613" t="s">
        <v>549</v>
      </c>
      <c r="B56" s="614" t="s">
        <v>347</v>
      </c>
      <c r="C56" s="615">
        <v>3.5621100000000001</v>
      </c>
      <c r="D56" s="615">
        <v>6.6187100000000001</v>
      </c>
      <c r="E56" s="615"/>
      <c r="F56" s="615">
        <v>2.7887500000000003</v>
      </c>
      <c r="G56" s="615">
        <v>5.0089655280724994</v>
      </c>
      <c r="H56" s="615">
        <v>-2.2202155280724991</v>
      </c>
      <c r="I56" s="616">
        <v>0.55675168542697873</v>
      </c>
      <c r="J56" s="617" t="s">
        <v>1</v>
      </c>
    </row>
    <row r="57" spans="1:10" ht="14.4" customHeight="1" x14ac:dyDescent="0.3">
      <c r="A57" s="613" t="s">
        <v>549</v>
      </c>
      <c r="B57" s="614" t="s">
        <v>348</v>
      </c>
      <c r="C57" s="615">
        <v>0.23175000000000001</v>
      </c>
      <c r="D57" s="615">
        <v>0.41639999999999999</v>
      </c>
      <c r="E57" s="615"/>
      <c r="F57" s="615">
        <v>0.25469999999999998</v>
      </c>
      <c r="G57" s="615">
        <v>0.67506767388041666</v>
      </c>
      <c r="H57" s="615">
        <v>-0.42036767388041668</v>
      </c>
      <c r="I57" s="616">
        <v>0.37729550659111882</v>
      </c>
      <c r="J57" s="617" t="s">
        <v>1</v>
      </c>
    </row>
    <row r="58" spans="1:10" ht="14.4" customHeight="1" x14ac:dyDescent="0.3">
      <c r="A58" s="613" t="s">
        <v>549</v>
      </c>
      <c r="B58" s="614" t="s">
        <v>349</v>
      </c>
      <c r="C58" s="615">
        <v>86.076970000000003</v>
      </c>
      <c r="D58" s="615">
        <v>68.440889999999001</v>
      </c>
      <c r="E58" s="615"/>
      <c r="F58" s="615">
        <v>109.17057</v>
      </c>
      <c r="G58" s="615">
        <v>90.189166969182509</v>
      </c>
      <c r="H58" s="615">
        <v>18.981403030817489</v>
      </c>
      <c r="I58" s="616">
        <v>1.2104621172219432</v>
      </c>
      <c r="J58" s="617" t="s">
        <v>1</v>
      </c>
    </row>
    <row r="59" spans="1:10" ht="14.4" customHeight="1" x14ac:dyDescent="0.3">
      <c r="A59" s="613" t="s">
        <v>549</v>
      </c>
      <c r="B59" s="614" t="s">
        <v>350</v>
      </c>
      <c r="C59" s="615">
        <v>823.91800000000012</v>
      </c>
      <c r="D59" s="615">
        <v>649.43300000000011</v>
      </c>
      <c r="E59" s="615"/>
      <c r="F59" s="615">
        <v>660.39830000000097</v>
      </c>
      <c r="G59" s="615">
        <v>847.04270574762916</v>
      </c>
      <c r="H59" s="615">
        <v>-186.64440574762818</v>
      </c>
      <c r="I59" s="616">
        <v>0.77965171710806558</v>
      </c>
      <c r="J59" s="617" t="s">
        <v>1</v>
      </c>
    </row>
    <row r="60" spans="1:10" ht="14.4" customHeight="1" x14ac:dyDescent="0.3">
      <c r="A60" s="613" t="s">
        <v>549</v>
      </c>
      <c r="B60" s="614" t="s">
        <v>351</v>
      </c>
      <c r="C60" s="615">
        <v>16.556280000000001</v>
      </c>
      <c r="D60" s="615">
        <v>26.100999999999999</v>
      </c>
      <c r="E60" s="615"/>
      <c r="F60" s="615">
        <v>90.18019000000001</v>
      </c>
      <c r="G60" s="615">
        <v>44.4010706471975</v>
      </c>
      <c r="H60" s="615">
        <v>45.77911935280251</v>
      </c>
      <c r="I60" s="616">
        <v>2.0310363846078112</v>
      </c>
      <c r="J60" s="617" t="s">
        <v>1</v>
      </c>
    </row>
    <row r="61" spans="1:10" ht="14.4" customHeight="1" x14ac:dyDescent="0.3">
      <c r="A61" s="613" t="s">
        <v>549</v>
      </c>
      <c r="B61" s="614" t="s">
        <v>352</v>
      </c>
      <c r="C61" s="615">
        <v>1.58</v>
      </c>
      <c r="D61" s="615">
        <v>0</v>
      </c>
      <c r="E61" s="615"/>
      <c r="F61" s="615" t="s">
        <v>534</v>
      </c>
      <c r="G61" s="615" t="s">
        <v>534</v>
      </c>
      <c r="H61" s="615" t="s">
        <v>534</v>
      </c>
      <c r="I61" s="616" t="s">
        <v>534</v>
      </c>
      <c r="J61" s="617" t="s">
        <v>1</v>
      </c>
    </row>
    <row r="62" spans="1:10" ht="14.4" customHeight="1" x14ac:dyDescent="0.3">
      <c r="A62" s="613" t="s">
        <v>549</v>
      </c>
      <c r="B62" s="614" t="s">
        <v>353</v>
      </c>
      <c r="C62" s="615">
        <v>7.4521000000000006</v>
      </c>
      <c r="D62" s="615">
        <v>2.8619999999990005</v>
      </c>
      <c r="E62" s="615"/>
      <c r="F62" s="615">
        <v>4.6625000000000005</v>
      </c>
      <c r="G62" s="615">
        <v>3.1552383250587503</v>
      </c>
      <c r="H62" s="615">
        <v>1.5072616749412502</v>
      </c>
      <c r="I62" s="616">
        <v>1.4777013713894924</v>
      </c>
      <c r="J62" s="617" t="s">
        <v>1</v>
      </c>
    </row>
    <row r="63" spans="1:10" ht="14.4" customHeight="1" x14ac:dyDescent="0.3">
      <c r="A63" s="613" t="s">
        <v>549</v>
      </c>
      <c r="B63" s="614" t="s">
        <v>354</v>
      </c>
      <c r="C63" s="615">
        <v>48.276000000000003</v>
      </c>
      <c r="D63" s="615">
        <v>48.135999999999001</v>
      </c>
      <c r="E63" s="615"/>
      <c r="F63" s="615">
        <v>63.031199999999998</v>
      </c>
      <c r="G63" s="615">
        <v>63.409082748594585</v>
      </c>
      <c r="H63" s="615">
        <v>-0.37788274859458681</v>
      </c>
      <c r="I63" s="616">
        <v>0.99404055803656988</v>
      </c>
      <c r="J63" s="617" t="s">
        <v>1</v>
      </c>
    </row>
    <row r="64" spans="1:10" ht="14.4" customHeight="1" x14ac:dyDescent="0.3">
      <c r="A64" s="613" t="s">
        <v>549</v>
      </c>
      <c r="B64" s="614" t="s">
        <v>355</v>
      </c>
      <c r="C64" s="615">
        <v>186.58805000000001</v>
      </c>
      <c r="D64" s="615">
        <v>99.156360000000006</v>
      </c>
      <c r="E64" s="615"/>
      <c r="F64" s="615">
        <v>142.36456999999999</v>
      </c>
      <c r="G64" s="615">
        <v>110.64342888656833</v>
      </c>
      <c r="H64" s="615">
        <v>31.721141113431656</v>
      </c>
      <c r="I64" s="616">
        <v>1.2866970179128503</v>
      </c>
      <c r="J64" s="617" t="s">
        <v>1</v>
      </c>
    </row>
    <row r="65" spans="1:10" ht="14.4" customHeight="1" x14ac:dyDescent="0.3">
      <c r="A65" s="613" t="s">
        <v>549</v>
      </c>
      <c r="B65" s="614" t="s">
        <v>551</v>
      </c>
      <c r="C65" s="615">
        <v>1174.24126</v>
      </c>
      <c r="D65" s="615">
        <v>901.16435999999703</v>
      </c>
      <c r="E65" s="615"/>
      <c r="F65" s="615">
        <v>1072.8507800000011</v>
      </c>
      <c r="G65" s="615">
        <v>1164.5247265261837</v>
      </c>
      <c r="H65" s="615">
        <v>-91.67394652618259</v>
      </c>
      <c r="I65" s="616">
        <v>0.92127780163187345</v>
      </c>
      <c r="J65" s="617" t="s">
        <v>541</v>
      </c>
    </row>
    <row r="66" spans="1:10" ht="14.4" customHeight="1" x14ac:dyDescent="0.3">
      <c r="A66" s="613" t="s">
        <v>534</v>
      </c>
      <c r="B66" s="614" t="s">
        <v>534</v>
      </c>
      <c r="C66" s="615" t="s">
        <v>534</v>
      </c>
      <c r="D66" s="615" t="s">
        <v>534</v>
      </c>
      <c r="E66" s="615"/>
      <c r="F66" s="615" t="s">
        <v>534</v>
      </c>
      <c r="G66" s="615" t="s">
        <v>534</v>
      </c>
      <c r="H66" s="615" t="s">
        <v>534</v>
      </c>
      <c r="I66" s="616" t="s">
        <v>534</v>
      </c>
      <c r="J66" s="617" t="s">
        <v>542</v>
      </c>
    </row>
    <row r="67" spans="1:10" ht="14.4" customHeight="1" x14ac:dyDescent="0.3">
      <c r="A67" s="613" t="s">
        <v>552</v>
      </c>
      <c r="B67" s="614" t="s">
        <v>553</v>
      </c>
      <c r="C67" s="615" t="s">
        <v>534</v>
      </c>
      <c r="D67" s="615" t="s">
        <v>534</v>
      </c>
      <c r="E67" s="615"/>
      <c r="F67" s="615" t="s">
        <v>534</v>
      </c>
      <c r="G67" s="615" t="s">
        <v>534</v>
      </c>
      <c r="H67" s="615" t="s">
        <v>534</v>
      </c>
      <c r="I67" s="616" t="s">
        <v>534</v>
      </c>
      <c r="J67" s="617" t="s">
        <v>0</v>
      </c>
    </row>
    <row r="68" spans="1:10" ht="14.4" customHeight="1" x14ac:dyDescent="0.3">
      <c r="A68" s="613" t="s">
        <v>552</v>
      </c>
      <c r="B68" s="614" t="s">
        <v>2421</v>
      </c>
      <c r="C68" s="615" t="s">
        <v>534</v>
      </c>
      <c r="D68" s="615">
        <v>13.090450000000001</v>
      </c>
      <c r="E68" s="615"/>
      <c r="F68" s="615" t="s">
        <v>534</v>
      </c>
      <c r="G68" s="615" t="s">
        <v>534</v>
      </c>
      <c r="H68" s="615" t="s">
        <v>534</v>
      </c>
      <c r="I68" s="616" t="s">
        <v>534</v>
      </c>
      <c r="J68" s="617" t="s">
        <v>1</v>
      </c>
    </row>
    <row r="69" spans="1:10" ht="14.4" customHeight="1" x14ac:dyDescent="0.3">
      <c r="A69" s="613" t="s">
        <v>552</v>
      </c>
      <c r="B69" s="614" t="s">
        <v>343</v>
      </c>
      <c r="C69" s="615">
        <v>11624.428679999999</v>
      </c>
      <c r="D69" s="615">
        <v>8273.4345400000002</v>
      </c>
      <c r="E69" s="615"/>
      <c r="F69" s="615">
        <v>7799.1414400000103</v>
      </c>
      <c r="G69" s="615">
        <v>8396.6621455681252</v>
      </c>
      <c r="H69" s="615">
        <v>-597.52070556811486</v>
      </c>
      <c r="I69" s="616">
        <v>0.92883830560176883</v>
      </c>
      <c r="J69" s="617" t="s">
        <v>1</v>
      </c>
    </row>
    <row r="70" spans="1:10" ht="14.4" customHeight="1" x14ac:dyDescent="0.3">
      <c r="A70" s="613" t="s">
        <v>552</v>
      </c>
      <c r="B70" s="614" t="s">
        <v>344</v>
      </c>
      <c r="C70" s="615">
        <v>457.91199999999998</v>
      </c>
      <c r="D70" s="615">
        <v>0</v>
      </c>
      <c r="E70" s="615"/>
      <c r="F70" s="615">
        <v>2175.44049</v>
      </c>
      <c r="G70" s="615">
        <v>3333.4983683034625</v>
      </c>
      <c r="H70" s="615">
        <v>-1158.0578783034625</v>
      </c>
      <c r="I70" s="616">
        <v>0.65259983646164499</v>
      </c>
      <c r="J70" s="617" t="s">
        <v>1</v>
      </c>
    </row>
    <row r="71" spans="1:10" ht="14.4" customHeight="1" x14ac:dyDescent="0.3">
      <c r="A71" s="613" t="s">
        <v>552</v>
      </c>
      <c r="B71" s="614" t="s">
        <v>345</v>
      </c>
      <c r="C71" s="615">
        <v>6684.6669999999995</v>
      </c>
      <c r="D71" s="615">
        <v>8306.4149999999991</v>
      </c>
      <c r="E71" s="615"/>
      <c r="F71" s="615">
        <v>14085.43494000001</v>
      </c>
      <c r="G71" s="615">
        <v>8333.4959208708333</v>
      </c>
      <c r="H71" s="615">
        <v>5751.9390191291768</v>
      </c>
      <c r="I71" s="616">
        <v>1.6902192157703859</v>
      </c>
      <c r="J71" s="617" t="s">
        <v>1</v>
      </c>
    </row>
    <row r="72" spans="1:10" ht="14.4" customHeight="1" x14ac:dyDescent="0.3">
      <c r="A72" s="613" t="s">
        <v>552</v>
      </c>
      <c r="B72" s="614" t="s">
        <v>346</v>
      </c>
      <c r="C72" s="615" t="s">
        <v>534</v>
      </c>
      <c r="D72" s="615" t="s">
        <v>534</v>
      </c>
      <c r="E72" s="615"/>
      <c r="F72" s="615">
        <v>1072.8155500000012</v>
      </c>
      <c r="G72" s="615">
        <v>225.83321173570457</v>
      </c>
      <c r="H72" s="615">
        <v>846.98233826429657</v>
      </c>
      <c r="I72" s="616">
        <v>4.7504773179931155</v>
      </c>
      <c r="J72" s="617" t="s">
        <v>1</v>
      </c>
    </row>
    <row r="73" spans="1:10" ht="14.4" customHeight="1" x14ac:dyDescent="0.3">
      <c r="A73" s="613" t="s">
        <v>552</v>
      </c>
      <c r="B73" s="614" t="s">
        <v>348</v>
      </c>
      <c r="C73" s="615">
        <v>0</v>
      </c>
      <c r="D73" s="615" t="s">
        <v>534</v>
      </c>
      <c r="E73" s="615"/>
      <c r="F73" s="615" t="s">
        <v>534</v>
      </c>
      <c r="G73" s="615" t="s">
        <v>534</v>
      </c>
      <c r="H73" s="615" t="s">
        <v>534</v>
      </c>
      <c r="I73" s="616" t="s">
        <v>534</v>
      </c>
      <c r="J73" s="617" t="s">
        <v>1</v>
      </c>
    </row>
    <row r="74" spans="1:10" ht="14.4" customHeight="1" x14ac:dyDescent="0.3">
      <c r="A74" s="613" t="s">
        <v>552</v>
      </c>
      <c r="B74" s="614" t="s">
        <v>349</v>
      </c>
      <c r="C74" s="615">
        <v>212.14084</v>
      </c>
      <c r="D74" s="615">
        <v>188.86026999999902</v>
      </c>
      <c r="E74" s="615"/>
      <c r="F74" s="615">
        <v>316.92478999999997</v>
      </c>
      <c r="G74" s="615">
        <v>207.21516534703125</v>
      </c>
      <c r="H74" s="615">
        <v>109.70962465296873</v>
      </c>
      <c r="I74" s="616">
        <v>1.5294478542110264</v>
      </c>
      <c r="J74" s="617" t="s">
        <v>1</v>
      </c>
    </row>
    <row r="75" spans="1:10" ht="14.4" customHeight="1" x14ac:dyDescent="0.3">
      <c r="A75" s="613" t="s">
        <v>552</v>
      </c>
      <c r="B75" s="614" t="s">
        <v>350</v>
      </c>
      <c r="C75" s="615">
        <v>1058.53099</v>
      </c>
      <c r="D75" s="615">
        <v>1060.99116</v>
      </c>
      <c r="E75" s="615"/>
      <c r="F75" s="615">
        <v>1269.176730000001</v>
      </c>
      <c r="G75" s="615">
        <v>1143.0284311557584</v>
      </c>
      <c r="H75" s="615">
        <v>126.14829884424262</v>
      </c>
      <c r="I75" s="616">
        <v>1.1103632205514691</v>
      </c>
      <c r="J75" s="617" t="s">
        <v>1</v>
      </c>
    </row>
    <row r="76" spans="1:10" ht="14.4" customHeight="1" x14ac:dyDescent="0.3">
      <c r="A76" s="613" t="s">
        <v>552</v>
      </c>
      <c r="B76" s="614" t="s">
        <v>351</v>
      </c>
      <c r="C76" s="615">
        <v>0</v>
      </c>
      <c r="D76" s="615">
        <v>0</v>
      </c>
      <c r="E76" s="615"/>
      <c r="F76" s="615" t="s">
        <v>534</v>
      </c>
      <c r="G76" s="615" t="s">
        <v>534</v>
      </c>
      <c r="H76" s="615" t="s">
        <v>534</v>
      </c>
      <c r="I76" s="616" t="s">
        <v>534</v>
      </c>
      <c r="J76" s="617" t="s">
        <v>1</v>
      </c>
    </row>
    <row r="77" spans="1:10" ht="14.4" customHeight="1" x14ac:dyDescent="0.3">
      <c r="A77" s="613" t="s">
        <v>552</v>
      </c>
      <c r="B77" s="614" t="s">
        <v>352</v>
      </c>
      <c r="C77" s="615">
        <v>430.59266000000002</v>
      </c>
      <c r="D77" s="615">
        <v>270.244789999999</v>
      </c>
      <c r="E77" s="615"/>
      <c r="F77" s="615">
        <v>290.76613000000003</v>
      </c>
      <c r="G77" s="615">
        <v>292.95102607405374</v>
      </c>
      <c r="H77" s="615">
        <v>-2.1848960740537109</v>
      </c>
      <c r="I77" s="616">
        <v>0.99254177019505851</v>
      </c>
      <c r="J77" s="617" t="s">
        <v>1</v>
      </c>
    </row>
    <row r="78" spans="1:10" ht="14.4" customHeight="1" x14ac:dyDescent="0.3">
      <c r="A78" s="613" t="s">
        <v>552</v>
      </c>
      <c r="B78" s="614" t="s">
        <v>353</v>
      </c>
      <c r="C78" s="615">
        <v>12.30179</v>
      </c>
      <c r="D78" s="615">
        <v>13.802899999999999</v>
      </c>
      <c r="E78" s="615"/>
      <c r="F78" s="615">
        <v>24.804380000000002</v>
      </c>
      <c r="G78" s="615">
        <v>18.36184311732875</v>
      </c>
      <c r="H78" s="615">
        <v>6.4425368826712521</v>
      </c>
      <c r="I78" s="616">
        <v>1.3508654791082053</v>
      </c>
      <c r="J78" s="617" t="s">
        <v>1</v>
      </c>
    </row>
    <row r="79" spans="1:10" ht="14.4" customHeight="1" x14ac:dyDescent="0.3">
      <c r="A79" s="613" t="s">
        <v>552</v>
      </c>
      <c r="B79" s="614" t="s">
        <v>354</v>
      </c>
      <c r="C79" s="615">
        <v>24.616</v>
      </c>
      <c r="D79" s="615">
        <v>29.704409999999001</v>
      </c>
      <c r="E79" s="615"/>
      <c r="F79" s="615">
        <v>48.909579999999998</v>
      </c>
      <c r="G79" s="615">
        <v>38.120345172766662</v>
      </c>
      <c r="H79" s="615">
        <v>10.789234827233336</v>
      </c>
      <c r="I79" s="616">
        <v>1.283030879661111</v>
      </c>
      <c r="J79" s="617" t="s">
        <v>1</v>
      </c>
    </row>
    <row r="80" spans="1:10" ht="14.4" customHeight="1" x14ac:dyDescent="0.3">
      <c r="A80" s="613" t="s">
        <v>552</v>
      </c>
      <c r="B80" s="614" t="s">
        <v>355</v>
      </c>
      <c r="C80" s="615">
        <v>533.88517999999999</v>
      </c>
      <c r="D80" s="615">
        <v>529.54994999999894</v>
      </c>
      <c r="E80" s="615"/>
      <c r="F80" s="615">
        <v>740.10289999999998</v>
      </c>
      <c r="G80" s="615">
        <v>718.74051433572504</v>
      </c>
      <c r="H80" s="615">
        <v>21.362385664274939</v>
      </c>
      <c r="I80" s="616">
        <v>1.0297219723087665</v>
      </c>
      <c r="J80" s="617" t="s">
        <v>1</v>
      </c>
    </row>
    <row r="81" spans="1:10" ht="14.4" customHeight="1" x14ac:dyDescent="0.3">
      <c r="A81" s="613" t="s">
        <v>552</v>
      </c>
      <c r="B81" s="614" t="s">
        <v>554</v>
      </c>
      <c r="C81" s="615">
        <v>21039.075140000001</v>
      </c>
      <c r="D81" s="615">
        <v>18686.093469999996</v>
      </c>
      <c r="E81" s="615"/>
      <c r="F81" s="615">
        <v>27823.516930000027</v>
      </c>
      <c r="G81" s="615">
        <v>22707.90697168079</v>
      </c>
      <c r="H81" s="615">
        <v>5115.6099583192372</v>
      </c>
      <c r="I81" s="616">
        <v>1.2252787967071979</v>
      </c>
      <c r="J81" s="617" t="s">
        <v>541</v>
      </c>
    </row>
    <row r="82" spans="1:10" ht="14.4" customHeight="1" x14ac:dyDescent="0.3">
      <c r="A82" s="613" t="s">
        <v>534</v>
      </c>
      <c r="B82" s="614" t="s">
        <v>534</v>
      </c>
      <c r="C82" s="615" t="s">
        <v>534</v>
      </c>
      <c r="D82" s="615" t="s">
        <v>534</v>
      </c>
      <c r="E82" s="615"/>
      <c r="F82" s="615" t="s">
        <v>534</v>
      </c>
      <c r="G82" s="615" t="s">
        <v>534</v>
      </c>
      <c r="H82" s="615" t="s">
        <v>534</v>
      </c>
      <c r="I82" s="616" t="s">
        <v>534</v>
      </c>
      <c r="J82" s="617" t="s">
        <v>542</v>
      </c>
    </row>
    <row r="83" spans="1:10" ht="14.4" customHeight="1" x14ac:dyDescent="0.3">
      <c r="A83" s="613" t="s">
        <v>2425</v>
      </c>
      <c r="B83" s="614" t="s">
        <v>2426</v>
      </c>
      <c r="C83" s="615" t="s">
        <v>534</v>
      </c>
      <c r="D83" s="615" t="s">
        <v>534</v>
      </c>
      <c r="E83" s="615"/>
      <c r="F83" s="615" t="s">
        <v>534</v>
      </c>
      <c r="G83" s="615" t="s">
        <v>534</v>
      </c>
      <c r="H83" s="615" t="s">
        <v>534</v>
      </c>
      <c r="I83" s="616" t="s">
        <v>534</v>
      </c>
      <c r="J83" s="617" t="s">
        <v>0</v>
      </c>
    </row>
    <row r="84" spans="1:10" ht="14.4" customHeight="1" x14ac:dyDescent="0.3">
      <c r="A84" s="613" t="s">
        <v>2425</v>
      </c>
      <c r="B84" s="614" t="s">
        <v>354</v>
      </c>
      <c r="C84" s="615">
        <v>0</v>
      </c>
      <c r="D84" s="615">
        <v>0</v>
      </c>
      <c r="E84" s="615"/>
      <c r="F84" s="615" t="s">
        <v>534</v>
      </c>
      <c r="G84" s="615" t="s">
        <v>534</v>
      </c>
      <c r="H84" s="615" t="s">
        <v>534</v>
      </c>
      <c r="I84" s="616" t="s">
        <v>534</v>
      </c>
      <c r="J84" s="617" t="s">
        <v>1</v>
      </c>
    </row>
    <row r="85" spans="1:10" ht="14.4" customHeight="1" x14ac:dyDescent="0.3">
      <c r="A85" s="613" t="s">
        <v>2425</v>
      </c>
      <c r="B85" s="614" t="s">
        <v>2427</v>
      </c>
      <c r="C85" s="615">
        <v>0</v>
      </c>
      <c r="D85" s="615">
        <v>0</v>
      </c>
      <c r="E85" s="615"/>
      <c r="F85" s="615" t="s">
        <v>534</v>
      </c>
      <c r="G85" s="615" t="s">
        <v>534</v>
      </c>
      <c r="H85" s="615" t="s">
        <v>534</v>
      </c>
      <c r="I85" s="616" t="s">
        <v>534</v>
      </c>
      <c r="J85" s="617" t="s">
        <v>541</v>
      </c>
    </row>
    <row r="86" spans="1:10" ht="14.4" customHeight="1" x14ac:dyDescent="0.3">
      <c r="A86" s="613" t="s">
        <v>534</v>
      </c>
      <c r="B86" s="614" t="s">
        <v>534</v>
      </c>
      <c r="C86" s="615" t="s">
        <v>534</v>
      </c>
      <c r="D86" s="615" t="s">
        <v>534</v>
      </c>
      <c r="E86" s="615"/>
      <c r="F86" s="615" t="s">
        <v>534</v>
      </c>
      <c r="G86" s="615" t="s">
        <v>534</v>
      </c>
      <c r="H86" s="615" t="s">
        <v>534</v>
      </c>
      <c r="I86" s="616" t="s">
        <v>534</v>
      </c>
      <c r="J86" s="617" t="s">
        <v>542</v>
      </c>
    </row>
    <row r="87" spans="1:10" ht="14.4" customHeight="1" x14ac:dyDescent="0.3">
      <c r="A87" s="613" t="s">
        <v>532</v>
      </c>
      <c r="B87" s="614" t="s">
        <v>536</v>
      </c>
      <c r="C87" s="615">
        <v>22284.794689999999</v>
      </c>
      <c r="D87" s="615">
        <v>19652.805529999987</v>
      </c>
      <c r="E87" s="615"/>
      <c r="F87" s="615">
        <v>28973.556160000029</v>
      </c>
      <c r="G87" s="615">
        <v>24166.438111943251</v>
      </c>
      <c r="H87" s="615">
        <v>4807.1180480567782</v>
      </c>
      <c r="I87" s="616">
        <v>1.1989171108207735</v>
      </c>
      <c r="J87" s="617" t="s">
        <v>537</v>
      </c>
    </row>
  </sheetData>
  <mergeCells count="3">
    <mergeCell ref="A1:I1"/>
    <mergeCell ref="F3:I3"/>
    <mergeCell ref="C4:D4"/>
  </mergeCells>
  <conditionalFormatting sqref="F21 F88:F65537">
    <cfRule type="cellIs" dxfId="36" priority="18" stopIfTrue="1" operator="greaterThan">
      <formula>1</formula>
    </cfRule>
  </conditionalFormatting>
  <conditionalFormatting sqref="H5:H20">
    <cfRule type="expression" dxfId="35" priority="14">
      <formula>$H5&gt;0</formula>
    </cfRule>
  </conditionalFormatting>
  <conditionalFormatting sqref="I5:I20">
    <cfRule type="expression" dxfId="34" priority="15">
      <formula>$I5&gt;1</formula>
    </cfRule>
  </conditionalFormatting>
  <conditionalFormatting sqref="B5:B20">
    <cfRule type="expression" dxfId="33" priority="11">
      <formula>OR($J5="NS",$J5="SumaNS",$J5="Účet")</formula>
    </cfRule>
  </conditionalFormatting>
  <conditionalFormatting sqref="F5:I20 B5:D20">
    <cfRule type="expression" dxfId="32" priority="17">
      <formula>AND($J5&lt;&gt;"",$J5&lt;&gt;"mezeraKL")</formula>
    </cfRule>
  </conditionalFormatting>
  <conditionalFormatting sqref="B5:D20 F5:I2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0" priority="13">
      <formula>OR($J5="SumaNS",$J5="NS")</formula>
    </cfRule>
  </conditionalFormatting>
  <conditionalFormatting sqref="A5:A20">
    <cfRule type="expression" dxfId="29" priority="9">
      <formula>AND($J5&lt;&gt;"mezeraKL",$J5&lt;&gt;"")</formula>
    </cfRule>
  </conditionalFormatting>
  <conditionalFormatting sqref="A5:A20">
    <cfRule type="expression" dxfId="28" priority="10">
      <formula>AND($J5&lt;&gt;"",$J5&lt;&gt;"mezeraKL")</formula>
    </cfRule>
  </conditionalFormatting>
  <conditionalFormatting sqref="H22:H87">
    <cfRule type="expression" dxfId="27" priority="5">
      <formula>$H22&gt;0</formula>
    </cfRule>
  </conditionalFormatting>
  <conditionalFormatting sqref="A22:A87">
    <cfRule type="expression" dxfId="26" priority="2">
      <formula>AND($J22&lt;&gt;"mezeraKL",$J22&lt;&gt;"")</formula>
    </cfRule>
  </conditionalFormatting>
  <conditionalFormatting sqref="I22:I87">
    <cfRule type="expression" dxfId="25" priority="6">
      <formula>$I22&gt;1</formula>
    </cfRule>
  </conditionalFormatting>
  <conditionalFormatting sqref="B22:B87">
    <cfRule type="expression" dxfId="24" priority="1">
      <formula>OR($J22="NS",$J22="SumaNS",$J22="Účet")</formula>
    </cfRule>
  </conditionalFormatting>
  <conditionalFormatting sqref="A22:D87 F22:I87">
    <cfRule type="expression" dxfId="23" priority="8">
      <formula>AND($J22&lt;&gt;"",$J22&lt;&gt;"mezeraKL")</formula>
    </cfRule>
  </conditionalFormatting>
  <conditionalFormatting sqref="B22:D87 F22:I87">
    <cfRule type="expression" dxfId="22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87 F22:I87">
    <cfRule type="expression" dxfId="21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3542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85.031814100855811</v>
      </c>
      <c r="J3" s="210">
        <f>SUBTOTAL(9,J5:J1048576)</f>
        <v>337710</v>
      </c>
      <c r="K3" s="211">
        <f>SUBTOTAL(9,K5:K1048576)</f>
        <v>28716093.940000016</v>
      </c>
    </row>
    <row r="4" spans="1:11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90</v>
      </c>
      <c r="H4" s="620" t="s">
        <v>11</v>
      </c>
      <c r="I4" s="621" t="s">
        <v>185</v>
      </c>
      <c r="J4" s="621" t="s">
        <v>13</v>
      </c>
      <c r="K4" s="622" t="s">
        <v>202</v>
      </c>
    </row>
    <row r="5" spans="1:11" ht="14.4" customHeight="1" x14ac:dyDescent="0.3">
      <c r="A5" s="623" t="s">
        <v>532</v>
      </c>
      <c r="B5" s="624" t="s">
        <v>533</v>
      </c>
      <c r="C5" s="625" t="s">
        <v>538</v>
      </c>
      <c r="D5" s="626" t="s">
        <v>2063</v>
      </c>
      <c r="E5" s="625" t="s">
        <v>3516</v>
      </c>
      <c r="F5" s="626" t="s">
        <v>3517</v>
      </c>
      <c r="G5" s="625" t="s">
        <v>2428</v>
      </c>
      <c r="H5" s="625" t="s">
        <v>2429</v>
      </c>
      <c r="I5" s="627">
        <v>1.84</v>
      </c>
      <c r="J5" s="627">
        <v>20</v>
      </c>
      <c r="K5" s="628">
        <v>36.799999999999997</v>
      </c>
    </row>
    <row r="6" spans="1:11" ht="14.4" customHeight="1" x14ac:dyDescent="0.3">
      <c r="A6" s="694" t="s">
        <v>532</v>
      </c>
      <c r="B6" s="695" t="s">
        <v>533</v>
      </c>
      <c r="C6" s="698" t="s">
        <v>538</v>
      </c>
      <c r="D6" s="719" t="s">
        <v>2063</v>
      </c>
      <c r="E6" s="698" t="s">
        <v>3516</v>
      </c>
      <c r="F6" s="719" t="s">
        <v>3517</v>
      </c>
      <c r="G6" s="698" t="s">
        <v>2430</v>
      </c>
      <c r="H6" s="698" t="s">
        <v>2431</v>
      </c>
      <c r="I6" s="710">
        <v>27.400000000000002</v>
      </c>
      <c r="J6" s="710">
        <v>60</v>
      </c>
      <c r="K6" s="711">
        <v>1644.36</v>
      </c>
    </row>
    <row r="7" spans="1:11" ht="14.4" customHeight="1" x14ac:dyDescent="0.3">
      <c r="A7" s="694" t="s">
        <v>532</v>
      </c>
      <c r="B7" s="695" t="s">
        <v>533</v>
      </c>
      <c r="C7" s="698" t="s">
        <v>538</v>
      </c>
      <c r="D7" s="719" t="s">
        <v>2063</v>
      </c>
      <c r="E7" s="698" t="s">
        <v>3516</v>
      </c>
      <c r="F7" s="719" t="s">
        <v>3517</v>
      </c>
      <c r="G7" s="698" t="s">
        <v>2432</v>
      </c>
      <c r="H7" s="698" t="s">
        <v>2433</v>
      </c>
      <c r="I7" s="710">
        <v>6.2</v>
      </c>
      <c r="J7" s="710">
        <v>100</v>
      </c>
      <c r="K7" s="711">
        <v>620</v>
      </c>
    </row>
    <row r="8" spans="1:11" ht="14.4" customHeight="1" x14ac:dyDescent="0.3">
      <c r="A8" s="694" t="s">
        <v>532</v>
      </c>
      <c r="B8" s="695" t="s">
        <v>533</v>
      </c>
      <c r="C8" s="698" t="s">
        <v>538</v>
      </c>
      <c r="D8" s="719" t="s">
        <v>2063</v>
      </c>
      <c r="E8" s="698" t="s">
        <v>3516</v>
      </c>
      <c r="F8" s="719" t="s">
        <v>3517</v>
      </c>
      <c r="G8" s="698" t="s">
        <v>2434</v>
      </c>
      <c r="H8" s="698" t="s">
        <v>2435</v>
      </c>
      <c r="I8" s="710">
        <v>1.38</v>
      </c>
      <c r="J8" s="710">
        <v>50</v>
      </c>
      <c r="K8" s="711">
        <v>69</v>
      </c>
    </row>
    <row r="9" spans="1:11" ht="14.4" customHeight="1" x14ac:dyDescent="0.3">
      <c r="A9" s="694" t="s">
        <v>532</v>
      </c>
      <c r="B9" s="695" t="s">
        <v>533</v>
      </c>
      <c r="C9" s="698" t="s">
        <v>538</v>
      </c>
      <c r="D9" s="719" t="s">
        <v>2063</v>
      </c>
      <c r="E9" s="698" t="s">
        <v>3516</v>
      </c>
      <c r="F9" s="719" t="s">
        <v>3517</v>
      </c>
      <c r="G9" s="698" t="s">
        <v>2436</v>
      </c>
      <c r="H9" s="698" t="s">
        <v>2437</v>
      </c>
      <c r="I9" s="710">
        <v>0.6</v>
      </c>
      <c r="J9" s="710">
        <v>700</v>
      </c>
      <c r="K9" s="711">
        <v>420</v>
      </c>
    </row>
    <row r="10" spans="1:11" ht="14.4" customHeight="1" x14ac:dyDescent="0.3">
      <c r="A10" s="694" t="s">
        <v>532</v>
      </c>
      <c r="B10" s="695" t="s">
        <v>533</v>
      </c>
      <c r="C10" s="698" t="s">
        <v>538</v>
      </c>
      <c r="D10" s="719" t="s">
        <v>2063</v>
      </c>
      <c r="E10" s="698" t="s">
        <v>3516</v>
      </c>
      <c r="F10" s="719" t="s">
        <v>3517</v>
      </c>
      <c r="G10" s="698" t="s">
        <v>2438</v>
      </c>
      <c r="H10" s="698" t="s">
        <v>2439</v>
      </c>
      <c r="I10" s="710">
        <v>0.44</v>
      </c>
      <c r="J10" s="710">
        <v>300</v>
      </c>
      <c r="K10" s="711">
        <v>132</v>
      </c>
    </row>
    <row r="11" spans="1:11" ht="14.4" customHeight="1" x14ac:dyDescent="0.3">
      <c r="A11" s="694" t="s">
        <v>532</v>
      </c>
      <c r="B11" s="695" t="s">
        <v>533</v>
      </c>
      <c r="C11" s="698" t="s">
        <v>538</v>
      </c>
      <c r="D11" s="719" t="s">
        <v>2063</v>
      </c>
      <c r="E11" s="698" t="s">
        <v>3516</v>
      </c>
      <c r="F11" s="719" t="s">
        <v>3517</v>
      </c>
      <c r="G11" s="698" t="s">
        <v>2440</v>
      </c>
      <c r="H11" s="698" t="s">
        <v>2441</v>
      </c>
      <c r="I11" s="710">
        <v>8.58</v>
      </c>
      <c r="J11" s="710">
        <v>36</v>
      </c>
      <c r="K11" s="711">
        <v>308.88</v>
      </c>
    </row>
    <row r="12" spans="1:11" ht="14.4" customHeight="1" x14ac:dyDescent="0.3">
      <c r="A12" s="694" t="s">
        <v>532</v>
      </c>
      <c r="B12" s="695" t="s">
        <v>533</v>
      </c>
      <c r="C12" s="698" t="s">
        <v>538</v>
      </c>
      <c r="D12" s="719" t="s">
        <v>2063</v>
      </c>
      <c r="E12" s="698" t="s">
        <v>3516</v>
      </c>
      <c r="F12" s="719" t="s">
        <v>3517</v>
      </c>
      <c r="G12" s="698" t="s">
        <v>2442</v>
      </c>
      <c r="H12" s="698" t="s">
        <v>2443</v>
      </c>
      <c r="I12" s="710">
        <v>28.245000000000001</v>
      </c>
      <c r="J12" s="710">
        <v>11</v>
      </c>
      <c r="K12" s="711">
        <v>311</v>
      </c>
    </row>
    <row r="13" spans="1:11" ht="14.4" customHeight="1" x14ac:dyDescent="0.3">
      <c r="A13" s="694" t="s">
        <v>532</v>
      </c>
      <c r="B13" s="695" t="s">
        <v>533</v>
      </c>
      <c r="C13" s="698" t="s">
        <v>538</v>
      </c>
      <c r="D13" s="719" t="s">
        <v>2063</v>
      </c>
      <c r="E13" s="698" t="s">
        <v>3516</v>
      </c>
      <c r="F13" s="719" t="s">
        <v>3517</v>
      </c>
      <c r="G13" s="698" t="s">
        <v>2444</v>
      </c>
      <c r="H13" s="698" t="s">
        <v>2445</v>
      </c>
      <c r="I13" s="710">
        <v>1.2566666666666666</v>
      </c>
      <c r="J13" s="710">
        <v>2100</v>
      </c>
      <c r="K13" s="711">
        <v>2657</v>
      </c>
    </row>
    <row r="14" spans="1:11" ht="14.4" customHeight="1" x14ac:dyDescent="0.3">
      <c r="A14" s="694" t="s">
        <v>532</v>
      </c>
      <c r="B14" s="695" t="s">
        <v>533</v>
      </c>
      <c r="C14" s="698" t="s">
        <v>538</v>
      </c>
      <c r="D14" s="719" t="s">
        <v>2063</v>
      </c>
      <c r="E14" s="698" t="s">
        <v>3516</v>
      </c>
      <c r="F14" s="719" t="s">
        <v>3517</v>
      </c>
      <c r="G14" s="698" t="s">
        <v>2446</v>
      </c>
      <c r="H14" s="698" t="s">
        <v>2447</v>
      </c>
      <c r="I14" s="710">
        <v>7.5</v>
      </c>
      <c r="J14" s="710">
        <v>44</v>
      </c>
      <c r="K14" s="711">
        <v>330.03999999999996</v>
      </c>
    </row>
    <row r="15" spans="1:11" ht="14.4" customHeight="1" x14ac:dyDescent="0.3">
      <c r="A15" s="694" t="s">
        <v>532</v>
      </c>
      <c r="B15" s="695" t="s">
        <v>533</v>
      </c>
      <c r="C15" s="698" t="s">
        <v>538</v>
      </c>
      <c r="D15" s="719" t="s">
        <v>2063</v>
      </c>
      <c r="E15" s="698" t="s">
        <v>3516</v>
      </c>
      <c r="F15" s="719" t="s">
        <v>3517</v>
      </c>
      <c r="G15" s="698" t="s">
        <v>2448</v>
      </c>
      <c r="H15" s="698" t="s">
        <v>2449</v>
      </c>
      <c r="I15" s="710">
        <v>1.5200000000000002</v>
      </c>
      <c r="J15" s="710">
        <v>200</v>
      </c>
      <c r="K15" s="711">
        <v>304</v>
      </c>
    </row>
    <row r="16" spans="1:11" ht="14.4" customHeight="1" x14ac:dyDescent="0.3">
      <c r="A16" s="694" t="s">
        <v>532</v>
      </c>
      <c r="B16" s="695" t="s">
        <v>533</v>
      </c>
      <c r="C16" s="698" t="s">
        <v>538</v>
      </c>
      <c r="D16" s="719" t="s">
        <v>2063</v>
      </c>
      <c r="E16" s="698" t="s">
        <v>3516</v>
      </c>
      <c r="F16" s="719" t="s">
        <v>3517</v>
      </c>
      <c r="G16" s="698" t="s">
        <v>2450</v>
      </c>
      <c r="H16" s="698" t="s">
        <v>2451</v>
      </c>
      <c r="I16" s="710">
        <v>2.063333333333333</v>
      </c>
      <c r="J16" s="710">
        <v>300</v>
      </c>
      <c r="K16" s="711">
        <v>619</v>
      </c>
    </row>
    <row r="17" spans="1:11" ht="14.4" customHeight="1" x14ac:dyDescent="0.3">
      <c r="A17" s="694" t="s">
        <v>532</v>
      </c>
      <c r="B17" s="695" t="s">
        <v>533</v>
      </c>
      <c r="C17" s="698" t="s">
        <v>538</v>
      </c>
      <c r="D17" s="719" t="s">
        <v>2063</v>
      </c>
      <c r="E17" s="698" t="s">
        <v>3516</v>
      </c>
      <c r="F17" s="719" t="s">
        <v>3517</v>
      </c>
      <c r="G17" s="698" t="s">
        <v>2452</v>
      </c>
      <c r="H17" s="698" t="s">
        <v>2453</v>
      </c>
      <c r="I17" s="710">
        <v>3.36</v>
      </c>
      <c r="J17" s="710">
        <v>350</v>
      </c>
      <c r="K17" s="711">
        <v>1176</v>
      </c>
    </row>
    <row r="18" spans="1:11" ht="14.4" customHeight="1" x14ac:dyDescent="0.3">
      <c r="A18" s="694" t="s">
        <v>532</v>
      </c>
      <c r="B18" s="695" t="s">
        <v>533</v>
      </c>
      <c r="C18" s="698" t="s">
        <v>538</v>
      </c>
      <c r="D18" s="719" t="s">
        <v>2063</v>
      </c>
      <c r="E18" s="698" t="s">
        <v>3516</v>
      </c>
      <c r="F18" s="719" t="s">
        <v>3517</v>
      </c>
      <c r="G18" s="698" t="s">
        <v>2454</v>
      </c>
      <c r="H18" s="698" t="s">
        <v>2455</v>
      </c>
      <c r="I18" s="710">
        <v>8.2799999999999994</v>
      </c>
      <c r="J18" s="710">
        <v>5</v>
      </c>
      <c r="K18" s="711">
        <v>41.4</v>
      </c>
    </row>
    <row r="19" spans="1:11" ht="14.4" customHeight="1" x14ac:dyDescent="0.3">
      <c r="A19" s="694" t="s">
        <v>532</v>
      </c>
      <c r="B19" s="695" t="s">
        <v>533</v>
      </c>
      <c r="C19" s="698" t="s">
        <v>538</v>
      </c>
      <c r="D19" s="719" t="s">
        <v>2063</v>
      </c>
      <c r="E19" s="698" t="s">
        <v>3518</v>
      </c>
      <c r="F19" s="719" t="s">
        <v>3519</v>
      </c>
      <c r="G19" s="698" t="s">
        <v>2456</v>
      </c>
      <c r="H19" s="698" t="s">
        <v>2457</v>
      </c>
      <c r="I19" s="710">
        <v>5.0199999999999996</v>
      </c>
      <c r="J19" s="710">
        <v>50</v>
      </c>
      <c r="K19" s="711">
        <v>251.08</v>
      </c>
    </row>
    <row r="20" spans="1:11" ht="14.4" customHeight="1" x14ac:dyDescent="0.3">
      <c r="A20" s="694" t="s">
        <v>532</v>
      </c>
      <c r="B20" s="695" t="s">
        <v>533</v>
      </c>
      <c r="C20" s="698" t="s">
        <v>538</v>
      </c>
      <c r="D20" s="719" t="s">
        <v>2063</v>
      </c>
      <c r="E20" s="698" t="s">
        <v>3518</v>
      </c>
      <c r="F20" s="719" t="s">
        <v>3519</v>
      </c>
      <c r="G20" s="698" t="s">
        <v>2458</v>
      </c>
      <c r="H20" s="698" t="s">
        <v>2459</v>
      </c>
      <c r="I20" s="710">
        <v>15.92</v>
      </c>
      <c r="J20" s="710">
        <v>50</v>
      </c>
      <c r="K20" s="711">
        <v>796</v>
      </c>
    </row>
    <row r="21" spans="1:11" ht="14.4" customHeight="1" x14ac:dyDescent="0.3">
      <c r="A21" s="694" t="s">
        <v>532</v>
      </c>
      <c r="B21" s="695" t="s">
        <v>533</v>
      </c>
      <c r="C21" s="698" t="s">
        <v>538</v>
      </c>
      <c r="D21" s="719" t="s">
        <v>2063</v>
      </c>
      <c r="E21" s="698" t="s">
        <v>3518</v>
      </c>
      <c r="F21" s="719" t="s">
        <v>3519</v>
      </c>
      <c r="G21" s="698" t="s">
        <v>2460</v>
      </c>
      <c r="H21" s="698" t="s">
        <v>2461</v>
      </c>
      <c r="I21" s="710">
        <v>2.75</v>
      </c>
      <c r="J21" s="710">
        <v>100</v>
      </c>
      <c r="K21" s="711">
        <v>275</v>
      </c>
    </row>
    <row r="22" spans="1:11" ht="14.4" customHeight="1" x14ac:dyDescent="0.3">
      <c r="A22" s="694" t="s">
        <v>532</v>
      </c>
      <c r="B22" s="695" t="s">
        <v>533</v>
      </c>
      <c r="C22" s="698" t="s">
        <v>538</v>
      </c>
      <c r="D22" s="719" t="s">
        <v>2063</v>
      </c>
      <c r="E22" s="698" t="s">
        <v>3518</v>
      </c>
      <c r="F22" s="719" t="s">
        <v>3519</v>
      </c>
      <c r="G22" s="698" t="s">
        <v>2462</v>
      </c>
      <c r="H22" s="698" t="s">
        <v>2463</v>
      </c>
      <c r="I22" s="710">
        <v>0.93</v>
      </c>
      <c r="J22" s="710">
        <v>600</v>
      </c>
      <c r="K22" s="711">
        <v>558</v>
      </c>
    </row>
    <row r="23" spans="1:11" ht="14.4" customHeight="1" x14ac:dyDescent="0.3">
      <c r="A23" s="694" t="s">
        <v>532</v>
      </c>
      <c r="B23" s="695" t="s">
        <v>533</v>
      </c>
      <c r="C23" s="698" t="s">
        <v>538</v>
      </c>
      <c r="D23" s="719" t="s">
        <v>2063</v>
      </c>
      <c r="E23" s="698" t="s">
        <v>3518</v>
      </c>
      <c r="F23" s="719" t="s">
        <v>3519</v>
      </c>
      <c r="G23" s="698" t="s">
        <v>2464</v>
      </c>
      <c r="H23" s="698" t="s">
        <v>2465</v>
      </c>
      <c r="I23" s="710">
        <v>1.44</v>
      </c>
      <c r="J23" s="710">
        <v>200</v>
      </c>
      <c r="K23" s="711">
        <v>288</v>
      </c>
    </row>
    <row r="24" spans="1:11" ht="14.4" customHeight="1" x14ac:dyDescent="0.3">
      <c r="A24" s="694" t="s">
        <v>532</v>
      </c>
      <c r="B24" s="695" t="s">
        <v>533</v>
      </c>
      <c r="C24" s="698" t="s">
        <v>538</v>
      </c>
      <c r="D24" s="719" t="s">
        <v>2063</v>
      </c>
      <c r="E24" s="698" t="s">
        <v>3518</v>
      </c>
      <c r="F24" s="719" t="s">
        <v>3519</v>
      </c>
      <c r="G24" s="698" t="s">
        <v>2466</v>
      </c>
      <c r="H24" s="698" t="s">
        <v>2467</v>
      </c>
      <c r="I24" s="710">
        <v>0.42000000000000004</v>
      </c>
      <c r="J24" s="710">
        <v>1600</v>
      </c>
      <c r="K24" s="711">
        <v>672</v>
      </c>
    </row>
    <row r="25" spans="1:11" ht="14.4" customHeight="1" x14ac:dyDescent="0.3">
      <c r="A25" s="694" t="s">
        <v>532</v>
      </c>
      <c r="B25" s="695" t="s">
        <v>533</v>
      </c>
      <c r="C25" s="698" t="s">
        <v>538</v>
      </c>
      <c r="D25" s="719" t="s">
        <v>2063</v>
      </c>
      <c r="E25" s="698" t="s">
        <v>3518</v>
      </c>
      <c r="F25" s="719" t="s">
        <v>3519</v>
      </c>
      <c r="G25" s="698" t="s">
        <v>2468</v>
      </c>
      <c r="H25" s="698" t="s">
        <v>2469</v>
      </c>
      <c r="I25" s="710">
        <v>0.57999999999999996</v>
      </c>
      <c r="J25" s="710">
        <v>300</v>
      </c>
      <c r="K25" s="711">
        <v>174</v>
      </c>
    </row>
    <row r="26" spans="1:11" ht="14.4" customHeight="1" x14ac:dyDescent="0.3">
      <c r="A26" s="694" t="s">
        <v>532</v>
      </c>
      <c r="B26" s="695" t="s">
        <v>533</v>
      </c>
      <c r="C26" s="698" t="s">
        <v>538</v>
      </c>
      <c r="D26" s="719" t="s">
        <v>2063</v>
      </c>
      <c r="E26" s="698" t="s">
        <v>3518</v>
      </c>
      <c r="F26" s="719" t="s">
        <v>3519</v>
      </c>
      <c r="G26" s="698" t="s">
        <v>2470</v>
      </c>
      <c r="H26" s="698" t="s">
        <v>2471</v>
      </c>
      <c r="I26" s="710">
        <v>6.29</v>
      </c>
      <c r="J26" s="710">
        <v>20</v>
      </c>
      <c r="K26" s="711">
        <v>125.8</v>
      </c>
    </row>
    <row r="27" spans="1:11" ht="14.4" customHeight="1" x14ac:dyDescent="0.3">
      <c r="A27" s="694" t="s">
        <v>532</v>
      </c>
      <c r="B27" s="695" t="s">
        <v>533</v>
      </c>
      <c r="C27" s="698" t="s">
        <v>538</v>
      </c>
      <c r="D27" s="719" t="s">
        <v>2063</v>
      </c>
      <c r="E27" s="698" t="s">
        <v>3518</v>
      </c>
      <c r="F27" s="719" t="s">
        <v>3519</v>
      </c>
      <c r="G27" s="698" t="s">
        <v>2472</v>
      </c>
      <c r="H27" s="698" t="s">
        <v>2473</v>
      </c>
      <c r="I27" s="710">
        <v>14.34</v>
      </c>
      <c r="J27" s="710">
        <v>20</v>
      </c>
      <c r="K27" s="711">
        <v>286.8</v>
      </c>
    </row>
    <row r="28" spans="1:11" ht="14.4" customHeight="1" x14ac:dyDescent="0.3">
      <c r="A28" s="694" t="s">
        <v>532</v>
      </c>
      <c r="B28" s="695" t="s">
        <v>533</v>
      </c>
      <c r="C28" s="698" t="s">
        <v>538</v>
      </c>
      <c r="D28" s="719" t="s">
        <v>2063</v>
      </c>
      <c r="E28" s="698" t="s">
        <v>3518</v>
      </c>
      <c r="F28" s="719" t="s">
        <v>3519</v>
      </c>
      <c r="G28" s="698" t="s">
        <v>2474</v>
      </c>
      <c r="H28" s="698" t="s">
        <v>2475</v>
      </c>
      <c r="I28" s="710">
        <v>5.57</v>
      </c>
      <c r="J28" s="710">
        <v>60</v>
      </c>
      <c r="K28" s="711">
        <v>334.20000000000005</v>
      </c>
    </row>
    <row r="29" spans="1:11" ht="14.4" customHeight="1" x14ac:dyDescent="0.3">
      <c r="A29" s="694" t="s">
        <v>532</v>
      </c>
      <c r="B29" s="695" t="s">
        <v>533</v>
      </c>
      <c r="C29" s="698" t="s">
        <v>538</v>
      </c>
      <c r="D29" s="719" t="s">
        <v>2063</v>
      </c>
      <c r="E29" s="698" t="s">
        <v>3518</v>
      </c>
      <c r="F29" s="719" t="s">
        <v>3519</v>
      </c>
      <c r="G29" s="698" t="s">
        <v>2476</v>
      </c>
      <c r="H29" s="698" t="s">
        <v>2477</v>
      </c>
      <c r="I29" s="710">
        <v>1.8</v>
      </c>
      <c r="J29" s="710">
        <v>50</v>
      </c>
      <c r="K29" s="711">
        <v>90</v>
      </c>
    </row>
    <row r="30" spans="1:11" ht="14.4" customHeight="1" x14ac:dyDescent="0.3">
      <c r="A30" s="694" t="s">
        <v>532</v>
      </c>
      <c r="B30" s="695" t="s">
        <v>533</v>
      </c>
      <c r="C30" s="698" t="s">
        <v>538</v>
      </c>
      <c r="D30" s="719" t="s">
        <v>2063</v>
      </c>
      <c r="E30" s="698" t="s">
        <v>3518</v>
      </c>
      <c r="F30" s="719" t="s">
        <v>3519</v>
      </c>
      <c r="G30" s="698" t="s">
        <v>2478</v>
      </c>
      <c r="H30" s="698" t="s">
        <v>2479</v>
      </c>
      <c r="I30" s="710">
        <v>1.85</v>
      </c>
      <c r="J30" s="710">
        <v>50</v>
      </c>
      <c r="K30" s="711">
        <v>92.5</v>
      </c>
    </row>
    <row r="31" spans="1:11" ht="14.4" customHeight="1" x14ac:dyDescent="0.3">
      <c r="A31" s="694" t="s">
        <v>532</v>
      </c>
      <c r="B31" s="695" t="s">
        <v>533</v>
      </c>
      <c r="C31" s="698" t="s">
        <v>538</v>
      </c>
      <c r="D31" s="719" t="s">
        <v>2063</v>
      </c>
      <c r="E31" s="698" t="s">
        <v>3518</v>
      </c>
      <c r="F31" s="719" t="s">
        <v>3519</v>
      </c>
      <c r="G31" s="698" t="s">
        <v>2480</v>
      </c>
      <c r="H31" s="698" t="s">
        <v>2481</v>
      </c>
      <c r="I31" s="710">
        <v>1.7933333333333332</v>
      </c>
      <c r="J31" s="710">
        <v>150</v>
      </c>
      <c r="K31" s="711">
        <v>269</v>
      </c>
    </row>
    <row r="32" spans="1:11" ht="14.4" customHeight="1" x14ac:dyDescent="0.3">
      <c r="A32" s="694" t="s">
        <v>532</v>
      </c>
      <c r="B32" s="695" t="s">
        <v>533</v>
      </c>
      <c r="C32" s="698" t="s">
        <v>538</v>
      </c>
      <c r="D32" s="719" t="s">
        <v>2063</v>
      </c>
      <c r="E32" s="698" t="s">
        <v>3518</v>
      </c>
      <c r="F32" s="719" t="s">
        <v>3519</v>
      </c>
      <c r="G32" s="698" t="s">
        <v>2482</v>
      </c>
      <c r="H32" s="698" t="s">
        <v>2483</v>
      </c>
      <c r="I32" s="710">
        <v>0.01</v>
      </c>
      <c r="J32" s="710">
        <v>250</v>
      </c>
      <c r="K32" s="711">
        <v>2.5</v>
      </c>
    </row>
    <row r="33" spans="1:11" ht="14.4" customHeight="1" x14ac:dyDescent="0.3">
      <c r="A33" s="694" t="s">
        <v>532</v>
      </c>
      <c r="B33" s="695" t="s">
        <v>533</v>
      </c>
      <c r="C33" s="698" t="s">
        <v>538</v>
      </c>
      <c r="D33" s="719" t="s">
        <v>2063</v>
      </c>
      <c r="E33" s="698" t="s">
        <v>3518</v>
      </c>
      <c r="F33" s="719" t="s">
        <v>3519</v>
      </c>
      <c r="G33" s="698" t="s">
        <v>2484</v>
      </c>
      <c r="H33" s="698" t="s">
        <v>2485</v>
      </c>
      <c r="I33" s="710">
        <v>2.0449999999999999</v>
      </c>
      <c r="J33" s="710">
        <v>100</v>
      </c>
      <c r="K33" s="711">
        <v>204.5</v>
      </c>
    </row>
    <row r="34" spans="1:11" ht="14.4" customHeight="1" x14ac:dyDescent="0.3">
      <c r="A34" s="694" t="s">
        <v>532</v>
      </c>
      <c r="B34" s="695" t="s">
        <v>533</v>
      </c>
      <c r="C34" s="698" t="s">
        <v>538</v>
      </c>
      <c r="D34" s="719" t="s">
        <v>2063</v>
      </c>
      <c r="E34" s="698" t="s">
        <v>3518</v>
      </c>
      <c r="F34" s="719" t="s">
        <v>3519</v>
      </c>
      <c r="G34" s="698" t="s">
        <v>2486</v>
      </c>
      <c r="H34" s="698" t="s">
        <v>2487</v>
      </c>
      <c r="I34" s="710">
        <v>2.41</v>
      </c>
      <c r="J34" s="710">
        <v>100</v>
      </c>
      <c r="K34" s="711">
        <v>241</v>
      </c>
    </row>
    <row r="35" spans="1:11" ht="14.4" customHeight="1" x14ac:dyDescent="0.3">
      <c r="A35" s="694" t="s">
        <v>532</v>
      </c>
      <c r="B35" s="695" t="s">
        <v>533</v>
      </c>
      <c r="C35" s="698" t="s">
        <v>538</v>
      </c>
      <c r="D35" s="719" t="s">
        <v>2063</v>
      </c>
      <c r="E35" s="698" t="s">
        <v>3518</v>
      </c>
      <c r="F35" s="719" t="s">
        <v>3519</v>
      </c>
      <c r="G35" s="698" t="s">
        <v>2488</v>
      </c>
      <c r="H35" s="698" t="s">
        <v>2489</v>
      </c>
      <c r="I35" s="710">
        <v>2.1775000000000002</v>
      </c>
      <c r="J35" s="710">
        <v>500</v>
      </c>
      <c r="K35" s="711">
        <v>1089</v>
      </c>
    </row>
    <row r="36" spans="1:11" ht="14.4" customHeight="1" x14ac:dyDescent="0.3">
      <c r="A36" s="694" t="s">
        <v>532</v>
      </c>
      <c r="B36" s="695" t="s">
        <v>533</v>
      </c>
      <c r="C36" s="698" t="s">
        <v>538</v>
      </c>
      <c r="D36" s="719" t="s">
        <v>2063</v>
      </c>
      <c r="E36" s="698" t="s">
        <v>3518</v>
      </c>
      <c r="F36" s="719" t="s">
        <v>3519</v>
      </c>
      <c r="G36" s="698" t="s">
        <v>2490</v>
      </c>
      <c r="H36" s="698" t="s">
        <v>2491</v>
      </c>
      <c r="I36" s="710">
        <v>176.03</v>
      </c>
      <c r="J36" s="710">
        <v>1</v>
      </c>
      <c r="K36" s="711">
        <v>176.03</v>
      </c>
    </row>
    <row r="37" spans="1:11" ht="14.4" customHeight="1" x14ac:dyDescent="0.3">
      <c r="A37" s="694" t="s">
        <v>532</v>
      </c>
      <c r="B37" s="695" t="s">
        <v>533</v>
      </c>
      <c r="C37" s="698" t="s">
        <v>538</v>
      </c>
      <c r="D37" s="719" t="s">
        <v>2063</v>
      </c>
      <c r="E37" s="698" t="s">
        <v>3518</v>
      </c>
      <c r="F37" s="719" t="s">
        <v>3519</v>
      </c>
      <c r="G37" s="698" t="s">
        <v>2492</v>
      </c>
      <c r="H37" s="698" t="s">
        <v>2493</v>
      </c>
      <c r="I37" s="710">
        <v>5.13</v>
      </c>
      <c r="J37" s="710">
        <v>130</v>
      </c>
      <c r="K37" s="711">
        <v>666.9</v>
      </c>
    </row>
    <row r="38" spans="1:11" ht="14.4" customHeight="1" x14ac:dyDescent="0.3">
      <c r="A38" s="694" t="s">
        <v>532</v>
      </c>
      <c r="B38" s="695" t="s">
        <v>533</v>
      </c>
      <c r="C38" s="698" t="s">
        <v>538</v>
      </c>
      <c r="D38" s="719" t="s">
        <v>2063</v>
      </c>
      <c r="E38" s="698" t="s">
        <v>3518</v>
      </c>
      <c r="F38" s="719" t="s">
        <v>3519</v>
      </c>
      <c r="G38" s="698" t="s">
        <v>2494</v>
      </c>
      <c r="H38" s="698" t="s">
        <v>2495</v>
      </c>
      <c r="I38" s="710">
        <v>126.07</v>
      </c>
      <c r="J38" s="710">
        <v>1</v>
      </c>
      <c r="K38" s="711">
        <v>126.07</v>
      </c>
    </row>
    <row r="39" spans="1:11" ht="14.4" customHeight="1" x14ac:dyDescent="0.3">
      <c r="A39" s="694" t="s">
        <v>532</v>
      </c>
      <c r="B39" s="695" t="s">
        <v>533</v>
      </c>
      <c r="C39" s="698" t="s">
        <v>538</v>
      </c>
      <c r="D39" s="719" t="s">
        <v>2063</v>
      </c>
      <c r="E39" s="698" t="s">
        <v>3518</v>
      </c>
      <c r="F39" s="719" t="s">
        <v>3519</v>
      </c>
      <c r="G39" s="698" t="s">
        <v>2496</v>
      </c>
      <c r="H39" s="698" t="s">
        <v>2497</v>
      </c>
      <c r="I39" s="710">
        <v>17.98</v>
      </c>
      <c r="J39" s="710">
        <v>50</v>
      </c>
      <c r="K39" s="711">
        <v>899</v>
      </c>
    </row>
    <row r="40" spans="1:11" ht="14.4" customHeight="1" x14ac:dyDescent="0.3">
      <c r="A40" s="694" t="s">
        <v>532</v>
      </c>
      <c r="B40" s="695" t="s">
        <v>533</v>
      </c>
      <c r="C40" s="698" t="s">
        <v>538</v>
      </c>
      <c r="D40" s="719" t="s">
        <v>2063</v>
      </c>
      <c r="E40" s="698" t="s">
        <v>3518</v>
      </c>
      <c r="F40" s="719" t="s">
        <v>3519</v>
      </c>
      <c r="G40" s="698" t="s">
        <v>2498</v>
      </c>
      <c r="H40" s="698" t="s">
        <v>2499</v>
      </c>
      <c r="I40" s="710">
        <v>17.98</v>
      </c>
      <c r="J40" s="710">
        <v>50</v>
      </c>
      <c r="K40" s="711">
        <v>899</v>
      </c>
    </row>
    <row r="41" spans="1:11" ht="14.4" customHeight="1" x14ac:dyDescent="0.3">
      <c r="A41" s="694" t="s">
        <v>532</v>
      </c>
      <c r="B41" s="695" t="s">
        <v>533</v>
      </c>
      <c r="C41" s="698" t="s">
        <v>538</v>
      </c>
      <c r="D41" s="719" t="s">
        <v>2063</v>
      </c>
      <c r="E41" s="698" t="s">
        <v>3518</v>
      </c>
      <c r="F41" s="719" t="s">
        <v>3519</v>
      </c>
      <c r="G41" s="698" t="s">
        <v>2500</v>
      </c>
      <c r="H41" s="698" t="s">
        <v>2501</v>
      </c>
      <c r="I41" s="710">
        <v>12.103333333333333</v>
      </c>
      <c r="J41" s="710">
        <v>21</v>
      </c>
      <c r="K41" s="711">
        <v>254.2</v>
      </c>
    </row>
    <row r="42" spans="1:11" ht="14.4" customHeight="1" x14ac:dyDescent="0.3">
      <c r="A42" s="694" t="s">
        <v>532</v>
      </c>
      <c r="B42" s="695" t="s">
        <v>533</v>
      </c>
      <c r="C42" s="698" t="s">
        <v>538</v>
      </c>
      <c r="D42" s="719" t="s">
        <v>2063</v>
      </c>
      <c r="E42" s="698" t="s">
        <v>3518</v>
      </c>
      <c r="F42" s="719" t="s">
        <v>3519</v>
      </c>
      <c r="G42" s="698" t="s">
        <v>2502</v>
      </c>
      <c r="H42" s="698" t="s">
        <v>2503</v>
      </c>
      <c r="I42" s="710">
        <v>2.91</v>
      </c>
      <c r="J42" s="710">
        <v>50</v>
      </c>
      <c r="K42" s="711">
        <v>145.5</v>
      </c>
    </row>
    <row r="43" spans="1:11" ht="14.4" customHeight="1" x14ac:dyDescent="0.3">
      <c r="A43" s="694" t="s">
        <v>532</v>
      </c>
      <c r="B43" s="695" t="s">
        <v>533</v>
      </c>
      <c r="C43" s="698" t="s">
        <v>538</v>
      </c>
      <c r="D43" s="719" t="s">
        <v>2063</v>
      </c>
      <c r="E43" s="698" t="s">
        <v>3518</v>
      </c>
      <c r="F43" s="719" t="s">
        <v>3519</v>
      </c>
      <c r="G43" s="698" t="s">
        <v>2504</v>
      </c>
      <c r="H43" s="698" t="s">
        <v>2505</v>
      </c>
      <c r="I43" s="710">
        <v>13.202500000000001</v>
      </c>
      <c r="J43" s="710">
        <v>80</v>
      </c>
      <c r="K43" s="711">
        <v>1056.2</v>
      </c>
    </row>
    <row r="44" spans="1:11" ht="14.4" customHeight="1" x14ac:dyDescent="0.3">
      <c r="A44" s="694" t="s">
        <v>532</v>
      </c>
      <c r="B44" s="695" t="s">
        <v>533</v>
      </c>
      <c r="C44" s="698" t="s">
        <v>538</v>
      </c>
      <c r="D44" s="719" t="s">
        <v>2063</v>
      </c>
      <c r="E44" s="698" t="s">
        <v>3518</v>
      </c>
      <c r="F44" s="719" t="s">
        <v>3519</v>
      </c>
      <c r="G44" s="698" t="s">
        <v>2506</v>
      </c>
      <c r="H44" s="698" t="s">
        <v>2507</v>
      </c>
      <c r="I44" s="710">
        <v>13.2</v>
      </c>
      <c r="J44" s="710">
        <v>30</v>
      </c>
      <c r="K44" s="711">
        <v>396</v>
      </c>
    </row>
    <row r="45" spans="1:11" ht="14.4" customHeight="1" x14ac:dyDescent="0.3">
      <c r="A45" s="694" t="s">
        <v>532</v>
      </c>
      <c r="B45" s="695" t="s">
        <v>533</v>
      </c>
      <c r="C45" s="698" t="s">
        <v>538</v>
      </c>
      <c r="D45" s="719" t="s">
        <v>2063</v>
      </c>
      <c r="E45" s="698" t="s">
        <v>3518</v>
      </c>
      <c r="F45" s="719" t="s">
        <v>3519</v>
      </c>
      <c r="G45" s="698" t="s">
        <v>2508</v>
      </c>
      <c r="H45" s="698" t="s">
        <v>2509</v>
      </c>
      <c r="I45" s="710">
        <v>1.56</v>
      </c>
      <c r="J45" s="710">
        <v>75</v>
      </c>
      <c r="K45" s="711">
        <v>117</v>
      </c>
    </row>
    <row r="46" spans="1:11" ht="14.4" customHeight="1" x14ac:dyDescent="0.3">
      <c r="A46" s="694" t="s">
        <v>532</v>
      </c>
      <c r="B46" s="695" t="s">
        <v>533</v>
      </c>
      <c r="C46" s="698" t="s">
        <v>538</v>
      </c>
      <c r="D46" s="719" t="s">
        <v>2063</v>
      </c>
      <c r="E46" s="698" t="s">
        <v>3518</v>
      </c>
      <c r="F46" s="719" t="s">
        <v>3519</v>
      </c>
      <c r="G46" s="698" t="s">
        <v>2510</v>
      </c>
      <c r="H46" s="698" t="s">
        <v>2511</v>
      </c>
      <c r="I46" s="710">
        <v>21.23</v>
      </c>
      <c r="J46" s="710">
        <v>10</v>
      </c>
      <c r="K46" s="711">
        <v>212.3</v>
      </c>
    </row>
    <row r="47" spans="1:11" ht="14.4" customHeight="1" x14ac:dyDescent="0.3">
      <c r="A47" s="694" t="s">
        <v>532</v>
      </c>
      <c r="B47" s="695" t="s">
        <v>533</v>
      </c>
      <c r="C47" s="698" t="s">
        <v>538</v>
      </c>
      <c r="D47" s="719" t="s">
        <v>2063</v>
      </c>
      <c r="E47" s="698" t="s">
        <v>3518</v>
      </c>
      <c r="F47" s="719" t="s">
        <v>3519</v>
      </c>
      <c r="G47" s="698" t="s">
        <v>2512</v>
      </c>
      <c r="H47" s="698" t="s">
        <v>2513</v>
      </c>
      <c r="I47" s="710">
        <v>21.23</v>
      </c>
      <c r="J47" s="710">
        <v>11</v>
      </c>
      <c r="K47" s="711">
        <v>233.53</v>
      </c>
    </row>
    <row r="48" spans="1:11" ht="14.4" customHeight="1" x14ac:dyDescent="0.3">
      <c r="A48" s="694" t="s">
        <v>532</v>
      </c>
      <c r="B48" s="695" t="s">
        <v>533</v>
      </c>
      <c r="C48" s="698" t="s">
        <v>538</v>
      </c>
      <c r="D48" s="719" t="s">
        <v>2063</v>
      </c>
      <c r="E48" s="698" t="s">
        <v>3518</v>
      </c>
      <c r="F48" s="719" t="s">
        <v>3519</v>
      </c>
      <c r="G48" s="698" t="s">
        <v>2514</v>
      </c>
      <c r="H48" s="698" t="s">
        <v>2515</v>
      </c>
      <c r="I48" s="710">
        <v>9.5399999999999991</v>
      </c>
      <c r="J48" s="710">
        <v>10</v>
      </c>
      <c r="K48" s="711">
        <v>95.4</v>
      </c>
    </row>
    <row r="49" spans="1:11" ht="14.4" customHeight="1" x14ac:dyDescent="0.3">
      <c r="A49" s="694" t="s">
        <v>532</v>
      </c>
      <c r="B49" s="695" t="s">
        <v>533</v>
      </c>
      <c r="C49" s="698" t="s">
        <v>538</v>
      </c>
      <c r="D49" s="719" t="s">
        <v>2063</v>
      </c>
      <c r="E49" s="698" t="s">
        <v>3518</v>
      </c>
      <c r="F49" s="719" t="s">
        <v>3519</v>
      </c>
      <c r="G49" s="698" t="s">
        <v>2516</v>
      </c>
      <c r="H49" s="698" t="s">
        <v>2517</v>
      </c>
      <c r="I49" s="710">
        <v>2.88</v>
      </c>
      <c r="J49" s="710">
        <v>20</v>
      </c>
      <c r="K49" s="711">
        <v>57.6</v>
      </c>
    </row>
    <row r="50" spans="1:11" ht="14.4" customHeight="1" x14ac:dyDescent="0.3">
      <c r="A50" s="694" t="s">
        <v>532</v>
      </c>
      <c r="B50" s="695" t="s">
        <v>533</v>
      </c>
      <c r="C50" s="698" t="s">
        <v>538</v>
      </c>
      <c r="D50" s="719" t="s">
        <v>2063</v>
      </c>
      <c r="E50" s="698" t="s">
        <v>3518</v>
      </c>
      <c r="F50" s="719" t="s">
        <v>3519</v>
      </c>
      <c r="G50" s="698" t="s">
        <v>2518</v>
      </c>
      <c r="H50" s="698" t="s">
        <v>2519</v>
      </c>
      <c r="I50" s="710">
        <v>5.0199999999999996</v>
      </c>
      <c r="J50" s="710">
        <v>50</v>
      </c>
      <c r="K50" s="711">
        <v>251.08</v>
      </c>
    </row>
    <row r="51" spans="1:11" ht="14.4" customHeight="1" x14ac:dyDescent="0.3">
      <c r="A51" s="694" t="s">
        <v>532</v>
      </c>
      <c r="B51" s="695" t="s">
        <v>533</v>
      </c>
      <c r="C51" s="698" t="s">
        <v>538</v>
      </c>
      <c r="D51" s="719" t="s">
        <v>2063</v>
      </c>
      <c r="E51" s="698" t="s">
        <v>3518</v>
      </c>
      <c r="F51" s="719" t="s">
        <v>3519</v>
      </c>
      <c r="G51" s="698" t="s">
        <v>2520</v>
      </c>
      <c r="H51" s="698" t="s">
        <v>2521</v>
      </c>
      <c r="I51" s="710">
        <v>9.1999999999999993</v>
      </c>
      <c r="J51" s="710">
        <v>300</v>
      </c>
      <c r="K51" s="711">
        <v>2760</v>
      </c>
    </row>
    <row r="52" spans="1:11" ht="14.4" customHeight="1" x14ac:dyDescent="0.3">
      <c r="A52" s="694" t="s">
        <v>532</v>
      </c>
      <c r="B52" s="695" t="s">
        <v>533</v>
      </c>
      <c r="C52" s="698" t="s">
        <v>538</v>
      </c>
      <c r="D52" s="719" t="s">
        <v>2063</v>
      </c>
      <c r="E52" s="698" t="s">
        <v>3518</v>
      </c>
      <c r="F52" s="719" t="s">
        <v>3519</v>
      </c>
      <c r="G52" s="698" t="s">
        <v>2522</v>
      </c>
      <c r="H52" s="698" t="s">
        <v>2523</v>
      </c>
      <c r="I52" s="710">
        <v>172.5</v>
      </c>
      <c r="J52" s="710">
        <v>1</v>
      </c>
      <c r="K52" s="711">
        <v>172.5</v>
      </c>
    </row>
    <row r="53" spans="1:11" ht="14.4" customHeight="1" x14ac:dyDescent="0.3">
      <c r="A53" s="694" t="s">
        <v>532</v>
      </c>
      <c r="B53" s="695" t="s">
        <v>533</v>
      </c>
      <c r="C53" s="698" t="s">
        <v>538</v>
      </c>
      <c r="D53" s="719" t="s">
        <v>2063</v>
      </c>
      <c r="E53" s="698" t="s">
        <v>3520</v>
      </c>
      <c r="F53" s="719" t="s">
        <v>3521</v>
      </c>
      <c r="G53" s="698" t="s">
        <v>2524</v>
      </c>
      <c r="H53" s="698" t="s">
        <v>2525</v>
      </c>
      <c r="I53" s="710">
        <v>8.5</v>
      </c>
      <c r="J53" s="710">
        <v>5</v>
      </c>
      <c r="K53" s="711">
        <v>42.5</v>
      </c>
    </row>
    <row r="54" spans="1:11" ht="14.4" customHeight="1" x14ac:dyDescent="0.3">
      <c r="A54" s="694" t="s">
        <v>532</v>
      </c>
      <c r="B54" s="695" t="s">
        <v>533</v>
      </c>
      <c r="C54" s="698" t="s">
        <v>538</v>
      </c>
      <c r="D54" s="719" t="s">
        <v>2063</v>
      </c>
      <c r="E54" s="698" t="s">
        <v>3522</v>
      </c>
      <c r="F54" s="719" t="s">
        <v>3523</v>
      </c>
      <c r="G54" s="698" t="s">
        <v>2526</v>
      </c>
      <c r="H54" s="698" t="s">
        <v>2527</v>
      </c>
      <c r="I54" s="710">
        <v>8.17</v>
      </c>
      <c r="J54" s="710">
        <v>50</v>
      </c>
      <c r="K54" s="711">
        <v>408.5</v>
      </c>
    </row>
    <row r="55" spans="1:11" ht="14.4" customHeight="1" x14ac:dyDescent="0.3">
      <c r="A55" s="694" t="s">
        <v>532</v>
      </c>
      <c r="B55" s="695" t="s">
        <v>533</v>
      </c>
      <c r="C55" s="698" t="s">
        <v>538</v>
      </c>
      <c r="D55" s="719" t="s">
        <v>2063</v>
      </c>
      <c r="E55" s="698" t="s">
        <v>3524</v>
      </c>
      <c r="F55" s="719" t="s">
        <v>3525</v>
      </c>
      <c r="G55" s="698" t="s">
        <v>2528</v>
      </c>
      <c r="H55" s="698" t="s">
        <v>2529</v>
      </c>
      <c r="I55" s="710">
        <v>0.30499999999999999</v>
      </c>
      <c r="J55" s="710">
        <v>500</v>
      </c>
      <c r="K55" s="711">
        <v>153</v>
      </c>
    </row>
    <row r="56" spans="1:11" ht="14.4" customHeight="1" x14ac:dyDescent="0.3">
      <c r="A56" s="694" t="s">
        <v>532</v>
      </c>
      <c r="B56" s="695" t="s">
        <v>533</v>
      </c>
      <c r="C56" s="698" t="s">
        <v>538</v>
      </c>
      <c r="D56" s="719" t="s">
        <v>2063</v>
      </c>
      <c r="E56" s="698" t="s">
        <v>3524</v>
      </c>
      <c r="F56" s="719" t="s">
        <v>3525</v>
      </c>
      <c r="G56" s="698" t="s">
        <v>2530</v>
      </c>
      <c r="H56" s="698" t="s">
        <v>2531</v>
      </c>
      <c r="I56" s="710">
        <v>0.3</v>
      </c>
      <c r="J56" s="710">
        <v>600</v>
      </c>
      <c r="K56" s="711">
        <v>180</v>
      </c>
    </row>
    <row r="57" spans="1:11" ht="14.4" customHeight="1" x14ac:dyDescent="0.3">
      <c r="A57" s="694" t="s">
        <v>532</v>
      </c>
      <c r="B57" s="695" t="s">
        <v>533</v>
      </c>
      <c r="C57" s="698" t="s">
        <v>538</v>
      </c>
      <c r="D57" s="719" t="s">
        <v>2063</v>
      </c>
      <c r="E57" s="698" t="s">
        <v>3524</v>
      </c>
      <c r="F57" s="719" t="s">
        <v>3525</v>
      </c>
      <c r="G57" s="698" t="s">
        <v>2532</v>
      </c>
      <c r="H57" s="698" t="s">
        <v>2533</v>
      </c>
      <c r="I57" s="710">
        <v>0.30666666666666664</v>
      </c>
      <c r="J57" s="710">
        <v>700</v>
      </c>
      <c r="K57" s="711">
        <v>215</v>
      </c>
    </row>
    <row r="58" spans="1:11" ht="14.4" customHeight="1" x14ac:dyDescent="0.3">
      <c r="A58" s="694" t="s">
        <v>532</v>
      </c>
      <c r="B58" s="695" t="s">
        <v>533</v>
      </c>
      <c r="C58" s="698" t="s">
        <v>538</v>
      </c>
      <c r="D58" s="719" t="s">
        <v>2063</v>
      </c>
      <c r="E58" s="698" t="s">
        <v>3524</v>
      </c>
      <c r="F58" s="719" t="s">
        <v>3525</v>
      </c>
      <c r="G58" s="698" t="s">
        <v>2534</v>
      </c>
      <c r="H58" s="698" t="s">
        <v>2535</v>
      </c>
      <c r="I58" s="710">
        <v>0.48</v>
      </c>
      <c r="J58" s="710">
        <v>100</v>
      </c>
      <c r="K58" s="711">
        <v>48</v>
      </c>
    </row>
    <row r="59" spans="1:11" ht="14.4" customHeight="1" x14ac:dyDescent="0.3">
      <c r="A59" s="694" t="s">
        <v>532</v>
      </c>
      <c r="B59" s="695" t="s">
        <v>533</v>
      </c>
      <c r="C59" s="698" t="s">
        <v>538</v>
      </c>
      <c r="D59" s="719" t="s">
        <v>2063</v>
      </c>
      <c r="E59" s="698" t="s">
        <v>3524</v>
      </c>
      <c r="F59" s="719" t="s">
        <v>3525</v>
      </c>
      <c r="G59" s="698" t="s">
        <v>2536</v>
      </c>
      <c r="H59" s="698" t="s">
        <v>2537</v>
      </c>
      <c r="I59" s="710">
        <v>0.3</v>
      </c>
      <c r="J59" s="710">
        <v>600</v>
      </c>
      <c r="K59" s="711">
        <v>180</v>
      </c>
    </row>
    <row r="60" spans="1:11" ht="14.4" customHeight="1" x14ac:dyDescent="0.3">
      <c r="A60" s="694" t="s">
        <v>532</v>
      </c>
      <c r="B60" s="695" t="s">
        <v>533</v>
      </c>
      <c r="C60" s="698" t="s">
        <v>538</v>
      </c>
      <c r="D60" s="719" t="s">
        <v>2063</v>
      </c>
      <c r="E60" s="698" t="s">
        <v>3524</v>
      </c>
      <c r="F60" s="719" t="s">
        <v>3525</v>
      </c>
      <c r="G60" s="698" t="s">
        <v>2538</v>
      </c>
      <c r="H60" s="698" t="s">
        <v>2539</v>
      </c>
      <c r="I60" s="710">
        <v>1.75</v>
      </c>
      <c r="J60" s="710">
        <v>200</v>
      </c>
      <c r="K60" s="711">
        <v>350</v>
      </c>
    </row>
    <row r="61" spans="1:11" ht="14.4" customHeight="1" x14ac:dyDescent="0.3">
      <c r="A61" s="694" t="s">
        <v>532</v>
      </c>
      <c r="B61" s="695" t="s">
        <v>533</v>
      </c>
      <c r="C61" s="698" t="s">
        <v>538</v>
      </c>
      <c r="D61" s="719" t="s">
        <v>2063</v>
      </c>
      <c r="E61" s="698" t="s">
        <v>3526</v>
      </c>
      <c r="F61" s="719" t="s">
        <v>3527</v>
      </c>
      <c r="G61" s="698" t="s">
        <v>2540</v>
      </c>
      <c r="H61" s="698" t="s">
        <v>2541</v>
      </c>
      <c r="I61" s="710">
        <v>11.01</v>
      </c>
      <c r="J61" s="710">
        <v>20</v>
      </c>
      <c r="K61" s="711">
        <v>220.2</v>
      </c>
    </row>
    <row r="62" spans="1:11" ht="14.4" customHeight="1" x14ac:dyDescent="0.3">
      <c r="A62" s="694" t="s">
        <v>532</v>
      </c>
      <c r="B62" s="695" t="s">
        <v>533</v>
      </c>
      <c r="C62" s="698" t="s">
        <v>538</v>
      </c>
      <c r="D62" s="719" t="s">
        <v>2063</v>
      </c>
      <c r="E62" s="698" t="s">
        <v>3526</v>
      </c>
      <c r="F62" s="719" t="s">
        <v>3527</v>
      </c>
      <c r="G62" s="698" t="s">
        <v>2542</v>
      </c>
      <c r="H62" s="698" t="s">
        <v>2543</v>
      </c>
      <c r="I62" s="710">
        <v>11.01</v>
      </c>
      <c r="J62" s="710">
        <v>20</v>
      </c>
      <c r="K62" s="711">
        <v>220.2</v>
      </c>
    </row>
    <row r="63" spans="1:11" ht="14.4" customHeight="1" x14ac:dyDescent="0.3">
      <c r="A63" s="694" t="s">
        <v>532</v>
      </c>
      <c r="B63" s="695" t="s">
        <v>533</v>
      </c>
      <c r="C63" s="698" t="s">
        <v>538</v>
      </c>
      <c r="D63" s="719" t="s">
        <v>2063</v>
      </c>
      <c r="E63" s="698" t="s">
        <v>3526</v>
      </c>
      <c r="F63" s="719" t="s">
        <v>3527</v>
      </c>
      <c r="G63" s="698" t="s">
        <v>2544</v>
      </c>
      <c r="H63" s="698" t="s">
        <v>2545</v>
      </c>
      <c r="I63" s="710">
        <v>0.77333333333333343</v>
      </c>
      <c r="J63" s="710">
        <v>1800</v>
      </c>
      <c r="K63" s="711">
        <v>1393</v>
      </c>
    </row>
    <row r="64" spans="1:11" ht="14.4" customHeight="1" x14ac:dyDescent="0.3">
      <c r="A64" s="694" t="s">
        <v>532</v>
      </c>
      <c r="B64" s="695" t="s">
        <v>533</v>
      </c>
      <c r="C64" s="698" t="s">
        <v>538</v>
      </c>
      <c r="D64" s="719" t="s">
        <v>2063</v>
      </c>
      <c r="E64" s="698" t="s">
        <v>3526</v>
      </c>
      <c r="F64" s="719" t="s">
        <v>3527</v>
      </c>
      <c r="G64" s="698" t="s">
        <v>2546</v>
      </c>
      <c r="H64" s="698" t="s">
        <v>2547</v>
      </c>
      <c r="I64" s="710">
        <v>0.77</v>
      </c>
      <c r="J64" s="710">
        <v>2300</v>
      </c>
      <c r="K64" s="711">
        <v>1771</v>
      </c>
    </row>
    <row r="65" spans="1:11" ht="14.4" customHeight="1" x14ac:dyDescent="0.3">
      <c r="A65" s="694" t="s">
        <v>532</v>
      </c>
      <c r="B65" s="695" t="s">
        <v>533</v>
      </c>
      <c r="C65" s="698" t="s">
        <v>538</v>
      </c>
      <c r="D65" s="719" t="s">
        <v>2063</v>
      </c>
      <c r="E65" s="698" t="s">
        <v>3526</v>
      </c>
      <c r="F65" s="719" t="s">
        <v>3527</v>
      </c>
      <c r="G65" s="698" t="s">
        <v>2548</v>
      </c>
      <c r="H65" s="698" t="s">
        <v>2549</v>
      </c>
      <c r="I65" s="710">
        <v>0.71</v>
      </c>
      <c r="J65" s="710">
        <v>800</v>
      </c>
      <c r="K65" s="711">
        <v>568</v>
      </c>
    </row>
    <row r="66" spans="1:11" ht="14.4" customHeight="1" x14ac:dyDescent="0.3">
      <c r="A66" s="694" t="s">
        <v>532</v>
      </c>
      <c r="B66" s="695" t="s">
        <v>533</v>
      </c>
      <c r="C66" s="698" t="s">
        <v>538</v>
      </c>
      <c r="D66" s="719" t="s">
        <v>2063</v>
      </c>
      <c r="E66" s="698" t="s">
        <v>3526</v>
      </c>
      <c r="F66" s="719" t="s">
        <v>3527</v>
      </c>
      <c r="G66" s="698" t="s">
        <v>2550</v>
      </c>
      <c r="H66" s="698" t="s">
        <v>2551</v>
      </c>
      <c r="I66" s="710">
        <v>0.71</v>
      </c>
      <c r="J66" s="710">
        <v>800</v>
      </c>
      <c r="K66" s="711">
        <v>568</v>
      </c>
    </row>
    <row r="67" spans="1:11" ht="14.4" customHeight="1" x14ac:dyDescent="0.3">
      <c r="A67" s="694" t="s">
        <v>532</v>
      </c>
      <c r="B67" s="695" t="s">
        <v>533</v>
      </c>
      <c r="C67" s="698" t="s">
        <v>543</v>
      </c>
      <c r="D67" s="719" t="s">
        <v>2064</v>
      </c>
      <c r="E67" s="698" t="s">
        <v>3516</v>
      </c>
      <c r="F67" s="719" t="s">
        <v>3517</v>
      </c>
      <c r="G67" s="698" t="s">
        <v>2552</v>
      </c>
      <c r="H67" s="698" t="s">
        <v>2553</v>
      </c>
      <c r="I67" s="710">
        <v>12.077999999999999</v>
      </c>
      <c r="J67" s="710">
        <v>180</v>
      </c>
      <c r="K67" s="711">
        <v>2174.1</v>
      </c>
    </row>
    <row r="68" spans="1:11" ht="14.4" customHeight="1" x14ac:dyDescent="0.3">
      <c r="A68" s="694" t="s">
        <v>532</v>
      </c>
      <c r="B68" s="695" t="s">
        <v>533</v>
      </c>
      <c r="C68" s="698" t="s">
        <v>543</v>
      </c>
      <c r="D68" s="719" t="s">
        <v>2064</v>
      </c>
      <c r="E68" s="698" t="s">
        <v>3516</v>
      </c>
      <c r="F68" s="719" t="s">
        <v>3517</v>
      </c>
      <c r="G68" s="698" t="s">
        <v>2430</v>
      </c>
      <c r="H68" s="698" t="s">
        <v>2431</v>
      </c>
      <c r="I68" s="710">
        <v>27.42</v>
      </c>
      <c r="J68" s="710">
        <v>20</v>
      </c>
      <c r="K68" s="711">
        <v>548.4</v>
      </c>
    </row>
    <row r="69" spans="1:11" ht="14.4" customHeight="1" x14ac:dyDescent="0.3">
      <c r="A69" s="694" t="s">
        <v>532</v>
      </c>
      <c r="B69" s="695" t="s">
        <v>533</v>
      </c>
      <c r="C69" s="698" t="s">
        <v>543</v>
      </c>
      <c r="D69" s="719" t="s">
        <v>2064</v>
      </c>
      <c r="E69" s="698" t="s">
        <v>3516</v>
      </c>
      <c r="F69" s="719" t="s">
        <v>3517</v>
      </c>
      <c r="G69" s="698" t="s">
        <v>2432</v>
      </c>
      <c r="H69" s="698" t="s">
        <v>2433</v>
      </c>
      <c r="I69" s="710">
        <v>5.94</v>
      </c>
      <c r="J69" s="710">
        <v>100</v>
      </c>
      <c r="K69" s="711">
        <v>594</v>
      </c>
    </row>
    <row r="70" spans="1:11" ht="14.4" customHeight="1" x14ac:dyDescent="0.3">
      <c r="A70" s="694" t="s">
        <v>532</v>
      </c>
      <c r="B70" s="695" t="s">
        <v>533</v>
      </c>
      <c r="C70" s="698" t="s">
        <v>543</v>
      </c>
      <c r="D70" s="719" t="s">
        <v>2064</v>
      </c>
      <c r="E70" s="698" t="s">
        <v>3516</v>
      </c>
      <c r="F70" s="719" t="s">
        <v>3517</v>
      </c>
      <c r="G70" s="698" t="s">
        <v>2554</v>
      </c>
      <c r="H70" s="698" t="s">
        <v>2555</v>
      </c>
      <c r="I70" s="710">
        <v>30.175000000000001</v>
      </c>
      <c r="J70" s="710">
        <v>30</v>
      </c>
      <c r="K70" s="711">
        <v>905.35</v>
      </c>
    </row>
    <row r="71" spans="1:11" ht="14.4" customHeight="1" x14ac:dyDescent="0.3">
      <c r="A71" s="694" t="s">
        <v>532</v>
      </c>
      <c r="B71" s="695" t="s">
        <v>533</v>
      </c>
      <c r="C71" s="698" t="s">
        <v>543</v>
      </c>
      <c r="D71" s="719" t="s">
        <v>2064</v>
      </c>
      <c r="E71" s="698" t="s">
        <v>3516</v>
      </c>
      <c r="F71" s="719" t="s">
        <v>3517</v>
      </c>
      <c r="G71" s="698" t="s">
        <v>2556</v>
      </c>
      <c r="H71" s="698" t="s">
        <v>2557</v>
      </c>
      <c r="I71" s="710">
        <v>1.21</v>
      </c>
      <c r="J71" s="710">
        <v>500</v>
      </c>
      <c r="K71" s="711">
        <v>605</v>
      </c>
    </row>
    <row r="72" spans="1:11" ht="14.4" customHeight="1" x14ac:dyDescent="0.3">
      <c r="A72" s="694" t="s">
        <v>532</v>
      </c>
      <c r="B72" s="695" t="s">
        <v>533</v>
      </c>
      <c r="C72" s="698" t="s">
        <v>543</v>
      </c>
      <c r="D72" s="719" t="s">
        <v>2064</v>
      </c>
      <c r="E72" s="698" t="s">
        <v>3516</v>
      </c>
      <c r="F72" s="719" t="s">
        <v>3517</v>
      </c>
      <c r="G72" s="698" t="s">
        <v>2434</v>
      </c>
      <c r="H72" s="698" t="s">
        <v>2435</v>
      </c>
      <c r="I72" s="710">
        <v>1.38</v>
      </c>
      <c r="J72" s="710">
        <v>150</v>
      </c>
      <c r="K72" s="711">
        <v>207</v>
      </c>
    </row>
    <row r="73" spans="1:11" ht="14.4" customHeight="1" x14ac:dyDescent="0.3">
      <c r="A73" s="694" t="s">
        <v>532</v>
      </c>
      <c r="B73" s="695" t="s">
        <v>533</v>
      </c>
      <c r="C73" s="698" t="s">
        <v>543</v>
      </c>
      <c r="D73" s="719" t="s">
        <v>2064</v>
      </c>
      <c r="E73" s="698" t="s">
        <v>3516</v>
      </c>
      <c r="F73" s="719" t="s">
        <v>3517</v>
      </c>
      <c r="G73" s="698" t="s">
        <v>2558</v>
      </c>
      <c r="H73" s="698" t="s">
        <v>2559</v>
      </c>
      <c r="I73" s="710">
        <v>109.3</v>
      </c>
      <c r="J73" s="710">
        <v>4</v>
      </c>
      <c r="K73" s="711">
        <v>437.2</v>
      </c>
    </row>
    <row r="74" spans="1:11" ht="14.4" customHeight="1" x14ac:dyDescent="0.3">
      <c r="A74" s="694" t="s">
        <v>532</v>
      </c>
      <c r="B74" s="695" t="s">
        <v>533</v>
      </c>
      <c r="C74" s="698" t="s">
        <v>543</v>
      </c>
      <c r="D74" s="719" t="s">
        <v>2064</v>
      </c>
      <c r="E74" s="698" t="s">
        <v>3516</v>
      </c>
      <c r="F74" s="719" t="s">
        <v>3517</v>
      </c>
      <c r="G74" s="698" t="s">
        <v>2560</v>
      </c>
      <c r="H74" s="698" t="s">
        <v>2561</v>
      </c>
      <c r="I74" s="710">
        <v>39.1</v>
      </c>
      <c r="J74" s="710">
        <v>20</v>
      </c>
      <c r="K74" s="711">
        <v>782.07</v>
      </c>
    </row>
    <row r="75" spans="1:11" ht="14.4" customHeight="1" x14ac:dyDescent="0.3">
      <c r="A75" s="694" t="s">
        <v>532</v>
      </c>
      <c r="B75" s="695" t="s">
        <v>533</v>
      </c>
      <c r="C75" s="698" t="s">
        <v>543</v>
      </c>
      <c r="D75" s="719" t="s">
        <v>2064</v>
      </c>
      <c r="E75" s="698" t="s">
        <v>3516</v>
      </c>
      <c r="F75" s="719" t="s">
        <v>3517</v>
      </c>
      <c r="G75" s="698" t="s">
        <v>2436</v>
      </c>
      <c r="H75" s="698" t="s">
        <v>2437</v>
      </c>
      <c r="I75" s="710">
        <v>0.6</v>
      </c>
      <c r="J75" s="710">
        <v>2000</v>
      </c>
      <c r="K75" s="711">
        <v>1200</v>
      </c>
    </row>
    <row r="76" spans="1:11" ht="14.4" customHeight="1" x14ac:dyDescent="0.3">
      <c r="A76" s="694" t="s">
        <v>532</v>
      </c>
      <c r="B76" s="695" t="s">
        <v>533</v>
      </c>
      <c r="C76" s="698" t="s">
        <v>543</v>
      </c>
      <c r="D76" s="719" t="s">
        <v>2064</v>
      </c>
      <c r="E76" s="698" t="s">
        <v>3516</v>
      </c>
      <c r="F76" s="719" t="s">
        <v>3517</v>
      </c>
      <c r="G76" s="698" t="s">
        <v>2438</v>
      </c>
      <c r="H76" s="698" t="s">
        <v>2439</v>
      </c>
      <c r="I76" s="710">
        <v>0.44</v>
      </c>
      <c r="J76" s="710">
        <v>1000</v>
      </c>
      <c r="K76" s="711">
        <v>440</v>
      </c>
    </row>
    <row r="77" spans="1:11" ht="14.4" customHeight="1" x14ac:dyDescent="0.3">
      <c r="A77" s="694" t="s">
        <v>532</v>
      </c>
      <c r="B77" s="695" t="s">
        <v>533</v>
      </c>
      <c r="C77" s="698" t="s">
        <v>543</v>
      </c>
      <c r="D77" s="719" t="s">
        <v>2064</v>
      </c>
      <c r="E77" s="698" t="s">
        <v>3516</v>
      </c>
      <c r="F77" s="719" t="s">
        <v>3517</v>
      </c>
      <c r="G77" s="698" t="s">
        <v>2440</v>
      </c>
      <c r="H77" s="698" t="s">
        <v>2441</v>
      </c>
      <c r="I77" s="710">
        <v>8.58</v>
      </c>
      <c r="J77" s="710">
        <v>36</v>
      </c>
      <c r="K77" s="711">
        <v>308.88</v>
      </c>
    </row>
    <row r="78" spans="1:11" ht="14.4" customHeight="1" x14ac:dyDescent="0.3">
      <c r="A78" s="694" t="s">
        <v>532</v>
      </c>
      <c r="B78" s="695" t="s">
        <v>533</v>
      </c>
      <c r="C78" s="698" t="s">
        <v>543</v>
      </c>
      <c r="D78" s="719" t="s">
        <v>2064</v>
      </c>
      <c r="E78" s="698" t="s">
        <v>3516</v>
      </c>
      <c r="F78" s="719" t="s">
        <v>3517</v>
      </c>
      <c r="G78" s="698" t="s">
        <v>2442</v>
      </c>
      <c r="H78" s="698" t="s">
        <v>2443</v>
      </c>
      <c r="I78" s="710">
        <v>28.186</v>
      </c>
      <c r="J78" s="710">
        <v>12</v>
      </c>
      <c r="K78" s="711">
        <v>338.06000000000006</v>
      </c>
    </row>
    <row r="79" spans="1:11" ht="14.4" customHeight="1" x14ac:dyDescent="0.3">
      <c r="A79" s="694" t="s">
        <v>532</v>
      </c>
      <c r="B79" s="695" t="s">
        <v>533</v>
      </c>
      <c r="C79" s="698" t="s">
        <v>543</v>
      </c>
      <c r="D79" s="719" t="s">
        <v>2064</v>
      </c>
      <c r="E79" s="698" t="s">
        <v>3516</v>
      </c>
      <c r="F79" s="719" t="s">
        <v>3517</v>
      </c>
      <c r="G79" s="698" t="s">
        <v>2562</v>
      </c>
      <c r="H79" s="698" t="s">
        <v>2563</v>
      </c>
      <c r="I79" s="710">
        <v>0.92500000000000004</v>
      </c>
      <c r="J79" s="710">
        <v>1000</v>
      </c>
      <c r="K79" s="711">
        <v>925</v>
      </c>
    </row>
    <row r="80" spans="1:11" ht="14.4" customHeight="1" x14ac:dyDescent="0.3">
      <c r="A80" s="694" t="s">
        <v>532</v>
      </c>
      <c r="B80" s="695" t="s">
        <v>533</v>
      </c>
      <c r="C80" s="698" t="s">
        <v>543</v>
      </c>
      <c r="D80" s="719" t="s">
        <v>2064</v>
      </c>
      <c r="E80" s="698" t="s">
        <v>3516</v>
      </c>
      <c r="F80" s="719" t="s">
        <v>3517</v>
      </c>
      <c r="G80" s="698" t="s">
        <v>2446</v>
      </c>
      <c r="H80" s="698" t="s">
        <v>2447</v>
      </c>
      <c r="I80" s="710">
        <v>7.51</v>
      </c>
      <c r="J80" s="710">
        <v>16</v>
      </c>
      <c r="K80" s="711">
        <v>120.16</v>
      </c>
    </row>
    <row r="81" spans="1:11" ht="14.4" customHeight="1" x14ac:dyDescent="0.3">
      <c r="A81" s="694" t="s">
        <v>532</v>
      </c>
      <c r="B81" s="695" t="s">
        <v>533</v>
      </c>
      <c r="C81" s="698" t="s">
        <v>543</v>
      </c>
      <c r="D81" s="719" t="s">
        <v>2064</v>
      </c>
      <c r="E81" s="698" t="s">
        <v>3516</v>
      </c>
      <c r="F81" s="719" t="s">
        <v>3517</v>
      </c>
      <c r="G81" s="698" t="s">
        <v>2564</v>
      </c>
      <c r="H81" s="698" t="s">
        <v>2565</v>
      </c>
      <c r="I81" s="710">
        <v>0.86</v>
      </c>
      <c r="J81" s="710">
        <v>100</v>
      </c>
      <c r="K81" s="711">
        <v>86</v>
      </c>
    </row>
    <row r="82" spans="1:11" ht="14.4" customHeight="1" x14ac:dyDescent="0.3">
      <c r="A82" s="694" t="s">
        <v>532</v>
      </c>
      <c r="B82" s="695" t="s">
        <v>533</v>
      </c>
      <c r="C82" s="698" t="s">
        <v>543</v>
      </c>
      <c r="D82" s="719" t="s">
        <v>2064</v>
      </c>
      <c r="E82" s="698" t="s">
        <v>3516</v>
      </c>
      <c r="F82" s="719" t="s">
        <v>3517</v>
      </c>
      <c r="G82" s="698" t="s">
        <v>2448</v>
      </c>
      <c r="H82" s="698" t="s">
        <v>2449</v>
      </c>
      <c r="I82" s="710">
        <v>1.52</v>
      </c>
      <c r="J82" s="710">
        <v>100</v>
      </c>
      <c r="K82" s="711">
        <v>152</v>
      </c>
    </row>
    <row r="83" spans="1:11" ht="14.4" customHeight="1" x14ac:dyDescent="0.3">
      <c r="A83" s="694" t="s">
        <v>532</v>
      </c>
      <c r="B83" s="695" t="s">
        <v>533</v>
      </c>
      <c r="C83" s="698" t="s">
        <v>543</v>
      </c>
      <c r="D83" s="719" t="s">
        <v>2064</v>
      </c>
      <c r="E83" s="698" t="s">
        <v>3516</v>
      </c>
      <c r="F83" s="719" t="s">
        <v>3517</v>
      </c>
      <c r="G83" s="698" t="s">
        <v>2450</v>
      </c>
      <c r="H83" s="698" t="s">
        <v>2451</v>
      </c>
      <c r="I83" s="710">
        <v>2.0699999999999998</v>
      </c>
      <c r="J83" s="710">
        <v>200</v>
      </c>
      <c r="K83" s="711">
        <v>414</v>
      </c>
    </row>
    <row r="84" spans="1:11" ht="14.4" customHeight="1" x14ac:dyDescent="0.3">
      <c r="A84" s="694" t="s">
        <v>532</v>
      </c>
      <c r="B84" s="695" t="s">
        <v>533</v>
      </c>
      <c r="C84" s="698" t="s">
        <v>543</v>
      </c>
      <c r="D84" s="719" t="s">
        <v>2064</v>
      </c>
      <c r="E84" s="698" t="s">
        <v>3516</v>
      </c>
      <c r="F84" s="719" t="s">
        <v>3517</v>
      </c>
      <c r="G84" s="698" t="s">
        <v>2452</v>
      </c>
      <c r="H84" s="698" t="s">
        <v>2453</v>
      </c>
      <c r="I84" s="710">
        <v>3.36</v>
      </c>
      <c r="J84" s="710">
        <v>100</v>
      </c>
      <c r="K84" s="711">
        <v>336</v>
      </c>
    </row>
    <row r="85" spans="1:11" ht="14.4" customHeight="1" x14ac:dyDescent="0.3">
      <c r="A85" s="694" t="s">
        <v>532</v>
      </c>
      <c r="B85" s="695" t="s">
        <v>533</v>
      </c>
      <c r="C85" s="698" t="s">
        <v>543</v>
      </c>
      <c r="D85" s="719" t="s">
        <v>2064</v>
      </c>
      <c r="E85" s="698" t="s">
        <v>3516</v>
      </c>
      <c r="F85" s="719" t="s">
        <v>3517</v>
      </c>
      <c r="G85" s="698" t="s">
        <v>2566</v>
      </c>
      <c r="H85" s="698" t="s">
        <v>2567</v>
      </c>
      <c r="I85" s="710">
        <v>0.91</v>
      </c>
      <c r="J85" s="710">
        <v>250</v>
      </c>
      <c r="K85" s="711">
        <v>227.71</v>
      </c>
    </row>
    <row r="86" spans="1:11" ht="14.4" customHeight="1" x14ac:dyDescent="0.3">
      <c r="A86" s="694" t="s">
        <v>532</v>
      </c>
      <c r="B86" s="695" t="s">
        <v>533</v>
      </c>
      <c r="C86" s="698" t="s">
        <v>543</v>
      </c>
      <c r="D86" s="719" t="s">
        <v>2064</v>
      </c>
      <c r="E86" s="698" t="s">
        <v>3516</v>
      </c>
      <c r="F86" s="719" t="s">
        <v>3517</v>
      </c>
      <c r="G86" s="698" t="s">
        <v>2568</v>
      </c>
      <c r="H86" s="698" t="s">
        <v>2569</v>
      </c>
      <c r="I86" s="710">
        <v>12.91</v>
      </c>
      <c r="J86" s="710">
        <v>2</v>
      </c>
      <c r="K86" s="711">
        <v>25.82</v>
      </c>
    </row>
    <row r="87" spans="1:11" ht="14.4" customHeight="1" x14ac:dyDescent="0.3">
      <c r="A87" s="694" t="s">
        <v>532</v>
      </c>
      <c r="B87" s="695" t="s">
        <v>533</v>
      </c>
      <c r="C87" s="698" t="s">
        <v>543</v>
      </c>
      <c r="D87" s="719" t="s">
        <v>2064</v>
      </c>
      <c r="E87" s="698" t="s">
        <v>3518</v>
      </c>
      <c r="F87" s="719" t="s">
        <v>3519</v>
      </c>
      <c r="G87" s="698" t="s">
        <v>2570</v>
      </c>
      <c r="H87" s="698" t="s">
        <v>2571</v>
      </c>
      <c r="I87" s="710">
        <v>3.51</v>
      </c>
      <c r="J87" s="710">
        <v>6</v>
      </c>
      <c r="K87" s="711">
        <v>21.06</v>
      </c>
    </row>
    <row r="88" spans="1:11" ht="14.4" customHeight="1" x14ac:dyDescent="0.3">
      <c r="A88" s="694" t="s">
        <v>532</v>
      </c>
      <c r="B88" s="695" t="s">
        <v>533</v>
      </c>
      <c r="C88" s="698" t="s">
        <v>543</v>
      </c>
      <c r="D88" s="719" t="s">
        <v>2064</v>
      </c>
      <c r="E88" s="698" t="s">
        <v>3518</v>
      </c>
      <c r="F88" s="719" t="s">
        <v>3519</v>
      </c>
      <c r="G88" s="698" t="s">
        <v>2456</v>
      </c>
      <c r="H88" s="698" t="s">
        <v>2457</v>
      </c>
      <c r="I88" s="710">
        <v>4.8600000000000003</v>
      </c>
      <c r="J88" s="710">
        <v>87</v>
      </c>
      <c r="K88" s="711">
        <v>422.41</v>
      </c>
    </row>
    <row r="89" spans="1:11" ht="14.4" customHeight="1" x14ac:dyDescent="0.3">
      <c r="A89" s="694" t="s">
        <v>532</v>
      </c>
      <c r="B89" s="695" t="s">
        <v>533</v>
      </c>
      <c r="C89" s="698" t="s">
        <v>543</v>
      </c>
      <c r="D89" s="719" t="s">
        <v>2064</v>
      </c>
      <c r="E89" s="698" t="s">
        <v>3518</v>
      </c>
      <c r="F89" s="719" t="s">
        <v>3519</v>
      </c>
      <c r="G89" s="698" t="s">
        <v>2572</v>
      </c>
      <c r="H89" s="698" t="s">
        <v>2573</v>
      </c>
      <c r="I89" s="710">
        <v>11.145</v>
      </c>
      <c r="J89" s="710">
        <v>100</v>
      </c>
      <c r="K89" s="711">
        <v>1114.5</v>
      </c>
    </row>
    <row r="90" spans="1:11" ht="14.4" customHeight="1" x14ac:dyDescent="0.3">
      <c r="A90" s="694" t="s">
        <v>532</v>
      </c>
      <c r="B90" s="695" t="s">
        <v>533</v>
      </c>
      <c r="C90" s="698" t="s">
        <v>543</v>
      </c>
      <c r="D90" s="719" t="s">
        <v>2064</v>
      </c>
      <c r="E90" s="698" t="s">
        <v>3518</v>
      </c>
      <c r="F90" s="719" t="s">
        <v>3519</v>
      </c>
      <c r="G90" s="698" t="s">
        <v>2462</v>
      </c>
      <c r="H90" s="698" t="s">
        <v>2463</v>
      </c>
      <c r="I90" s="710">
        <v>0.93</v>
      </c>
      <c r="J90" s="710">
        <v>400</v>
      </c>
      <c r="K90" s="711">
        <v>372</v>
      </c>
    </row>
    <row r="91" spans="1:11" ht="14.4" customHeight="1" x14ac:dyDescent="0.3">
      <c r="A91" s="694" t="s">
        <v>532</v>
      </c>
      <c r="B91" s="695" t="s">
        <v>533</v>
      </c>
      <c r="C91" s="698" t="s">
        <v>543</v>
      </c>
      <c r="D91" s="719" t="s">
        <v>2064</v>
      </c>
      <c r="E91" s="698" t="s">
        <v>3518</v>
      </c>
      <c r="F91" s="719" t="s">
        <v>3519</v>
      </c>
      <c r="G91" s="698" t="s">
        <v>2464</v>
      </c>
      <c r="H91" s="698" t="s">
        <v>2465</v>
      </c>
      <c r="I91" s="710">
        <v>1.43</v>
      </c>
      <c r="J91" s="710">
        <v>200</v>
      </c>
      <c r="K91" s="711">
        <v>286</v>
      </c>
    </row>
    <row r="92" spans="1:11" ht="14.4" customHeight="1" x14ac:dyDescent="0.3">
      <c r="A92" s="694" t="s">
        <v>532</v>
      </c>
      <c r="B92" s="695" t="s">
        <v>533</v>
      </c>
      <c r="C92" s="698" t="s">
        <v>543</v>
      </c>
      <c r="D92" s="719" t="s">
        <v>2064</v>
      </c>
      <c r="E92" s="698" t="s">
        <v>3518</v>
      </c>
      <c r="F92" s="719" t="s">
        <v>3519</v>
      </c>
      <c r="G92" s="698" t="s">
        <v>2466</v>
      </c>
      <c r="H92" s="698" t="s">
        <v>2467</v>
      </c>
      <c r="I92" s="710">
        <v>0.42</v>
      </c>
      <c r="J92" s="710">
        <v>700</v>
      </c>
      <c r="K92" s="711">
        <v>294</v>
      </c>
    </row>
    <row r="93" spans="1:11" ht="14.4" customHeight="1" x14ac:dyDescent="0.3">
      <c r="A93" s="694" t="s">
        <v>532</v>
      </c>
      <c r="B93" s="695" t="s">
        <v>533</v>
      </c>
      <c r="C93" s="698" t="s">
        <v>543</v>
      </c>
      <c r="D93" s="719" t="s">
        <v>2064</v>
      </c>
      <c r="E93" s="698" t="s">
        <v>3518</v>
      </c>
      <c r="F93" s="719" t="s">
        <v>3519</v>
      </c>
      <c r="G93" s="698" t="s">
        <v>2468</v>
      </c>
      <c r="H93" s="698" t="s">
        <v>2469</v>
      </c>
      <c r="I93" s="710">
        <v>0.57999999999999996</v>
      </c>
      <c r="J93" s="710">
        <v>600</v>
      </c>
      <c r="K93" s="711">
        <v>348</v>
      </c>
    </row>
    <row r="94" spans="1:11" ht="14.4" customHeight="1" x14ac:dyDescent="0.3">
      <c r="A94" s="694" t="s">
        <v>532</v>
      </c>
      <c r="B94" s="695" t="s">
        <v>533</v>
      </c>
      <c r="C94" s="698" t="s">
        <v>543</v>
      </c>
      <c r="D94" s="719" t="s">
        <v>2064</v>
      </c>
      <c r="E94" s="698" t="s">
        <v>3518</v>
      </c>
      <c r="F94" s="719" t="s">
        <v>3519</v>
      </c>
      <c r="G94" s="698" t="s">
        <v>2574</v>
      </c>
      <c r="H94" s="698" t="s">
        <v>2575</v>
      </c>
      <c r="I94" s="710">
        <v>2.1800000000000002</v>
      </c>
      <c r="J94" s="710">
        <v>800</v>
      </c>
      <c r="K94" s="711">
        <v>1741.92</v>
      </c>
    </row>
    <row r="95" spans="1:11" ht="14.4" customHeight="1" x14ac:dyDescent="0.3">
      <c r="A95" s="694" t="s">
        <v>532</v>
      </c>
      <c r="B95" s="695" t="s">
        <v>533</v>
      </c>
      <c r="C95" s="698" t="s">
        <v>543</v>
      </c>
      <c r="D95" s="719" t="s">
        <v>2064</v>
      </c>
      <c r="E95" s="698" t="s">
        <v>3518</v>
      </c>
      <c r="F95" s="719" t="s">
        <v>3519</v>
      </c>
      <c r="G95" s="698" t="s">
        <v>2576</v>
      </c>
      <c r="H95" s="698" t="s">
        <v>2577</v>
      </c>
      <c r="I95" s="710">
        <v>68.53</v>
      </c>
      <c r="J95" s="710">
        <v>5</v>
      </c>
      <c r="K95" s="711">
        <v>342.65</v>
      </c>
    </row>
    <row r="96" spans="1:11" ht="14.4" customHeight="1" x14ac:dyDescent="0.3">
      <c r="A96" s="694" t="s">
        <v>532</v>
      </c>
      <c r="B96" s="695" t="s">
        <v>533</v>
      </c>
      <c r="C96" s="698" t="s">
        <v>543</v>
      </c>
      <c r="D96" s="719" t="s">
        <v>2064</v>
      </c>
      <c r="E96" s="698" t="s">
        <v>3518</v>
      </c>
      <c r="F96" s="719" t="s">
        <v>3519</v>
      </c>
      <c r="G96" s="698" t="s">
        <v>2472</v>
      </c>
      <c r="H96" s="698" t="s">
        <v>2578</v>
      </c>
      <c r="I96" s="710">
        <v>17.97</v>
      </c>
      <c r="J96" s="710">
        <v>25</v>
      </c>
      <c r="K96" s="711">
        <v>449.25</v>
      </c>
    </row>
    <row r="97" spans="1:11" ht="14.4" customHeight="1" x14ac:dyDescent="0.3">
      <c r="A97" s="694" t="s">
        <v>532</v>
      </c>
      <c r="B97" s="695" t="s">
        <v>533</v>
      </c>
      <c r="C97" s="698" t="s">
        <v>543</v>
      </c>
      <c r="D97" s="719" t="s">
        <v>2064</v>
      </c>
      <c r="E97" s="698" t="s">
        <v>3518</v>
      </c>
      <c r="F97" s="719" t="s">
        <v>3519</v>
      </c>
      <c r="G97" s="698" t="s">
        <v>2472</v>
      </c>
      <c r="H97" s="698" t="s">
        <v>2473</v>
      </c>
      <c r="I97" s="710">
        <v>14.34</v>
      </c>
      <c r="J97" s="710">
        <v>50</v>
      </c>
      <c r="K97" s="711">
        <v>717</v>
      </c>
    </row>
    <row r="98" spans="1:11" ht="14.4" customHeight="1" x14ac:dyDescent="0.3">
      <c r="A98" s="694" t="s">
        <v>532</v>
      </c>
      <c r="B98" s="695" t="s">
        <v>533</v>
      </c>
      <c r="C98" s="698" t="s">
        <v>543</v>
      </c>
      <c r="D98" s="719" t="s">
        <v>2064</v>
      </c>
      <c r="E98" s="698" t="s">
        <v>3518</v>
      </c>
      <c r="F98" s="719" t="s">
        <v>3519</v>
      </c>
      <c r="G98" s="698" t="s">
        <v>2474</v>
      </c>
      <c r="H98" s="698" t="s">
        <v>2475</v>
      </c>
      <c r="I98" s="710">
        <v>5.57</v>
      </c>
      <c r="J98" s="710">
        <v>110</v>
      </c>
      <c r="K98" s="711">
        <v>612.70000000000005</v>
      </c>
    </row>
    <row r="99" spans="1:11" ht="14.4" customHeight="1" x14ac:dyDescent="0.3">
      <c r="A99" s="694" t="s">
        <v>532</v>
      </c>
      <c r="B99" s="695" t="s">
        <v>533</v>
      </c>
      <c r="C99" s="698" t="s">
        <v>543</v>
      </c>
      <c r="D99" s="719" t="s">
        <v>2064</v>
      </c>
      <c r="E99" s="698" t="s">
        <v>3518</v>
      </c>
      <c r="F99" s="719" t="s">
        <v>3519</v>
      </c>
      <c r="G99" s="698" t="s">
        <v>2579</v>
      </c>
      <c r="H99" s="698" t="s">
        <v>2580</v>
      </c>
      <c r="I99" s="710">
        <v>1.81</v>
      </c>
      <c r="J99" s="710">
        <v>30</v>
      </c>
      <c r="K99" s="711">
        <v>54.3</v>
      </c>
    </row>
    <row r="100" spans="1:11" ht="14.4" customHeight="1" x14ac:dyDescent="0.3">
      <c r="A100" s="694" t="s">
        <v>532</v>
      </c>
      <c r="B100" s="695" t="s">
        <v>533</v>
      </c>
      <c r="C100" s="698" t="s">
        <v>543</v>
      </c>
      <c r="D100" s="719" t="s">
        <v>2064</v>
      </c>
      <c r="E100" s="698" t="s">
        <v>3518</v>
      </c>
      <c r="F100" s="719" t="s">
        <v>3519</v>
      </c>
      <c r="G100" s="698" t="s">
        <v>2478</v>
      </c>
      <c r="H100" s="698" t="s">
        <v>2479</v>
      </c>
      <c r="I100" s="710">
        <v>1.78</v>
      </c>
      <c r="J100" s="710">
        <v>50</v>
      </c>
      <c r="K100" s="711">
        <v>89</v>
      </c>
    </row>
    <row r="101" spans="1:11" ht="14.4" customHeight="1" x14ac:dyDescent="0.3">
      <c r="A101" s="694" t="s">
        <v>532</v>
      </c>
      <c r="B101" s="695" t="s">
        <v>533</v>
      </c>
      <c r="C101" s="698" t="s">
        <v>543</v>
      </c>
      <c r="D101" s="719" t="s">
        <v>2064</v>
      </c>
      <c r="E101" s="698" t="s">
        <v>3518</v>
      </c>
      <c r="F101" s="719" t="s">
        <v>3519</v>
      </c>
      <c r="G101" s="698" t="s">
        <v>2480</v>
      </c>
      <c r="H101" s="698" t="s">
        <v>2481</v>
      </c>
      <c r="I101" s="710">
        <v>1.7850000000000001</v>
      </c>
      <c r="J101" s="710">
        <v>100</v>
      </c>
      <c r="K101" s="711">
        <v>178.5</v>
      </c>
    </row>
    <row r="102" spans="1:11" ht="14.4" customHeight="1" x14ac:dyDescent="0.3">
      <c r="A102" s="694" t="s">
        <v>532</v>
      </c>
      <c r="B102" s="695" t="s">
        <v>533</v>
      </c>
      <c r="C102" s="698" t="s">
        <v>543</v>
      </c>
      <c r="D102" s="719" t="s">
        <v>2064</v>
      </c>
      <c r="E102" s="698" t="s">
        <v>3518</v>
      </c>
      <c r="F102" s="719" t="s">
        <v>3519</v>
      </c>
      <c r="G102" s="698" t="s">
        <v>2581</v>
      </c>
      <c r="H102" s="698" t="s">
        <v>2582</v>
      </c>
      <c r="I102" s="710">
        <v>1.75</v>
      </c>
      <c r="J102" s="710">
        <v>100</v>
      </c>
      <c r="K102" s="711">
        <v>175</v>
      </c>
    </row>
    <row r="103" spans="1:11" ht="14.4" customHeight="1" x14ac:dyDescent="0.3">
      <c r="A103" s="694" t="s">
        <v>532</v>
      </c>
      <c r="B103" s="695" t="s">
        <v>533</v>
      </c>
      <c r="C103" s="698" t="s">
        <v>543</v>
      </c>
      <c r="D103" s="719" t="s">
        <v>2064</v>
      </c>
      <c r="E103" s="698" t="s">
        <v>3518</v>
      </c>
      <c r="F103" s="719" t="s">
        <v>3519</v>
      </c>
      <c r="G103" s="698" t="s">
        <v>2482</v>
      </c>
      <c r="H103" s="698" t="s">
        <v>2483</v>
      </c>
      <c r="I103" s="710">
        <v>0.01</v>
      </c>
      <c r="J103" s="710">
        <v>500</v>
      </c>
      <c r="K103" s="711">
        <v>5</v>
      </c>
    </row>
    <row r="104" spans="1:11" ht="14.4" customHeight="1" x14ac:dyDescent="0.3">
      <c r="A104" s="694" t="s">
        <v>532</v>
      </c>
      <c r="B104" s="695" t="s">
        <v>533</v>
      </c>
      <c r="C104" s="698" t="s">
        <v>543</v>
      </c>
      <c r="D104" s="719" t="s">
        <v>2064</v>
      </c>
      <c r="E104" s="698" t="s">
        <v>3518</v>
      </c>
      <c r="F104" s="719" t="s">
        <v>3519</v>
      </c>
      <c r="G104" s="698" t="s">
        <v>2583</v>
      </c>
      <c r="H104" s="698" t="s">
        <v>2584</v>
      </c>
      <c r="I104" s="710">
        <v>2.813333333333333</v>
      </c>
      <c r="J104" s="710">
        <v>150</v>
      </c>
      <c r="K104" s="711">
        <v>422</v>
      </c>
    </row>
    <row r="105" spans="1:11" ht="14.4" customHeight="1" x14ac:dyDescent="0.3">
      <c r="A105" s="694" t="s">
        <v>532</v>
      </c>
      <c r="B105" s="695" t="s">
        <v>533</v>
      </c>
      <c r="C105" s="698" t="s">
        <v>543</v>
      </c>
      <c r="D105" s="719" t="s">
        <v>2064</v>
      </c>
      <c r="E105" s="698" t="s">
        <v>3518</v>
      </c>
      <c r="F105" s="719" t="s">
        <v>3519</v>
      </c>
      <c r="G105" s="698" t="s">
        <v>2484</v>
      </c>
      <c r="H105" s="698" t="s">
        <v>2485</v>
      </c>
      <c r="I105" s="710">
        <v>2.09</v>
      </c>
      <c r="J105" s="710">
        <v>50</v>
      </c>
      <c r="K105" s="711">
        <v>104.5</v>
      </c>
    </row>
    <row r="106" spans="1:11" ht="14.4" customHeight="1" x14ac:dyDescent="0.3">
      <c r="A106" s="694" t="s">
        <v>532</v>
      </c>
      <c r="B106" s="695" t="s">
        <v>533</v>
      </c>
      <c r="C106" s="698" t="s">
        <v>543</v>
      </c>
      <c r="D106" s="719" t="s">
        <v>2064</v>
      </c>
      <c r="E106" s="698" t="s">
        <v>3518</v>
      </c>
      <c r="F106" s="719" t="s">
        <v>3519</v>
      </c>
      <c r="G106" s="698" t="s">
        <v>2488</v>
      </c>
      <c r="H106" s="698" t="s">
        <v>2489</v>
      </c>
      <c r="I106" s="710">
        <v>2.1800000000000002</v>
      </c>
      <c r="J106" s="710">
        <v>200</v>
      </c>
      <c r="K106" s="711">
        <v>436</v>
      </c>
    </row>
    <row r="107" spans="1:11" ht="14.4" customHeight="1" x14ac:dyDescent="0.3">
      <c r="A107" s="694" t="s">
        <v>532</v>
      </c>
      <c r="B107" s="695" t="s">
        <v>533</v>
      </c>
      <c r="C107" s="698" t="s">
        <v>543</v>
      </c>
      <c r="D107" s="719" t="s">
        <v>2064</v>
      </c>
      <c r="E107" s="698" t="s">
        <v>3518</v>
      </c>
      <c r="F107" s="719" t="s">
        <v>3519</v>
      </c>
      <c r="G107" s="698" t="s">
        <v>2492</v>
      </c>
      <c r="H107" s="698" t="s">
        <v>2493</v>
      </c>
      <c r="I107" s="710">
        <v>5.13</v>
      </c>
      <c r="J107" s="710">
        <v>200</v>
      </c>
      <c r="K107" s="711">
        <v>1026</v>
      </c>
    </row>
    <row r="108" spans="1:11" ht="14.4" customHeight="1" x14ac:dyDescent="0.3">
      <c r="A108" s="694" t="s">
        <v>532</v>
      </c>
      <c r="B108" s="695" t="s">
        <v>533</v>
      </c>
      <c r="C108" s="698" t="s">
        <v>543</v>
      </c>
      <c r="D108" s="719" t="s">
        <v>2064</v>
      </c>
      <c r="E108" s="698" t="s">
        <v>3518</v>
      </c>
      <c r="F108" s="719" t="s">
        <v>3519</v>
      </c>
      <c r="G108" s="698" t="s">
        <v>2496</v>
      </c>
      <c r="H108" s="698" t="s">
        <v>2497</v>
      </c>
      <c r="I108" s="710">
        <v>17.98</v>
      </c>
      <c r="J108" s="710">
        <v>50</v>
      </c>
      <c r="K108" s="711">
        <v>899</v>
      </c>
    </row>
    <row r="109" spans="1:11" ht="14.4" customHeight="1" x14ac:dyDescent="0.3">
      <c r="A109" s="694" t="s">
        <v>532</v>
      </c>
      <c r="B109" s="695" t="s">
        <v>533</v>
      </c>
      <c r="C109" s="698" t="s">
        <v>543</v>
      </c>
      <c r="D109" s="719" t="s">
        <v>2064</v>
      </c>
      <c r="E109" s="698" t="s">
        <v>3518</v>
      </c>
      <c r="F109" s="719" t="s">
        <v>3519</v>
      </c>
      <c r="G109" s="698" t="s">
        <v>2498</v>
      </c>
      <c r="H109" s="698" t="s">
        <v>2499</v>
      </c>
      <c r="I109" s="710">
        <v>17.98</v>
      </c>
      <c r="J109" s="710">
        <v>100</v>
      </c>
      <c r="K109" s="711">
        <v>1798</v>
      </c>
    </row>
    <row r="110" spans="1:11" ht="14.4" customHeight="1" x14ac:dyDescent="0.3">
      <c r="A110" s="694" t="s">
        <v>532</v>
      </c>
      <c r="B110" s="695" t="s">
        <v>533</v>
      </c>
      <c r="C110" s="698" t="s">
        <v>543</v>
      </c>
      <c r="D110" s="719" t="s">
        <v>2064</v>
      </c>
      <c r="E110" s="698" t="s">
        <v>3518</v>
      </c>
      <c r="F110" s="719" t="s">
        <v>3519</v>
      </c>
      <c r="G110" s="698" t="s">
        <v>2585</v>
      </c>
      <c r="H110" s="698" t="s">
        <v>2586</v>
      </c>
      <c r="I110" s="710">
        <v>15.003333333333332</v>
      </c>
      <c r="J110" s="710">
        <v>30</v>
      </c>
      <c r="K110" s="711">
        <v>450.1</v>
      </c>
    </row>
    <row r="111" spans="1:11" ht="14.4" customHeight="1" x14ac:dyDescent="0.3">
      <c r="A111" s="694" t="s">
        <v>532</v>
      </c>
      <c r="B111" s="695" t="s">
        <v>533</v>
      </c>
      <c r="C111" s="698" t="s">
        <v>543</v>
      </c>
      <c r="D111" s="719" t="s">
        <v>2064</v>
      </c>
      <c r="E111" s="698" t="s">
        <v>3518</v>
      </c>
      <c r="F111" s="719" t="s">
        <v>3519</v>
      </c>
      <c r="G111" s="698" t="s">
        <v>2502</v>
      </c>
      <c r="H111" s="698" t="s">
        <v>2503</v>
      </c>
      <c r="I111" s="710">
        <v>2.94</v>
      </c>
      <c r="J111" s="710">
        <v>50</v>
      </c>
      <c r="K111" s="711">
        <v>147</v>
      </c>
    </row>
    <row r="112" spans="1:11" ht="14.4" customHeight="1" x14ac:dyDescent="0.3">
      <c r="A112" s="694" t="s">
        <v>532</v>
      </c>
      <c r="B112" s="695" t="s">
        <v>533</v>
      </c>
      <c r="C112" s="698" t="s">
        <v>543</v>
      </c>
      <c r="D112" s="719" t="s">
        <v>2064</v>
      </c>
      <c r="E112" s="698" t="s">
        <v>3518</v>
      </c>
      <c r="F112" s="719" t="s">
        <v>3519</v>
      </c>
      <c r="G112" s="698" t="s">
        <v>2587</v>
      </c>
      <c r="H112" s="698" t="s">
        <v>2588</v>
      </c>
      <c r="I112" s="710">
        <v>5.21</v>
      </c>
      <c r="J112" s="710">
        <v>25</v>
      </c>
      <c r="K112" s="711">
        <v>130.25</v>
      </c>
    </row>
    <row r="113" spans="1:11" ht="14.4" customHeight="1" x14ac:dyDescent="0.3">
      <c r="A113" s="694" t="s">
        <v>532</v>
      </c>
      <c r="B113" s="695" t="s">
        <v>533</v>
      </c>
      <c r="C113" s="698" t="s">
        <v>543</v>
      </c>
      <c r="D113" s="719" t="s">
        <v>2064</v>
      </c>
      <c r="E113" s="698" t="s">
        <v>3518</v>
      </c>
      <c r="F113" s="719" t="s">
        <v>3519</v>
      </c>
      <c r="G113" s="698" t="s">
        <v>2504</v>
      </c>
      <c r="H113" s="698" t="s">
        <v>2505</v>
      </c>
      <c r="I113" s="710">
        <v>13.2</v>
      </c>
      <c r="J113" s="710">
        <v>20</v>
      </c>
      <c r="K113" s="711">
        <v>264</v>
      </c>
    </row>
    <row r="114" spans="1:11" ht="14.4" customHeight="1" x14ac:dyDescent="0.3">
      <c r="A114" s="694" t="s">
        <v>532</v>
      </c>
      <c r="B114" s="695" t="s">
        <v>533</v>
      </c>
      <c r="C114" s="698" t="s">
        <v>543</v>
      </c>
      <c r="D114" s="719" t="s">
        <v>2064</v>
      </c>
      <c r="E114" s="698" t="s">
        <v>3518</v>
      </c>
      <c r="F114" s="719" t="s">
        <v>3519</v>
      </c>
      <c r="G114" s="698" t="s">
        <v>2506</v>
      </c>
      <c r="H114" s="698" t="s">
        <v>2507</v>
      </c>
      <c r="I114" s="710">
        <v>13.199999999999998</v>
      </c>
      <c r="J114" s="710">
        <v>50</v>
      </c>
      <c r="K114" s="711">
        <v>660</v>
      </c>
    </row>
    <row r="115" spans="1:11" ht="14.4" customHeight="1" x14ac:dyDescent="0.3">
      <c r="A115" s="694" t="s">
        <v>532</v>
      </c>
      <c r="B115" s="695" t="s">
        <v>533</v>
      </c>
      <c r="C115" s="698" t="s">
        <v>543</v>
      </c>
      <c r="D115" s="719" t="s">
        <v>2064</v>
      </c>
      <c r="E115" s="698" t="s">
        <v>3518</v>
      </c>
      <c r="F115" s="719" t="s">
        <v>3519</v>
      </c>
      <c r="G115" s="698" t="s">
        <v>2508</v>
      </c>
      <c r="H115" s="698" t="s">
        <v>2509</v>
      </c>
      <c r="I115" s="710">
        <v>1.56</v>
      </c>
      <c r="J115" s="710">
        <v>75</v>
      </c>
      <c r="K115" s="711">
        <v>117</v>
      </c>
    </row>
    <row r="116" spans="1:11" ht="14.4" customHeight="1" x14ac:dyDescent="0.3">
      <c r="A116" s="694" t="s">
        <v>532</v>
      </c>
      <c r="B116" s="695" t="s">
        <v>533</v>
      </c>
      <c r="C116" s="698" t="s">
        <v>543</v>
      </c>
      <c r="D116" s="719" t="s">
        <v>2064</v>
      </c>
      <c r="E116" s="698" t="s">
        <v>3518</v>
      </c>
      <c r="F116" s="719" t="s">
        <v>3519</v>
      </c>
      <c r="G116" s="698" t="s">
        <v>2510</v>
      </c>
      <c r="H116" s="698" t="s">
        <v>2511</v>
      </c>
      <c r="I116" s="710">
        <v>21.23</v>
      </c>
      <c r="J116" s="710">
        <v>10</v>
      </c>
      <c r="K116" s="711">
        <v>212.3</v>
      </c>
    </row>
    <row r="117" spans="1:11" ht="14.4" customHeight="1" x14ac:dyDescent="0.3">
      <c r="A117" s="694" t="s">
        <v>532</v>
      </c>
      <c r="B117" s="695" t="s">
        <v>533</v>
      </c>
      <c r="C117" s="698" t="s">
        <v>543</v>
      </c>
      <c r="D117" s="719" t="s">
        <v>2064</v>
      </c>
      <c r="E117" s="698" t="s">
        <v>3518</v>
      </c>
      <c r="F117" s="719" t="s">
        <v>3519</v>
      </c>
      <c r="G117" s="698" t="s">
        <v>2589</v>
      </c>
      <c r="H117" s="698" t="s">
        <v>2590</v>
      </c>
      <c r="I117" s="710">
        <v>0.47</v>
      </c>
      <c r="J117" s="710">
        <v>200</v>
      </c>
      <c r="K117" s="711">
        <v>94</v>
      </c>
    </row>
    <row r="118" spans="1:11" ht="14.4" customHeight="1" x14ac:dyDescent="0.3">
      <c r="A118" s="694" t="s">
        <v>532</v>
      </c>
      <c r="B118" s="695" t="s">
        <v>533</v>
      </c>
      <c r="C118" s="698" t="s">
        <v>543</v>
      </c>
      <c r="D118" s="719" t="s">
        <v>2064</v>
      </c>
      <c r="E118" s="698" t="s">
        <v>3518</v>
      </c>
      <c r="F118" s="719" t="s">
        <v>3519</v>
      </c>
      <c r="G118" s="698" t="s">
        <v>2591</v>
      </c>
      <c r="H118" s="698" t="s">
        <v>2592</v>
      </c>
      <c r="I118" s="710">
        <v>141.69</v>
      </c>
      <c r="J118" s="710">
        <v>1</v>
      </c>
      <c r="K118" s="711">
        <v>141.69</v>
      </c>
    </row>
    <row r="119" spans="1:11" ht="14.4" customHeight="1" x14ac:dyDescent="0.3">
      <c r="A119" s="694" t="s">
        <v>532</v>
      </c>
      <c r="B119" s="695" t="s">
        <v>533</v>
      </c>
      <c r="C119" s="698" t="s">
        <v>543</v>
      </c>
      <c r="D119" s="719" t="s">
        <v>2064</v>
      </c>
      <c r="E119" s="698" t="s">
        <v>3518</v>
      </c>
      <c r="F119" s="719" t="s">
        <v>3519</v>
      </c>
      <c r="G119" s="698" t="s">
        <v>2520</v>
      </c>
      <c r="H119" s="698" t="s">
        <v>2521</v>
      </c>
      <c r="I119" s="710">
        <v>9.1999999999999993</v>
      </c>
      <c r="J119" s="710">
        <v>650</v>
      </c>
      <c r="K119" s="711">
        <v>5980</v>
      </c>
    </row>
    <row r="120" spans="1:11" ht="14.4" customHeight="1" x14ac:dyDescent="0.3">
      <c r="A120" s="694" t="s">
        <v>532</v>
      </c>
      <c r="B120" s="695" t="s">
        <v>533</v>
      </c>
      <c r="C120" s="698" t="s">
        <v>543</v>
      </c>
      <c r="D120" s="719" t="s">
        <v>2064</v>
      </c>
      <c r="E120" s="698" t="s">
        <v>3518</v>
      </c>
      <c r="F120" s="719" t="s">
        <v>3519</v>
      </c>
      <c r="G120" s="698" t="s">
        <v>2522</v>
      </c>
      <c r="H120" s="698" t="s">
        <v>2523</v>
      </c>
      <c r="I120" s="710">
        <v>172.5</v>
      </c>
      <c r="J120" s="710">
        <v>2</v>
      </c>
      <c r="K120" s="711">
        <v>345</v>
      </c>
    </row>
    <row r="121" spans="1:11" ht="14.4" customHeight="1" x14ac:dyDescent="0.3">
      <c r="A121" s="694" t="s">
        <v>532</v>
      </c>
      <c r="B121" s="695" t="s">
        <v>533</v>
      </c>
      <c r="C121" s="698" t="s">
        <v>543</v>
      </c>
      <c r="D121" s="719" t="s">
        <v>2064</v>
      </c>
      <c r="E121" s="698" t="s">
        <v>3518</v>
      </c>
      <c r="F121" s="719" t="s">
        <v>3519</v>
      </c>
      <c r="G121" s="698" t="s">
        <v>2593</v>
      </c>
      <c r="H121" s="698" t="s">
        <v>2594</v>
      </c>
      <c r="I121" s="710">
        <v>9.68</v>
      </c>
      <c r="J121" s="710">
        <v>300</v>
      </c>
      <c r="K121" s="711">
        <v>2904</v>
      </c>
    </row>
    <row r="122" spans="1:11" ht="14.4" customHeight="1" x14ac:dyDescent="0.3">
      <c r="A122" s="694" t="s">
        <v>532</v>
      </c>
      <c r="B122" s="695" t="s">
        <v>533</v>
      </c>
      <c r="C122" s="698" t="s">
        <v>543</v>
      </c>
      <c r="D122" s="719" t="s">
        <v>2064</v>
      </c>
      <c r="E122" s="698" t="s">
        <v>3518</v>
      </c>
      <c r="F122" s="719" t="s">
        <v>3519</v>
      </c>
      <c r="G122" s="698" t="s">
        <v>2595</v>
      </c>
      <c r="H122" s="698" t="s">
        <v>2596</v>
      </c>
      <c r="I122" s="710">
        <v>272.25</v>
      </c>
      <c r="J122" s="710">
        <v>1</v>
      </c>
      <c r="K122" s="711">
        <v>272.25</v>
      </c>
    </row>
    <row r="123" spans="1:11" ht="14.4" customHeight="1" x14ac:dyDescent="0.3">
      <c r="A123" s="694" t="s">
        <v>532</v>
      </c>
      <c r="B123" s="695" t="s">
        <v>533</v>
      </c>
      <c r="C123" s="698" t="s">
        <v>543</v>
      </c>
      <c r="D123" s="719" t="s">
        <v>2064</v>
      </c>
      <c r="E123" s="698" t="s">
        <v>3518</v>
      </c>
      <c r="F123" s="719" t="s">
        <v>3519</v>
      </c>
      <c r="G123" s="698" t="s">
        <v>2597</v>
      </c>
      <c r="H123" s="698" t="s">
        <v>2598</v>
      </c>
      <c r="I123" s="710">
        <v>43.08</v>
      </c>
      <c r="J123" s="710">
        <v>50</v>
      </c>
      <c r="K123" s="711">
        <v>2153.8000000000002</v>
      </c>
    </row>
    <row r="124" spans="1:11" ht="14.4" customHeight="1" x14ac:dyDescent="0.3">
      <c r="A124" s="694" t="s">
        <v>532</v>
      </c>
      <c r="B124" s="695" t="s">
        <v>533</v>
      </c>
      <c r="C124" s="698" t="s">
        <v>543</v>
      </c>
      <c r="D124" s="719" t="s">
        <v>2064</v>
      </c>
      <c r="E124" s="698" t="s">
        <v>3520</v>
      </c>
      <c r="F124" s="719" t="s">
        <v>3521</v>
      </c>
      <c r="G124" s="698" t="s">
        <v>2524</v>
      </c>
      <c r="H124" s="698" t="s">
        <v>2525</v>
      </c>
      <c r="I124" s="710">
        <v>8.5</v>
      </c>
      <c r="J124" s="710">
        <v>10</v>
      </c>
      <c r="K124" s="711">
        <v>85</v>
      </c>
    </row>
    <row r="125" spans="1:11" ht="14.4" customHeight="1" x14ac:dyDescent="0.3">
      <c r="A125" s="694" t="s">
        <v>532</v>
      </c>
      <c r="B125" s="695" t="s">
        <v>533</v>
      </c>
      <c r="C125" s="698" t="s">
        <v>543</v>
      </c>
      <c r="D125" s="719" t="s">
        <v>2064</v>
      </c>
      <c r="E125" s="698" t="s">
        <v>3522</v>
      </c>
      <c r="F125" s="719" t="s">
        <v>3523</v>
      </c>
      <c r="G125" s="698" t="s">
        <v>2526</v>
      </c>
      <c r="H125" s="698" t="s">
        <v>2599</v>
      </c>
      <c r="I125" s="710">
        <v>8.17</v>
      </c>
      <c r="J125" s="710">
        <v>200</v>
      </c>
      <c r="K125" s="711">
        <v>1634</v>
      </c>
    </row>
    <row r="126" spans="1:11" ht="14.4" customHeight="1" x14ac:dyDescent="0.3">
      <c r="A126" s="694" t="s">
        <v>532</v>
      </c>
      <c r="B126" s="695" t="s">
        <v>533</v>
      </c>
      <c r="C126" s="698" t="s">
        <v>543</v>
      </c>
      <c r="D126" s="719" t="s">
        <v>2064</v>
      </c>
      <c r="E126" s="698" t="s">
        <v>3524</v>
      </c>
      <c r="F126" s="719" t="s">
        <v>3525</v>
      </c>
      <c r="G126" s="698" t="s">
        <v>2530</v>
      </c>
      <c r="H126" s="698" t="s">
        <v>2531</v>
      </c>
      <c r="I126" s="710">
        <v>0.3</v>
      </c>
      <c r="J126" s="710">
        <v>700</v>
      </c>
      <c r="K126" s="711">
        <v>210</v>
      </c>
    </row>
    <row r="127" spans="1:11" ht="14.4" customHeight="1" x14ac:dyDescent="0.3">
      <c r="A127" s="694" t="s">
        <v>532</v>
      </c>
      <c r="B127" s="695" t="s">
        <v>533</v>
      </c>
      <c r="C127" s="698" t="s">
        <v>543</v>
      </c>
      <c r="D127" s="719" t="s">
        <v>2064</v>
      </c>
      <c r="E127" s="698" t="s">
        <v>3524</v>
      </c>
      <c r="F127" s="719" t="s">
        <v>3525</v>
      </c>
      <c r="G127" s="698" t="s">
        <v>2532</v>
      </c>
      <c r="H127" s="698" t="s">
        <v>2533</v>
      </c>
      <c r="I127" s="710">
        <v>0.30666666666666664</v>
      </c>
      <c r="J127" s="710">
        <v>400</v>
      </c>
      <c r="K127" s="711">
        <v>123</v>
      </c>
    </row>
    <row r="128" spans="1:11" ht="14.4" customHeight="1" x14ac:dyDescent="0.3">
      <c r="A128" s="694" t="s">
        <v>532</v>
      </c>
      <c r="B128" s="695" t="s">
        <v>533</v>
      </c>
      <c r="C128" s="698" t="s">
        <v>543</v>
      </c>
      <c r="D128" s="719" t="s">
        <v>2064</v>
      </c>
      <c r="E128" s="698" t="s">
        <v>3524</v>
      </c>
      <c r="F128" s="719" t="s">
        <v>3525</v>
      </c>
      <c r="G128" s="698" t="s">
        <v>2536</v>
      </c>
      <c r="H128" s="698" t="s">
        <v>2537</v>
      </c>
      <c r="I128" s="710">
        <v>0.3</v>
      </c>
      <c r="J128" s="710">
        <v>800</v>
      </c>
      <c r="K128" s="711">
        <v>240</v>
      </c>
    </row>
    <row r="129" spans="1:11" ht="14.4" customHeight="1" x14ac:dyDescent="0.3">
      <c r="A129" s="694" t="s">
        <v>532</v>
      </c>
      <c r="B129" s="695" t="s">
        <v>533</v>
      </c>
      <c r="C129" s="698" t="s">
        <v>543</v>
      </c>
      <c r="D129" s="719" t="s">
        <v>2064</v>
      </c>
      <c r="E129" s="698" t="s">
        <v>3526</v>
      </c>
      <c r="F129" s="719" t="s">
        <v>3527</v>
      </c>
      <c r="G129" s="698" t="s">
        <v>2542</v>
      </c>
      <c r="H129" s="698" t="s">
        <v>2543</v>
      </c>
      <c r="I129" s="710">
        <v>11.01</v>
      </c>
      <c r="J129" s="710">
        <v>40</v>
      </c>
      <c r="K129" s="711">
        <v>440.4</v>
      </c>
    </row>
    <row r="130" spans="1:11" ht="14.4" customHeight="1" x14ac:dyDescent="0.3">
      <c r="A130" s="694" t="s">
        <v>532</v>
      </c>
      <c r="B130" s="695" t="s">
        <v>533</v>
      </c>
      <c r="C130" s="698" t="s">
        <v>543</v>
      </c>
      <c r="D130" s="719" t="s">
        <v>2064</v>
      </c>
      <c r="E130" s="698" t="s">
        <v>3526</v>
      </c>
      <c r="F130" s="719" t="s">
        <v>3527</v>
      </c>
      <c r="G130" s="698" t="s">
        <v>2546</v>
      </c>
      <c r="H130" s="698" t="s">
        <v>2547</v>
      </c>
      <c r="I130" s="710">
        <v>0.77249999999999996</v>
      </c>
      <c r="J130" s="710">
        <v>5000</v>
      </c>
      <c r="K130" s="711">
        <v>3870</v>
      </c>
    </row>
    <row r="131" spans="1:11" ht="14.4" customHeight="1" x14ac:dyDescent="0.3">
      <c r="A131" s="694" t="s">
        <v>532</v>
      </c>
      <c r="B131" s="695" t="s">
        <v>533</v>
      </c>
      <c r="C131" s="698" t="s">
        <v>543</v>
      </c>
      <c r="D131" s="719" t="s">
        <v>2064</v>
      </c>
      <c r="E131" s="698" t="s">
        <v>3526</v>
      </c>
      <c r="F131" s="719" t="s">
        <v>3527</v>
      </c>
      <c r="G131" s="698" t="s">
        <v>2548</v>
      </c>
      <c r="H131" s="698" t="s">
        <v>2549</v>
      </c>
      <c r="I131" s="710">
        <v>0.71</v>
      </c>
      <c r="J131" s="710">
        <v>3000</v>
      </c>
      <c r="K131" s="711">
        <v>2130</v>
      </c>
    </row>
    <row r="132" spans="1:11" ht="14.4" customHeight="1" x14ac:dyDescent="0.3">
      <c r="A132" s="694" t="s">
        <v>532</v>
      </c>
      <c r="B132" s="695" t="s">
        <v>533</v>
      </c>
      <c r="C132" s="698" t="s">
        <v>546</v>
      </c>
      <c r="D132" s="719" t="s">
        <v>2065</v>
      </c>
      <c r="E132" s="698" t="s">
        <v>3516</v>
      </c>
      <c r="F132" s="719" t="s">
        <v>3517</v>
      </c>
      <c r="G132" s="698" t="s">
        <v>2430</v>
      </c>
      <c r="H132" s="698" t="s">
        <v>2431</v>
      </c>
      <c r="I132" s="710">
        <v>27.42</v>
      </c>
      <c r="J132" s="710">
        <v>4</v>
      </c>
      <c r="K132" s="711">
        <v>109.68</v>
      </c>
    </row>
    <row r="133" spans="1:11" ht="14.4" customHeight="1" x14ac:dyDescent="0.3">
      <c r="A133" s="694" t="s">
        <v>532</v>
      </c>
      <c r="B133" s="695" t="s">
        <v>533</v>
      </c>
      <c r="C133" s="698" t="s">
        <v>546</v>
      </c>
      <c r="D133" s="719" t="s">
        <v>2065</v>
      </c>
      <c r="E133" s="698" t="s">
        <v>3516</v>
      </c>
      <c r="F133" s="719" t="s">
        <v>3517</v>
      </c>
      <c r="G133" s="698" t="s">
        <v>2600</v>
      </c>
      <c r="H133" s="698" t="s">
        <v>2601</v>
      </c>
      <c r="I133" s="710">
        <v>2.7250000000000001</v>
      </c>
      <c r="J133" s="710">
        <v>150</v>
      </c>
      <c r="K133" s="711">
        <v>396</v>
      </c>
    </row>
    <row r="134" spans="1:11" ht="14.4" customHeight="1" x14ac:dyDescent="0.3">
      <c r="A134" s="694" t="s">
        <v>532</v>
      </c>
      <c r="B134" s="695" t="s">
        <v>533</v>
      </c>
      <c r="C134" s="698" t="s">
        <v>546</v>
      </c>
      <c r="D134" s="719" t="s">
        <v>2065</v>
      </c>
      <c r="E134" s="698" t="s">
        <v>3516</v>
      </c>
      <c r="F134" s="719" t="s">
        <v>3517</v>
      </c>
      <c r="G134" s="698" t="s">
        <v>2602</v>
      </c>
      <c r="H134" s="698" t="s">
        <v>2603</v>
      </c>
      <c r="I134" s="710">
        <v>0.88</v>
      </c>
      <c r="J134" s="710">
        <v>200</v>
      </c>
      <c r="K134" s="711">
        <v>176</v>
      </c>
    </row>
    <row r="135" spans="1:11" ht="14.4" customHeight="1" x14ac:dyDescent="0.3">
      <c r="A135" s="694" t="s">
        <v>532</v>
      </c>
      <c r="B135" s="695" t="s">
        <v>533</v>
      </c>
      <c r="C135" s="698" t="s">
        <v>546</v>
      </c>
      <c r="D135" s="719" t="s">
        <v>2065</v>
      </c>
      <c r="E135" s="698" t="s">
        <v>3516</v>
      </c>
      <c r="F135" s="719" t="s">
        <v>3517</v>
      </c>
      <c r="G135" s="698" t="s">
        <v>2604</v>
      </c>
      <c r="H135" s="698" t="s">
        <v>2605</v>
      </c>
      <c r="I135" s="710">
        <v>22.15</v>
      </c>
      <c r="J135" s="710">
        <v>2</v>
      </c>
      <c r="K135" s="711">
        <v>44.3</v>
      </c>
    </row>
    <row r="136" spans="1:11" ht="14.4" customHeight="1" x14ac:dyDescent="0.3">
      <c r="A136" s="694" t="s">
        <v>532</v>
      </c>
      <c r="B136" s="695" t="s">
        <v>533</v>
      </c>
      <c r="C136" s="698" t="s">
        <v>546</v>
      </c>
      <c r="D136" s="719" t="s">
        <v>2065</v>
      </c>
      <c r="E136" s="698" t="s">
        <v>3516</v>
      </c>
      <c r="F136" s="719" t="s">
        <v>3517</v>
      </c>
      <c r="G136" s="698" t="s">
        <v>2436</v>
      </c>
      <c r="H136" s="698" t="s">
        <v>2437</v>
      </c>
      <c r="I136" s="710">
        <v>0.6</v>
      </c>
      <c r="J136" s="710">
        <v>150</v>
      </c>
      <c r="K136" s="711">
        <v>90</v>
      </c>
    </row>
    <row r="137" spans="1:11" ht="14.4" customHeight="1" x14ac:dyDescent="0.3">
      <c r="A137" s="694" t="s">
        <v>532</v>
      </c>
      <c r="B137" s="695" t="s">
        <v>533</v>
      </c>
      <c r="C137" s="698" t="s">
        <v>546</v>
      </c>
      <c r="D137" s="719" t="s">
        <v>2065</v>
      </c>
      <c r="E137" s="698" t="s">
        <v>3516</v>
      </c>
      <c r="F137" s="719" t="s">
        <v>3517</v>
      </c>
      <c r="G137" s="698" t="s">
        <v>2442</v>
      </c>
      <c r="H137" s="698" t="s">
        <v>2443</v>
      </c>
      <c r="I137" s="710">
        <v>28.09</v>
      </c>
      <c r="J137" s="710">
        <v>1</v>
      </c>
      <c r="K137" s="711">
        <v>28.09</v>
      </c>
    </row>
    <row r="138" spans="1:11" ht="14.4" customHeight="1" x14ac:dyDescent="0.3">
      <c r="A138" s="694" t="s">
        <v>532</v>
      </c>
      <c r="B138" s="695" t="s">
        <v>533</v>
      </c>
      <c r="C138" s="698" t="s">
        <v>546</v>
      </c>
      <c r="D138" s="719" t="s">
        <v>2065</v>
      </c>
      <c r="E138" s="698" t="s">
        <v>3516</v>
      </c>
      <c r="F138" s="719" t="s">
        <v>3517</v>
      </c>
      <c r="G138" s="698" t="s">
        <v>2444</v>
      </c>
      <c r="H138" s="698" t="s">
        <v>2445</v>
      </c>
      <c r="I138" s="710">
        <v>1.29</v>
      </c>
      <c r="J138" s="710">
        <v>100</v>
      </c>
      <c r="K138" s="711">
        <v>129</v>
      </c>
    </row>
    <row r="139" spans="1:11" ht="14.4" customHeight="1" x14ac:dyDescent="0.3">
      <c r="A139" s="694" t="s">
        <v>532</v>
      </c>
      <c r="B139" s="695" t="s">
        <v>533</v>
      </c>
      <c r="C139" s="698" t="s">
        <v>546</v>
      </c>
      <c r="D139" s="719" t="s">
        <v>2065</v>
      </c>
      <c r="E139" s="698" t="s">
        <v>3516</v>
      </c>
      <c r="F139" s="719" t="s">
        <v>3517</v>
      </c>
      <c r="G139" s="698" t="s">
        <v>2606</v>
      </c>
      <c r="H139" s="698" t="s">
        <v>2607</v>
      </c>
      <c r="I139" s="710">
        <v>1.59</v>
      </c>
      <c r="J139" s="710">
        <v>90</v>
      </c>
      <c r="K139" s="711">
        <v>143.1</v>
      </c>
    </row>
    <row r="140" spans="1:11" ht="14.4" customHeight="1" x14ac:dyDescent="0.3">
      <c r="A140" s="694" t="s">
        <v>532</v>
      </c>
      <c r="B140" s="695" t="s">
        <v>533</v>
      </c>
      <c r="C140" s="698" t="s">
        <v>546</v>
      </c>
      <c r="D140" s="719" t="s">
        <v>2065</v>
      </c>
      <c r="E140" s="698" t="s">
        <v>3516</v>
      </c>
      <c r="F140" s="719" t="s">
        <v>3517</v>
      </c>
      <c r="G140" s="698" t="s">
        <v>2564</v>
      </c>
      <c r="H140" s="698" t="s">
        <v>2565</v>
      </c>
      <c r="I140" s="710">
        <v>0.85</v>
      </c>
      <c r="J140" s="710">
        <v>100</v>
      </c>
      <c r="K140" s="711">
        <v>85</v>
      </c>
    </row>
    <row r="141" spans="1:11" ht="14.4" customHeight="1" x14ac:dyDescent="0.3">
      <c r="A141" s="694" t="s">
        <v>532</v>
      </c>
      <c r="B141" s="695" t="s">
        <v>533</v>
      </c>
      <c r="C141" s="698" t="s">
        <v>546</v>
      </c>
      <c r="D141" s="719" t="s">
        <v>2065</v>
      </c>
      <c r="E141" s="698" t="s">
        <v>3516</v>
      </c>
      <c r="F141" s="719" t="s">
        <v>3517</v>
      </c>
      <c r="G141" s="698" t="s">
        <v>2450</v>
      </c>
      <c r="H141" s="698" t="s">
        <v>2451</v>
      </c>
      <c r="I141" s="710">
        <v>2.0699999999999998</v>
      </c>
      <c r="J141" s="710">
        <v>100</v>
      </c>
      <c r="K141" s="711">
        <v>207</v>
      </c>
    </row>
    <row r="142" spans="1:11" ht="14.4" customHeight="1" x14ac:dyDescent="0.3">
      <c r="A142" s="694" t="s">
        <v>532</v>
      </c>
      <c r="B142" s="695" t="s">
        <v>533</v>
      </c>
      <c r="C142" s="698" t="s">
        <v>546</v>
      </c>
      <c r="D142" s="719" t="s">
        <v>2065</v>
      </c>
      <c r="E142" s="698" t="s">
        <v>3518</v>
      </c>
      <c r="F142" s="719" t="s">
        <v>3519</v>
      </c>
      <c r="G142" s="698" t="s">
        <v>2478</v>
      </c>
      <c r="H142" s="698" t="s">
        <v>2479</v>
      </c>
      <c r="I142" s="710">
        <v>1.78</v>
      </c>
      <c r="J142" s="710">
        <v>10</v>
      </c>
      <c r="K142" s="711">
        <v>17.8</v>
      </c>
    </row>
    <row r="143" spans="1:11" ht="14.4" customHeight="1" x14ac:dyDescent="0.3">
      <c r="A143" s="694" t="s">
        <v>532</v>
      </c>
      <c r="B143" s="695" t="s">
        <v>533</v>
      </c>
      <c r="C143" s="698" t="s">
        <v>546</v>
      </c>
      <c r="D143" s="719" t="s">
        <v>2065</v>
      </c>
      <c r="E143" s="698" t="s">
        <v>3518</v>
      </c>
      <c r="F143" s="719" t="s">
        <v>3519</v>
      </c>
      <c r="G143" s="698" t="s">
        <v>2608</v>
      </c>
      <c r="H143" s="698" t="s">
        <v>2609</v>
      </c>
      <c r="I143" s="710">
        <v>1.85</v>
      </c>
      <c r="J143" s="710">
        <v>10</v>
      </c>
      <c r="K143" s="711">
        <v>18.5</v>
      </c>
    </row>
    <row r="144" spans="1:11" ht="14.4" customHeight="1" x14ac:dyDescent="0.3">
      <c r="A144" s="694" t="s">
        <v>532</v>
      </c>
      <c r="B144" s="695" t="s">
        <v>533</v>
      </c>
      <c r="C144" s="698" t="s">
        <v>546</v>
      </c>
      <c r="D144" s="719" t="s">
        <v>2065</v>
      </c>
      <c r="E144" s="698" t="s">
        <v>3518</v>
      </c>
      <c r="F144" s="719" t="s">
        <v>3519</v>
      </c>
      <c r="G144" s="698" t="s">
        <v>2581</v>
      </c>
      <c r="H144" s="698" t="s">
        <v>2582</v>
      </c>
      <c r="I144" s="710">
        <v>1.76</v>
      </c>
      <c r="J144" s="710">
        <v>20</v>
      </c>
      <c r="K144" s="711">
        <v>35.200000000000003</v>
      </c>
    </row>
    <row r="145" spans="1:11" ht="14.4" customHeight="1" x14ac:dyDescent="0.3">
      <c r="A145" s="694" t="s">
        <v>532</v>
      </c>
      <c r="B145" s="695" t="s">
        <v>533</v>
      </c>
      <c r="C145" s="698" t="s">
        <v>546</v>
      </c>
      <c r="D145" s="719" t="s">
        <v>2065</v>
      </c>
      <c r="E145" s="698" t="s">
        <v>3518</v>
      </c>
      <c r="F145" s="719" t="s">
        <v>3519</v>
      </c>
      <c r="G145" s="698" t="s">
        <v>2482</v>
      </c>
      <c r="H145" s="698" t="s">
        <v>2483</v>
      </c>
      <c r="I145" s="710">
        <v>0.01</v>
      </c>
      <c r="J145" s="710">
        <v>100</v>
      </c>
      <c r="K145" s="711">
        <v>1</v>
      </c>
    </row>
    <row r="146" spans="1:11" ht="14.4" customHeight="1" x14ac:dyDescent="0.3">
      <c r="A146" s="694" t="s">
        <v>532</v>
      </c>
      <c r="B146" s="695" t="s">
        <v>533</v>
      </c>
      <c r="C146" s="698" t="s">
        <v>546</v>
      </c>
      <c r="D146" s="719" t="s">
        <v>2065</v>
      </c>
      <c r="E146" s="698" t="s">
        <v>3518</v>
      </c>
      <c r="F146" s="719" t="s">
        <v>3519</v>
      </c>
      <c r="G146" s="698" t="s">
        <v>2583</v>
      </c>
      <c r="H146" s="698" t="s">
        <v>2584</v>
      </c>
      <c r="I146" s="710">
        <v>2.8149999999999999</v>
      </c>
      <c r="J146" s="710">
        <v>20</v>
      </c>
      <c r="K146" s="711">
        <v>56.3</v>
      </c>
    </row>
    <row r="147" spans="1:11" ht="14.4" customHeight="1" x14ac:dyDescent="0.3">
      <c r="A147" s="694" t="s">
        <v>532</v>
      </c>
      <c r="B147" s="695" t="s">
        <v>533</v>
      </c>
      <c r="C147" s="698" t="s">
        <v>546</v>
      </c>
      <c r="D147" s="719" t="s">
        <v>2065</v>
      </c>
      <c r="E147" s="698" t="s">
        <v>3518</v>
      </c>
      <c r="F147" s="719" t="s">
        <v>3519</v>
      </c>
      <c r="G147" s="698" t="s">
        <v>2610</v>
      </c>
      <c r="H147" s="698" t="s">
        <v>2611</v>
      </c>
      <c r="I147" s="710">
        <v>3.15</v>
      </c>
      <c r="J147" s="710">
        <v>3</v>
      </c>
      <c r="K147" s="711">
        <v>9.4499999999999993</v>
      </c>
    </row>
    <row r="148" spans="1:11" ht="14.4" customHeight="1" x14ac:dyDescent="0.3">
      <c r="A148" s="694" t="s">
        <v>532</v>
      </c>
      <c r="B148" s="695" t="s">
        <v>533</v>
      </c>
      <c r="C148" s="698" t="s">
        <v>546</v>
      </c>
      <c r="D148" s="719" t="s">
        <v>2065</v>
      </c>
      <c r="E148" s="698" t="s">
        <v>3518</v>
      </c>
      <c r="F148" s="719" t="s">
        <v>3519</v>
      </c>
      <c r="G148" s="698" t="s">
        <v>2500</v>
      </c>
      <c r="H148" s="698" t="s">
        <v>2501</v>
      </c>
      <c r="I148" s="710">
        <v>12.1</v>
      </c>
      <c r="J148" s="710">
        <v>3</v>
      </c>
      <c r="K148" s="711">
        <v>36.299999999999997</v>
      </c>
    </row>
    <row r="149" spans="1:11" ht="14.4" customHeight="1" x14ac:dyDescent="0.3">
      <c r="A149" s="694" t="s">
        <v>532</v>
      </c>
      <c r="B149" s="695" t="s">
        <v>533</v>
      </c>
      <c r="C149" s="698" t="s">
        <v>546</v>
      </c>
      <c r="D149" s="719" t="s">
        <v>2065</v>
      </c>
      <c r="E149" s="698" t="s">
        <v>3518</v>
      </c>
      <c r="F149" s="719" t="s">
        <v>3519</v>
      </c>
      <c r="G149" s="698" t="s">
        <v>2502</v>
      </c>
      <c r="H149" s="698" t="s">
        <v>2503</v>
      </c>
      <c r="I149" s="710">
        <v>2.895</v>
      </c>
      <c r="J149" s="710">
        <v>70</v>
      </c>
      <c r="K149" s="711">
        <v>204</v>
      </c>
    </row>
    <row r="150" spans="1:11" ht="14.4" customHeight="1" x14ac:dyDescent="0.3">
      <c r="A150" s="694" t="s">
        <v>532</v>
      </c>
      <c r="B150" s="695" t="s">
        <v>533</v>
      </c>
      <c r="C150" s="698" t="s">
        <v>546</v>
      </c>
      <c r="D150" s="719" t="s">
        <v>2065</v>
      </c>
      <c r="E150" s="698" t="s">
        <v>3524</v>
      </c>
      <c r="F150" s="719" t="s">
        <v>3525</v>
      </c>
      <c r="G150" s="698" t="s">
        <v>2530</v>
      </c>
      <c r="H150" s="698" t="s">
        <v>2531</v>
      </c>
      <c r="I150" s="710">
        <v>0.31</v>
      </c>
      <c r="J150" s="710">
        <v>100</v>
      </c>
      <c r="K150" s="711">
        <v>31</v>
      </c>
    </row>
    <row r="151" spans="1:11" ht="14.4" customHeight="1" x14ac:dyDescent="0.3">
      <c r="A151" s="694" t="s">
        <v>532</v>
      </c>
      <c r="B151" s="695" t="s">
        <v>533</v>
      </c>
      <c r="C151" s="698" t="s">
        <v>546</v>
      </c>
      <c r="D151" s="719" t="s">
        <v>2065</v>
      </c>
      <c r="E151" s="698" t="s">
        <v>3524</v>
      </c>
      <c r="F151" s="719" t="s">
        <v>3525</v>
      </c>
      <c r="G151" s="698" t="s">
        <v>2532</v>
      </c>
      <c r="H151" s="698" t="s">
        <v>2533</v>
      </c>
      <c r="I151" s="710">
        <v>0.31</v>
      </c>
      <c r="J151" s="710">
        <v>100</v>
      </c>
      <c r="K151" s="711">
        <v>31</v>
      </c>
    </row>
    <row r="152" spans="1:11" ht="14.4" customHeight="1" x14ac:dyDescent="0.3">
      <c r="A152" s="694" t="s">
        <v>532</v>
      </c>
      <c r="B152" s="695" t="s">
        <v>533</v>
      </c>
      <c r="C152" s="698" t="s">
        <v>546</v>
      </c>
      <c r="D152" s="719" t="s">
        <v>2065</v>
      </c>
      <c r="E152" s="698" t="s">
        <v>3524</v>
      </c>
      <c r="F152" s="719" t="s">
        <v>3525</v>
      </c>
      <c r="G152" s="698" t="s">
        <v>2538</v>
      </c>
      <c r="H152" s="698" t="s">
        <v>2539</v>
      </c>
      <c r="I152" s="710">
        <v>1.75</v>
      </c>
      <c r="J152" s="710">
        <v>20</v>
      </c>
      <c r="K152" s="711">
        <v>35</v>
      </c>
    </row>
    <row r="153" spans="1:11" ht="14.4" customHeight="1" x14ac:dyDescent="0.3">
      <c r="A153" s="694" t="s">
        <v>532</v>
      </c>
      <c r="B153" s="695" t="s">
        <v>533</v>
      </c>
      <c r="C153" s="698" t="s">
        <v>546</v>
      </c>
      <c r="D153" s="719" t="s">
        <v>2065</v>
      </c>
      <c r="E153" s="698" t="s">
        <v>3526</v>
      </c>
      <c r="F153" s="719" t="s">
        <v>3527</v>
      </c>
      <c r="G153" s="698" t="s">
        <v>2542</v>
      </c>
      <c r="H153" s="698" t="s">
        <v>2543</v>
      </c>
      <c r="I153" s="710">
        <v>11.01</v>
      </c>
      <c r="J153" s="710">
        <v>50</v>
      </c>
      <c r="K153" s="711">
        <v>550.5</v>
      </c>
    </row>
    <row r="154" spans="1:11" ht="14.4" customHeight="1" x14ac:dyDescent="0.3">
      <c r="A154" s="694" t="s">
        <v>532</v>
      </c>
      <c r="B154" s="695" t="s">
        <v>533</v>
      </c>
      <c r="C154" s="698" t="s">
        <v>549</v>
      </c>
      <c r="D154" s="719" t="s">
        <v>2066</v>
      </c>
      <c r="E154" s="698" t="s">
        <v>3516</v>
      </c>
      <c r="F154" s="719" t="s">
        <v>3517</v>
      </c>
      <c r="G154" s="698" t="s">
        <v>2612</v>
      </c>
      <c r="H154" s="698" t="s">
        <v>2613</v>
      </c>
      <c r="I154" s="710">
        <v>166.83666666666667</v>
      </c>
      <c r="J154" s="710">
        <v>10</v>
      </c>
      <c r="K154" s="711">
        <v>1668.42</v>
      </c>
    </row>
    <row r="155" spans="1:11" ht="14.4" customHeight="1" x14ac:dyDescent="0.3">
      <c r="A155" s="694" t="s">
        <v>532</v>
      </c>
      <c r="B155" s="695" t="s">
        <v>533</v>
      </c>
      <c r="C155" s="698" t="s">
        <v>549</v>
      </c>
      <c r="D155" s="719" t="s">
        <v>2066</v>
      </c>
      <c r="E155" s="698" t="s">
        <v>3516</v>
      </c>
      <c r="F155" s="719" t="s">
        <v>3517</v>
      </c>
      <c r="G155" s="698" t="s">
        <v>2614</v>
      </c>
      <c r="H155" s="698" t="s">
        <v>2615</v>
      </c>
      <c r="I155" s="710">
        <v>9.2966666666666669</v>
      </c>
      <c r="J155" s="710">
        <v>150</v>
      </c>
      <c r="K155" s="711">
        <v>1394.46</v>
      </c>
    </row>
    <row r="156" spans="1:11" ht="14.4" customHeight="1" x14ac:dyDescent="0.3">
      <c r="A156" s="694" t="s">
        <v>532</v>
      </c>
      <c r="B156" s="695" t="s">
        <v>533</v>
      </c>
      <c r="C156" s="698" t="s">
        <v>549</v>
      </c>
      <c r="D156" s="719" t="s">
        <v>2066</v>
      </c>
      <c r="E156" s="698" t="s">
        <v>3516</v>
      </c>
      <c r="F156" s="719" t="s">
        <v>3517</v>
      </c>
      <c r="G156" s="698" t="s">
        <v>2552</v>
      </c>
      <c r="H156" s="698" t="s">
        <v>2553</v>
      </c>
      <c r="I156" s="710">
        <v>12.075999999999999</v>
      </c>
      <c r="J156" s="710">
        <v>400</v>
      </c>
      <c r="K156" s="711">
        <v>4830.3999999999996</v>
      </c>
    </row>
    <row r="157" spans="1:11" ht="14.4" customHeight="1" x14ac:dyDescent="0.3">
      <c r="A157" s="694" t="s">
        <v>532</v>
      </c>
      <c r="B157" s="695" t="s">
        <v>533</v>
      </c>
      <c r="C157" s="698" t="s">
        <v>549</v>
      </c>
      <c r="D157" s="719" t="s">
        <v>2066</v>
      </c>
      <c r="E157" s="698" t="s">
        <v>3516</v>
      </c>
      <c r="F157" s="719" t="s">
        <v>3517</v>
      </c>
      <c r="G157" s="698" t="s">
        <v>2616</v>
      </c>
      <c r="H157" s="698" t="s">
        <v>2617</v>
      </c>
      <c r="I157" s="710">
        <v>14.21</v>
      </c>
      <c r="J157" s="710">
        <v>200</v>
      </c>
      <c r="K157" s="711">
        <v>2842</v>
      </c>
    </row>
    <row r="158" spans="1:11" ht="14.4" customHeight="1" x14ac:dyDescent="0.3">
      <c r="A158" s="694" t="s">
        <v>532</v>
      </c>
      <c r="B158" s="695" t="s">
        <v>533</v>
      </c>
      <c r="C158" s="698" t="s">
        <v>549</v>
      </c>
      <c r="D158" s="719" t="s">
        <v>2066</v>
      </c>
      <c r="E158" s="698" t="s">
        <v>3516</v>
      </c>
      <c r="F158" s="719" t="s">
        <v>3517</v>
      </c>
      <c r="G158" s="698" t="s">
        <v>2618</v>
      </c>
      <c r="H158" s="698" t="s">
        <v>2619</v>
      </c>
      <c r="I158" s="710">
        <v>2.956666666666667</v>
      </c>
      <c r="J158" s="710">
        <v>450</v>
      </c>
      <c r="K158" s="711">
        <v>1331</v>
      </c>
    </row>
    <row r="159" spans="1:11" ht="14.4" customHeight="1" x14ac:dyDescent="0.3">
      <c r="A159" s="694" t="s">
        <v>532</v>
      </c>
      <c r="B159" s="695" t="s">
        <v>533</v>
      </c>
      <c r="C159" s="698" t="s">
        <v>549</v>
      </c>
      <c r="D159" s="719" t="s">
        <v>2066</v>
      </c>
      <c r="E159" s="698" t="s">
        <v>3516</v>
      </c>
      <c r="F159" s="719" t="s">
        <v>3517</v>
      </c>
      <c r="G159" s="698" t="s">
        <v>2620</v>
      </c>
      <c r="H159" s="698" t="s">
        <v>2621</v>
      </c>
      <c r="I159" s="710">
        <v>0.40200000000000002</v>
      </c>
      <c r="J159" s="710">
        <v>30000</v>
      </c>
      <c r="K159" s="711">
        <v>12060</v>
      </c>
    </row>
    <row r="160" spans="1:11" ht="14.4" customHeight="1" x14ac:dyDescent="0.3">
      <c r="A160" s="694" t="s">
        <v>532</v>
      </c>
      <c r="B160" s="695" t="s">
        <v>533</v>
      </c>
      <c r="C160" s="698" t="s">
        <v>549</v>
      </c>
      <c r="D160" s="719" t="s">
        <v>2066</v>
      </c>
      <c r="E160" s="698" t="s">
        <v>3516</v>
      </c>
      <c r="F160" s="719" t="s">
        <v>3517</v>
      </c>
      <c r="G160" s="698" t="s">
        <v>2430</v>
      </c>
      <c r="H160" s="698" t="s">
        <v>2431</v>
      </c>
      <c r="I160" s="710">
        <v>27.637999999999998</v>
      </c>
      <c r="J160" s="710">
        <v>240</v>
      </c>
      <c r="K160" s="711">
        <v>6633.1200000000008</v>
      </c>
    </row>
    <row r="161" spans="1:11" ht="14.4" customHeight="1" x14ac:dyDescent="0.3">
      <c r="A161" s="694" t="s">
        <v>532</v>
      </c>
      <c r="B161" s="695" t="s">
        <v>533</v>
      </c>
      <c r="C161" s="698" t="s">
        <v>549</v>
      </c>
      <c r="D161" s="719" t="s">
        <v>2066</v>
      </c>
      <c r="E161" s="698" t="s">
        <v>3516</v>
      </c>
      <c r="F161" s="719" t="s">
        <v>3517</v>
      </c>
      <c r="G161" s="698" t="s">
        <v>2432</v>
      </c>
      <c r="H161" s="698" t="s">
        <v>2433</v>
      </c>
      <c r="I161" s="710">
        <v>6.1133333333333333</v>
      </c>
      <c r="J161" s="710">
        <v>700</v>
      </c>
      <c r="K161" s="711">
        <v>4236</v>
      </c>
    </row>
    <row r="162" spans="1:11" ht="14.4" customHeight="1" x14ac:dyDescent="0.3">
      <c r="A162" s="694" t="s">
        <v>532</v>
      </c>
      <c r="B162" s="695" t="s">
        <v>533</v>
      </c>
      <c r="C162" s="698" t="s">
        <v>549</v>
      </c>
      <c r="D162" s="719" t="s">
        <v>2066</v>
      </c>
      <c r="E162" s="698" t="s">
        <v>3516</v>
      </c>
      <c r="F162" s="719" t="s">
        <v>3517</v>
      </c>
      <c r="G162" s="698" t="s">
        <v>2622</v>
      </c>
      <c r="H162" s="698" t="s">
        <v>2623</v>
      </c>
      <c r="I162" s="710">
        <v>129.26</v>
      </c>
      <c r="J162" s="710">
        <v>15</v>
      </c>
      <c r="K162" s="711">
        <v>1938.8999999999999</v>
      </c>
    </row>
    <row r="163" spans="1:11" ht="14.4" customHeight="1" x14ac:dyDescent="0.3">
      <c r="A163" s="694" t="s">
        <v>532</v>
      </c>
      <c r="B163" s="695" t="s">
        <v>533</v>
      </c>
      <c r="C163" s="698" t="s">
        <v>549</v>
      </c>
      <c r="D163" s="719" t="s">
        <v>2066</v>
      </c>
      <c r="E163" s="698" t="s">
        <v>3516</v>
      </c>
      <c r="F163" s="719" t="s">
        <v>3517</v>
      </c>
      <c r="G163" s="698" t="s">
        <v>2624</v>
      </c>
      <c r="H163" s="698" t="s">
        <v>2625</v>
      </c>
      <c r="I163" s="710">
        <v>6.7</v>
      </c>
      <c r="J163" s="710">
        <v>50</v>
      </c>
      <c r="K163" s="711">
        <v>334.82</v>
      </c>
    </row>
    <row r="164" spans="1:11" ht="14.4" customHeight="1" x14ac:dyDescent="0.3">
      <c r="A164" s="694" t="s">
        <v>532</v>
      </c>
      <c r="B164" s="695" t="s">
        <v>533</v>
      </c>
      <c r="C164" s="698" t="s">
        <v>549</v>
      </c>
      <c r="D164" s="719" t="s">
        <v>2066</v>
      </c>
      <c r="E164" s="698" t="s">
        <v>3516</v>
      </c>
      <c r="F164" s="719" t="s">
        <v>3517</v>
      </c>
      <c r="G164" s="698" t="s">
        <v>2626</v>
      </c>
      <c r="H164" s="698" t="s">
        <v>2627</v>
      </c>
      <c r="I164" s="710">
        <v>13.66</v>
      </c>
      <c r="J164" s="710">
        <v>10</v>
      </c>
      <c r="K164" s="711">
        <v>136.62</v>
      </c>
    </row>
    <row r="165" spans="1:11" ht="14.4" customHeight="1" x14ac:dyDescent="0.3">
      <c r="A165" s="694" t="s">
        <v>532</v>
      </c>
      <c r="B165" s="695" t="s">
        <v>533</v>
      </c>
      <c r="C165" s="698" t="s">
        <v>549</v>
      </c>
      <c r="D165" s="719" t="s">
        <v>2066</v>
      </c>
      <c r="E165" s="698" t="s">
        <v>3516</v>
      </c>
      <c r="F165" s="719" t="s">
        <v>3517</v>
      </c>
      <c r="G165" s="698" t="s">
        <v>2434</v>
      </c>
      <c r="H165" s="698" t="s">
        <v>2435</v>
      </c>
      <c r="I165" s="710">
        <v>1.38</v>
      </c>
      <c r="J165" s="710">
        <v>250</v>
      </c>
      <c r="K165" s="711">
        <v>345</v>
      </c>
    </row>
    <row r="166" spans="1:11" ht="14.4" customHeight="1" x14ac:dyDescent="0.3">
      <c r="A166" s="694" t="s">
        <v>532</v>
      </c>
      <c r="B166" s="695" t="s">
        <v>533</v>
      </c>
      <c r="C166" s="698" t="s">
        <v>549</v>
      </c>
      <c r="D166" s="719" t="s">
        <v>2066</v>
      </c>
      <c r="E166" s="698" t="s">
        <v>3516</v>
      </c>
      <c r="F166" s="719" t="s">
        <v>3517</v>
      </c>
      <c r="G166" s="698" t="s">
        <v>2628</v>
      </c>
      <c r="H166" s="698" t="s">
        <v>2629</v>
      </c>
      <c r="I166" s="710">
        <v>3.9450000000000003</v>
      </c>
      <c r="J166" s="710">
        <v>3000</v>
      </c>
      <c r="K166" s="711">
        <v>11834.75</v>
      </c>
    </row>
    <row r="167" spans="1:11" ht="14.4" customHeight="1" x14ac:dyDescent="0.3">
      <c r="A167" s="694" t="s">
        <v>532</v>
      </c>
      <c r="B167" s="695" t="s">
        <v>533</v>
      </c>
      <c r="C167" s="698" t="s">
        <v>549</v>
      </c>
      <c r="D167" s="719" t="s">
        <v>2066</v>
      </c>
      <c r="E167" s="698" t="s">
        <v>3516</v>
      </c>
      <c r="F167" s="719" t="s">
        <v>3517</v>
      </c>
      <c r="G167" s="698" t="s">
        <v>2438</v>
      </c>
      <c r="H167" s="698" t="s">
        <v>2439</v>
      </c>
      <c r="I167" s="710">
        <v>0.44</v>
      </c>
      <c r="J167" s="710">
        <v>36000</v>
      </c>
      <c r="K167" s="711">
        <v>15840</v>
      </c>
    </row>
    <row r="168" spans="1:11" ht="14.4" customHeight="1" x14ac:dyDescent="0.3">
      <c r="A168" s="694" t="s">
        <v>532</v>
      </c>
      <c r="B168" s="695" t="s">
        <v>533</v>
      </c>
      <c r="C168" s="698" t="s">
        <v>549</v>
      </c>
      <c r="D168" s="719" t="s">
        <v>2066</v>
      </c>
      <c r="E168" s="698" t="s">
        <v>3516</v>
      </c>
      <c r="F168" s="719" t="s">
        <v>3517</v>
      </c>
      <c r="G168" s="698" t="s">
        <v>2440</v>
      </c>
      <c r="H168" s="698" t="s">
        <v>2441</v>
      </c>
      <c r="I168" s="710">
        <v>8.58</v>
      </c>
      <c r="J168" s="710">
        <v>324</v>
      </c>
      <c r="K168" s="711">
        <v>2779.92</v>
      </c>
    </row>
    <row r="169" spans="1:11" ht="14.4" customHeight="1" x14ac:dyDescent="0.3">
      <c r="A169" s="694" t="s">
        <v>532</v>
      </c>
      <c r="B169" s="695" t="s">
        <v>533</v>
      </c>
      <c r="C169" s="698" t="s">
        <v>549</v>
      </c>
      <c r="D169" s="719" t="s">
        <v>2066</v>
      </c>
      <c r="E169" s="698" t="s">
        <v>3516</v>
      </c>
      <c r="F169" s="719" t="s">
        <v>3517</v>
      </c>
      <c r="G169" s="698" t="s">
        <v>2442</v>
      </c>
      <c r="H169" s="698" t="s">
        <v>2443</v>
      </c>
      <c r="I169" s="710">
        <v>28.343333333333334</v>
      </c>
      <c r="J169" s="710">
        <v>9</v>
      </c>
      <c r="K169" s="711">
        <v>255.85</v>
      </c>
    </row>
    <row r="170" spans="1:11" ht="14.4" customHeight="1" x14ac:dyDescent="0.3">
      <c r="A170" s="694" t="s">
        <v>532</v>
      </c>
      <c r="B170" s="695" t="s">
        <v>533</v>
      </c>
      <c r="C170" s="698" t="s">
        <v>549</v>
      </c>
      <c r="D170" s="719" t="s">
        <v>2066</v>
      </c>
      <c r="E170" s="698" t="s">
        <v>3516</v>
      </c>
      <c r="F170" s="719" t="s">
        <v>3517</v>
      </c>
      <c r="G170" s="698" t="s">
        <v>2630</v>
      </c>
      <c r="H170" s="698" t="s">
        <v>2631</v>
      </c>
      <c r="I170" s="710">
        <v>9.9266666666666659</v>
      </c>
      <c r="J170" s="710">
        <v>150</v>
      </c>
      <c r="K170" s="711">
        <v>1489</v>
      </c>
    </row>
    <row r="171" spans="1:11" ht="14.4" customHeight="1" x14ac:dyDescent="0.3">
      <c r="A171" s="694" t="s">
        <v>532</v>
      </c>
      <c r="B171" s="695" t="s">
        <v>533</v>
      </c>
      <c r="C171" s="698" t="s">
        <v>549</v>
      </c>
      <c r="D171" s="719" t="s">
        <v>2066</v>
      </c>
      <c r="E171" s="698" t="s">
        <v>3516</v>
      </c>
      <c r="F171" s="719" t="s">
        <v>3517</v>
      </c>
      <c r="G171" s="698" t="s">
        <v>2632</v>
      </c>
      <c r="H171" s="698" t="s">
        <v>2633</v>
      </c>
      <c r="I171" s="710">
        <v>98.38</v>
      </c>
      <c r="J171" s="710">
        <v>5</v>
      </c>
      <c r="K171" s="711">
        <v>491.9</v>
      </c>
    </row>
    <row r="172" spans="1:11" ht="14.4" customHeight="1" x14ac:dyDescent="0.3">
      <c r="A172" s="694" t="s">
        <v>532</v>
      </c>
      <c r="B172" s="695" t="s">
        <v>533</v>
      </c>
      <c r="C172" s="698" t="s">
        <v>549</v>
      </c>
      <c r="D172" s="719" t="s">
        <v>2066</v>
      </c>
      <c r="E172" s="698" t="s">
        <v>3516</v>
      </c>
      <c r="F172" s="719" t="s">
        <v>3517</v>
      </c>
      <c r="G172" s="698" t="s">
        <v>2564</v>
      </c>
      <c r="H172" s="698" t="s">
        <v>2565</v>
      </c>
      <c r="I172" s="710">
        <v>0.86</v>
      </c>
      <c r="J172" s="710">
        <v>50</v>
      </c>
      <c r="K172" s="711">
        <v>43</v>
      </c>
    </row>
    <row r="173" spans="1:11" ht="14.4" customHeight="1" x14ac:dyDescent="0.3">
      <c r="A173" s="694" t="s">
        <v>532</v>
      </c>
      <c r="B173" s="695" t="s">
        <v>533</v>
      </c>
      <c r="C173" s="698" t="s">
        <v>549</v>
      </c>
      <c r="D173" s="719" t="s">
        <v>2066</v>
      </c>
      <c r="E173" s="698" t="s">
        <v>3516</v>
      </c>
      <c r="F173" s="719" t="s">
        <v>3517</v>
      </c>
      <c r="G173" s="698" t="s">
        <v>2448</v>
      </c>
      <c r="H173" s="698" t="s">
        <v>2449</v>
      </c>
      <c r="I173" s="710">
        <v>1.5166666666666668</v>
      </c>
      <c r="J173" s="710">
        <v>250</v>
      </c>
      <c r="K173" s="711">
        <v>379</v>
      </c>
    </row>
    <row r="174" spans="1:11" ht="14.4" customHeight="1" x14ac:dyDescent="0.3">
      <c r="A174" s="694" t="s">
        <v>532</v>
      </c>
      <c r="B174" s="695" t="s">
        <v>533</v>
      </c>
      <c r="C174" s="698" t="s">
        <v>549</v>
      </c>
      <c r="D174" s="719" t="s">
        <v>2066</v>
      </c>
      <c r="E174" s="698" t="s">
        <v>3516</v>
      </c>
      <c r="F174" s="719" t="s">
        <v>3517</v>
      </c>
      <c r="G174" s="698" t="s">
        <v>2450</v>
      </c>
      <c r="H174" s="698" t="s">
        <v>2451</v>
      </c>
      <c r="I174" s="710">
        <v>2.063333333333333</v>
      </c>
      <c r="J174" s="710">
        <v>250</v>
      </c>
      <c r="K174" s="711">
        <v>516</v>
      </c>
    </row>
    <row r="175" spans="1:11" ht="14.4" customHeight="1" x14ac:dyDescent="0.3">
      <c r="A175" s="694" t="s">
        <v>532</v>
      </c>
      <c r="B175" s="695" t="s">
        <v>533</v>
      </c>
      <c r="C175" s="698" t="s">
        <v>549</v>
      </c>
      <c r="D175" s="719" t="s">
        <v>2066</v>
      </c>
      <c r="E175" s="698" t="s">
        <v>3516</v>
      </c>
      <c r="F175" s="719" t="s">
        <v>3517</v>
      </c>
      <c r="G175" s="698" t="s">
        <v>2634</v>
      </c>
      <c r="H175" s="698" t="s">
        <v>2635</v>
      </c>
      <c r="I175" s="710">
        <v>1318.25</v>
      </c>
      <c r="J175" s="710">
        <v>2</v>
      </c>
      <c r="K175" s="711">
        <v>2636.5</v>
      </c>
    </row>
    <row r="176" spans="1:11" ht="14.4" customHeight="1" x14ac:dyDescent="0.3">
      <c r="A176" s="694" t="s">
        <v>532</v>
      </c>
      <c r="B176" s="695" t="s">
        <v>533</v>
      </c>
      <c r="C176" s="698" t="s">
        <v>549</v>
      </c>
      <c r="D176" s="719" t="s">
        <v>2066</v>
      </c>
      <c r="E176" s="698" t="s">
        <v>3516</v>
      </c>
      <c r="F176" s="719" t="s">
        <v>3517</v>
      </c>
      <c r="G176" s="698" t="s">
        <v>2636</v>
      </c>
      <c r="H176" s="698" t="s">
        <v>2637</v>
      </c>
      <c r="I176" s="710">
        <v>69.05</v>
      </c>
      <c r="J176" s="710">
        <v>10</v>
      </c>
      <c r="K176" s="711">
        <v>690.52</v>
      </c>
    </row>
    <row r="177" spans="1:11" ht="14.4" customHeight="1" x14ac:dyDescent="0.3">
      <c r="A177" s="694" t="s">
        <v>532</v>
      </c>
      <c r="B177" s="695" t="s">
        <v>533</v>
      </c>
      <c r="C177" s="698" t="s">
        <v>549</v>
      </c>
      <c r="D177" s="719" t="s">
        <v>2066</v>
      </c>
      <c r="E177" s="698" t="s">
        <v>3516</v>
      </c>
      <c r="F177" s="719" t="s">
        <v>3517</v>
      </c>
      <c r="G177" s="698" t="s">
        <v>2638</v>
      </c>
      <c r="H177" s="698" t="s">
        <v>2639</v>
      </c>
      <c r="I177" s="710">
        <v>96.194999999999993</v>
      </c>
      <c r="J177" s="710">
        <v>4</v>
      </c>
      <c r="K177" s="711">
        <v>384.78</v>
      </c>
    </row>
    <row r="178" spans="1:11" ht="14.4" customHeight="1" x14ac:dyDescent="0.3">
      <c r="A178" s="694" t="s">
        <v>532</v>
      </c>
      <c r="B178" s="695" t="s">
        <v>533</v>
      </c>
      <c r="C178" s="698" t="s">
        <v>549</v>
      </c>
      <c r="D178" s="719" t="s">
        <v>2066</v>
      </c>
      <c r="E178" s="698" t="s">
        <v>3516</v>
      </c>
      <c r="F178" s="719" t="s">
        <v>3517</v>
      </c>
      <c r="G178" s="698" t="s">
        <v>2640</v>
      </c>
      <c r="H178" s="698" t="s">
        <v>2641</v>
      </c>
      <c r="I178" s="710">
        <v>186.24</v>
      </c>
      <c r="J178" s="710">
        <v>50</v>
      </c>
      <c r="K178" s="711">
        <v>9311.9</v>
      </c>
    </row>
    <row r="179" spans="1:11" ht="14.4" customHeight="1" x14ac:dyDescent="0.3">
      <c r="A179" s="694" t="s">
        <v>532</v>
      </c>
      <c r="B179" s="695" t="s">
        <v>533</v>
      </c>
      <c r="C179" s="698" t="s">
        <v>549</v>
      </c>
      <c r="D179" s="719" t="s">
        <v>2066</v>
      </c>
      <c r="E179" s="698" t="s">
        <v>3516</v>
      </c>
      <c r="F179" s="719" t="s">
        <v>3517</v>
      </c>
      <c r="G179" s="698" t="s">
        <v>2642</v>
      </c>
      <c r="H179" s="698" t="s">
        <v>2643</v>
      </c>
      <c r="I179" s="710">
        <v>11.995000000000001</v>
      </c>
      <c r="J179" s="710">
        <v>400</v>
      </c>
      <c r="K179" s="711">
        <v>4798.95</v>
      </c>
    </row>
    <row r="180" spans="1:11" ht="14.4" customHeight="1" x14ac:dyDescent="0.3">
      <c r="A180" s="694" t="s">
        <v>532</v>
      </c>
      <c r="B180" s="695" t="s">
        <v>533</v>
      </c>
      <c r="C180" s="698" t="s">
        <v>549</v>
      </c>
      <c r="D180" s="719" t="s">
        <v>2066</v>
      </c>
      <c r="E180" s="698" t="s">
        <v>3516</v>
      </c>
      <c r="F180" s="719" t="s">
        <v>3517</v>
      </c>
      <c r="G180" s="698" t="s">
        <v>2644</v>
      </c>
      <c r="H180" s="698" t="s">
        <v>2645</v>
      </c>
      <c r="I180" s="710">
        <v>0.61</v>
      </c>
      <c r="J180" s="710">
        <v>9600</v>
      </c>
      <c r="K180" s="711">
        <v>5895.2</v>
      </c>
    </row>
    <row r="181" spans="1:11" ht="14.4" customHeight="1" x14ac:dyDescent="0.3">
      <c r="A181" s="694" t="s">
        <v>532</v>
      </c>
      <c r="B181" s="695" t="s">
        <v>533</v>
      </c>
      <c r="C181" s="698" t="s">
        <v>549</v>
      </c>
      <c r="D181" s="719" t="s">
        <v>2066</v>
      </c>
      <c r="E181" s="698" t="s">
        <v>3516</v>
      </c>
      <c r="F181" s="719" t="s">
        <v>3517</v>
      </c>
      <c r="G181" s="698" t="s">
        <v>2646</v>
      </c>
      <c r="H181" s="698" t="s">
        <v>2647</v>
      </c>
      <c r="I181" s="710">
        <v>380.88</v>
      </c>
      <c r="J181" s="710">
        <v>10</v>
      </c>
      <c r="K181" s="711">
        <v>3808.8</v>
      </c>
    </row>
    <row r="182" spans="1:11" ht="14.4" customHeight="1" x14ac:dyDescent="0.3">
      <c r="A182" s="694" t="s">
        <v>532</v>
      </c>
      <c r="B182" s="695" t="s">
        <v>533</v>
      </c>
      <c r="C182" s="698" t="s">
        <v>549</v>
      </c>
      <c r="D182" s="719" t="s">
        <v>2066</v>
      </c>
      <c r="E182" s="698" t="s">
        <v>3516</v>
      </c>
      <c r="F182" s="719" t="s">
        <v>3517</v>
      </c>
      <c r="G182" s="698" t="s">
        <v>2648</v>
      </c>
      <c r="H182" s="698" t="s">
        <v>2649</v>
      </c>
      <c r="I182" s="710">
        <v>29.13</v>
      </c>
      <c r="J182" s="710">
        <v>25</v>
      </c>
      <c r="K182" s="711">
        <v>728.36</v>
      </c>
    </row>
    <row r="183" spans="1:11" ht="14.4" customHeight="1" x14ac:dyDescent="0.3">
      <c r="A183" s="694" t="s">
        <v>532</v>
      </c>
      <c r="B183" s="695" t="s">
        <v>533</v>
      </c>
      <c r="C183" s="698" t="s">
        <v>549</v>
      </c>
      <c r="D183" s="719" t="s">
        <v>2066</v>
      </c>
      <c r="E183" s="698" t="s">
        <v>3516</v>
      </c>
      <c r="F183" s="719" t="s">
        <v>3517</v>
      </c>
      <c r="G183" s="698" t="s">
        <v>2650</v>
      </c>
      <c r="H183" s="698" t="s">
        <v>2651</v>
      </c>
      <c r="I183" s="710">
        <v>1490.2</v>
      </c>
      <c r="J183" s="710">
        <v>2</v>
      </c>
      <c r="K183" s="711">
        <v>2980.4</v>
      </c>
    </row>
    <row r="184" spans="1:11" ht="14.4" customHeight="1" x14ac:dyDescent="0.3">
      <c r="A184" s="694" t="s">
        <v>532</v>
      </c>
      <c r="B184" s="695" t="s">
        <v>533</v>
      </c>
      <c r="C184" s="698" t="s">
        <v>549</v>
      </c>
      <c r="D184" s="719" t="s">
        <v>2066</v>
      </c>
      <c r="E184" s="698" t="s">
        <v>3516</v>
      </c>
      <c r="F184" s="719" t="s">
        <v>3517</v>
      </c>
      <c r="G184" s="698" t="s">
        <v>2652</v>
      </c>
      <c r="H184" s="698" t="s">
        <v>2653</v>
      </c>
      <c r="I184" s="710">
        <v>1.82</v>
      </c>
      <c r="J184" s="710">
        <v>3600</v>
      </c>
      <c r="K184" s="711">
        <v>6555</v>
      </c>
    </row>
    <row r="185" spans="1:11" ht="14.4" customHeight="1" x14ac:dyDescent="0.3">
      <c r="A185" s="694" t="s">
        <v>532</v>
      </c>
      <c r="B185" s="695" t="s">
        <v>533</v>
      </c>
      <c r="C185" s="698" t="s">
        <v>549</v>
      </c>
      <c r="D185" s="719" t="s">
        <v>2066</v>
      </c>
      <c r="E185" s="698" t="s">
        <v>3518</v>
      </c>
      <c r="F185" s="719" t="s">
        <v>3519</v>
      </c>
      <c r="G185" s="698" t="s">
        <v>2654</v>
      </c>
      <c r="H185" s="698" t="s">
        <v>2655</v>
      </c>
      <c r="I185" s="710">
        <v>229.9</v>
      </c>
      <c r="J185" s="710">
        <v>40</v>
      </c>
      <c r="K185" s="711">
        <v>9196</v>
      </c>
    </row>
    <row r="186" spans="1:11" ht="14.4" customHeight="1" x14ac:dyDescent="0.3">
      <c r="A186" s="694" t="s">
        <v>532</v>
      </c>
      <c r="B186" s="695" t="s">
        <v>533</v>
      </c>
      <c r="C186" s="698" t="s">
        <v>549</v>
      </c>
      <c r="D186" s="719" t="s">
        <v>2066</v>
      </c>
      <c r="E186" s="698" t="s">
        <v>3518</v>
      </c>
      <c r="F186" s="719" t="s">
        <v>3519</v>
      </c>
      <c r="G186" s="698" t="s">
        <v>2656</v>
      </c>
      <c r="H186" s="698" t="s">
        <v>2657</v>
      </c>
      <c r="I186" s="710">
        <v>268.61999999999995</v>
      </c>
      <c r="J186" s="710">
        <v>220</v>
      </c>
      <c r="K186" s="711">
        <v>59096.430000000008</v>
      </c>
    </row>
    <row r="187" spans="1:11" ht="14.4" customHeight="1" x14ac:dyDescent="0.3">
      <c r="A187" s="694" t="s">
        <v>532</v>
      </c>
      <c r="B187" s="695" t="s">
        <v>533</v>
      </c>
      <c r="C187" s="698" t="s">
        <v>549</v>
      </c>
      <c r="D187" s="719" t="s">
        <v>2066</v>
      </c>
      <c r="E187" s="698" t="s">
        <v>3518</v>
      </c>
      <c r="F187" s="719" t="s">
        <v>3519</v>
      </c>
      <c r="G187" s="698" t="s">
        <v>2570</v>
      </c>
      <c r="H187" s="698" t="s">
        <v>2571</v>
      </c>
      <c r="I187" s="710">
        <v>2.77</v>
      </c>
      <c r="J187" s="710">
        <v>50</v>
      </c>
      <c r="K187" s="711">
        <v>138.5</v>
      </c>
    </row>
    <row r="188" spans="1:11" ht="14.4" customHeight="1" x14ac:dyDescent="0.3">
      <c r="A188" s="694" t="s">
        <v>532</v>
      </c>
      <c r="B188" s="695" t="s">
        <v>533</v>
      </c>
      <c r="C188" s="698" t="s">
        <v>549</v>
      </c>
      <c r="D188" s="719" t="s">
        <v>2066</v>
      </c>
      <c r="E188" s="698" t="s">
        <v>3518</v>
      </c>
      <c r="F188" s="719" t="s">
        <v>3519</v>
      </c>
      <c r="G188" s="698" t="s">
        <v>2458</v>
      </c>
      <c r="H188" s="698" t="s">
        <v>2459</v>
      </c>
      <c r="I188" s="710">
        <v>15.922500000000001</v>
      </c>
      <c r="J188" s="710">
        <v>450</v>
      </c>
      <c r="K188" s="711">
        <v>7165</v>
      </c>
    </row>
    <row r="189" spans="1:11" ht="14.4" customHeight="1" x14ac:dyDescent="0.3">
      <c r="A189" s="694" t="s">
        <v>532</v>
      </c>
      <c r="B189" s="695" t="s">
        <v>533</v>
      </c>
      <c r="C189" s="698" t="s">
        <v>549</v>
      </c>
      <c r="D189" s="719" t="s">
        <v>2066</v>
      </c>
      <c r="E189" s="698" t="s">
        <v>3518</v>
      </c>
      <c r="F189" s="719" t="s">
        <v>3519</v>
      </c>
      <c r="G189" s="698" t="s">
        <v>2658</v>
      </c>
      <c r="H189" s="698" t="s">
        <v>2659</v>
      </c>
      <c r="I189" s="710">
        <v>7.43</v>
      </c>
      <c r="J189" s="710">
        <v>2400</v>
      </c>
      <c r="K189" s="711">
        <v>17832</v>
      </c>
    </row>
    <row r="190" spans="1:11" ht="14.4" customHeight="1" x14ac:dyDescent="0.3">
      <c r="A190" s="694" t="s">
        <v>532</v>
      </c>
      <c r="B190" s="695" t="s">
        <v>533</v>
      </c>
      <c r="C190" s="698" t="s">
        <v>549</v>
      </c>
      <c r="D190" s="719" t="s">
        <v>2066</v>
      </c>
      <c r="E190" s="698" t="s">
        <v>3518</v>
      </c>
      <c r="F190" s="719" t="s">
        <v>3519</v>
      </c>
      <c r="G190" s="698" t="s">
        <v>2462</v>
      </c>
      <c r="H190" s="698" t="s">
        <v>2463</v>
      </c>
      <c r="I190" s="710">
        <v>0.93</v>
      </c>
      <c r="J190" s="710">
        <v>3200</v>
      </c>
      <c r="K190" s="711">
        <v>2976</v>
      </c>
    </row>
    <row r="191" spans="1:11" ht="14.4" customHeight="1" x14ac:dyDescent="0.3">
      <c r="A191" s="694" t="s">
        <v>532</v>
      </c>
      <c r="B191" s="695" t="s">
        <v>533</v>
      </c>
      <c r="C191" s="698" t="s">
        <v>549</v>
      </c>
      <c r="D191" s="719" t="s">
        <v>2066</v>
      </c>
      <c r="E191" s="698" t="s">
        <v>3518</v>
      </c>
      <c r="F191" s="719" t="s">
        <v>3519</v>
      </c>
      <c r="G191" s="698" t="s">
        <v>2464</v>
      </c>
      <c r="H191" s="698" t="s">
        <v>2465</v>
      </c>
      <c r="I191" s="710">
        <v>1.4339999999999997</v>
      </c>
      <c r="J191" s="710">
        <v>2800</v>
      </c>
      <c r="K191" s="711">
        <v>4017</v>
      </c>
    </row>
    <row r="192" spans="1:11" ht="14.4" customHeight="1" x14ac:dyDescent="0.3">
      <c r="A192" s="694" t="s">
        <v>532</v>
      </c>
      <c r="B192" s="695" t="s">
        <v>533</v>
      </c>
      <c r="C192" s="698" t="s">
        <v>549</v>
      </c>
      <c r="D192" s="719" t="s">
        <v>2066</v>
      </c>
      <c r="E192" s="698" t="s">
        <v>3518</v>
      </c>
      <c r="F192" s="719" t="s">
        <v>3519</v>
      </c>
      <c r="G192" s="698" t="s">
        <v>2466</v>
      </c>
      <c r="H192" s="698" t="s">
        <v>2467</v>
      </c>
      <c r="I192" s="710">
        <v>0.42000000000000004</v>
      </c>
      <c r="J192" s="710">
        <v>2300</v>
      </c>
      <c r="K192" s="711">
        <v>966</v>
      </c>
    </row>
    <row r="193" spans="1:11" ht="14.4" customHeight="1" x14ac:dyDescent="0.3">
      <c r="A193" s="694" t="s">
        <v>532</v>
      </c>
      <c r="B193" s="695" t="s">
        <v>533</v>
      </c>
      <c r="C193" s="698" t="s">
        <v>549</v>
      </c>
      <c r="D193" s="719" t="s">
        <v>2066</v>
      </c>
      <c r="E193" s="698" t="s">
        <v>3518</v>
      </c>
      <c r="F193" s="719" t="s">
        <v>3519</v>
      </c>
      <c r="G193" s="698" t="s">
        <v>2468</v>
      </c>
      <c r="H193" s="698" t="s">
        <v>2469</v>
      </c>
      <c r="I193" s="710">
        <v>0.57800000000000007</v>
      </c>
      <c r="J193" s="710">
        <v>2200</v>
      </c>
      <c r="K193" s="711">
        <v>1271</v>
      </c>
    </row>
    <row r="194" spans="1:11" ht="14.4" customHeight="1" x14ac:dyDescent="0.3">
      <c r="A194" s="694" t="s">
        <v>532</v>
      </c>
      <c r="B194" s="695" t="s">
        <v>533</v>
      </c>
      <c r="C194" s="698" t="s">
        <v>549</v>
      </c>
      <c r="D194" s="719" t="s">
        <v>2066</v>
      </c>
      <c r="E194" s="698" t="s">
        <v>3518</v>
      </c>
      <c r="F194" s="719" t="s">
        <v>3519</v>
      </c>
      <c r="G194" s="698" t="s">
        <v>2660</v>
      </c>
      <c r="H194" s="698" t="s">
        <v>2661</v>
      </c>
      <c r="I194" s="710">
        <v>3.1349999999999998</v>
      </c>
      <c r="J194" s="710">
        <v>150</v>
      </c>
      <c r="K194" s="711">
        <v>470.5</v>
      </c>
    </row>
    <row r="195" spans="1:11" ht="14.4" customHeight="1" x14ac:dyDescent="0.3">
      <c r="A195" s="694" t="s">
        <v>532</v>
      </c>
      <c r="B195" s="695" t="s">
        <v>533</v>
      </c>
      <c r="C195" s="698" t="s">
        <v>549</v>
      </c>
      <c r="D195" s="719" t="s">
        <v>2066</v>
      </c>
      <c r="E195" s="698" t="s">
        <v>3518</v>
      </c>
      <c r="F195" s="719" t="s">
        <v>3519</v>
      </c>
      <c r="G195" s="698" t="s">
        <v>2662</v>
      </c>
      <c r="H195" s="698" t="s">
        <v>2663</v>
      </c>
      <c r="I195" s="710">
        <v>185.76</v>
      </c>
      <c r="J195" s="710">
        <v>200</v>
      </c>
      <c r="K195" s="711">
        <v>37151.839999999997</v>
      </c>
    </row>
    <row r="196" spans="1:11" ht="14.4" customHeight="1" x14ac:dyDescent="0.3">
      <c r="A196" s="694" t="s">
        <v>532</v>
      </c>
      <c r="B196" s="695" t="s">
        <v>533</v>
      </c>
      <c r="C196" s="698" t="s">
        <v>549</v>
      </c>
      <c r="D196" s="719" t="s">
        <v>2066</v>
      </c>
      <c r="E196" s="698" t="s">
        <v>3518</v>
      </c>
      <c r="F196" s="719" t="s">
        <v>3519</v>
      </c>
      <c r="G196" s="698" t="s">
        <v>2574</v>
      </c>
      <c r="H196" s="698" t="s">
        <v>2575</v>
      </c>
      <c r="I196" s="710">
        <v>2.1800000000000002</v>
      </c>
      <c r="J196" s="710">
        <v>500</v>
      </c>
      <c r="K196" s="711">
        <v>1090</v>
      </c>
    </row>
    <row r="197" spans="1:11" ht="14.4" customHeight="1" x14ac:dyDescent="0.3">
      <c r="A197" s="694" t="s">
        <v>532</v>
      </c>
      <c r="B197" s="695" t="s">
        <v>533</v>
      </c>
      <c r="C197" s="698" t="s">
        <v>549</v>
      </c>
      <c r="D197" s="719" t="s">
        <v>2066</v>
      </c>
      <c r="E197" s="698" t="s">
        <v>3518</v>
      </c>
      <c r="F197" s="719" t="s">
        <v>3519</v>
      </c>
      <c r="G197" s="698" t="s">
        <v>2576</v>
      </c>
      <c r="H197" s="698" t="s">
        <v>2577</v>
      </c>
      <c r="I197" s="710">
        <v>68.53</v>
      </c>
      <c r="J197" s="710">
        <v>10</v>
      </c>
      <c r="K197" s="711">
        <v>685.3</v>
      </c>
    </row>
    <row r="198" spans="1:11" ht="14.4" customHeight="1" x14ac:dyDescent="0.3">
      <c r="A198" s="694" t="s">
        <v>532</v>
      </c>
      <c r="B198" s="695" t="s">
        <v>533</v>
      </c>
      <c r="C198" s="698" t="s">
        <v>549</v>
      </c>
      <c r="D198" s="719" t="s">
        <v>2066</v>
      </c>
      <c r="E198" s="698" t="s">
        <v>3518</v>
      </c>
      <c r="F198" s="719" t="s">
        <v>3519</v>
      </c>
      <c r="G198" s="698" t="s">
        <v>2664</v>
      </c>
      <c r="H198" s="698" t="s">
        <v>2665</v>
      </c>
      <c r="I198" s="710">
        <v>1140.45</v>
      </c>
      <c r="J198" s="710">
        <v>4</v>
      </c>
      <c r="K198" s="711">
        <v>4561.8</v>
      </c>
    </row>
    <row r="199" spans="1:11" ht="14.4" customHeight="1" x14ac:dyDescent="0.3">
      <c r="A199" s="694" t="s">
        <v>532</v>
      </c>
      <c r="B199" s="695" t="s">
        <v>533</v>
      </c>
      <c r="C199" s="698" t="s">
        <v>549</v>
      </c>
      <c r="D199" s="719" t="s">
        <v>2066</v>
      </c>
      <c r="E199" s="698" t="s">
        <v>3518</v>
      </c>
      <c r="F199" s="719" t="s">
        <v>3519</v>
      </c>
      <c r="G199" s="698" t="s">
        <v>2666</v>
      </c>
      <c r="H199" s="698" t="s">
        <v>2667</v>
      </c>
      <c r="I199" s="710">
        <v>80.574999999999989</v>
      </c>
      <c r="J199" s="710">
        <v>240</v>
      </c>
      <c r="K199" s="711">
        <v>19338.400000000001</v>
      </c>
    </row>
    <row r="200" spans="1:11" ht="14.4" customHeight="1" x14ac:dyDescent="0.3">
      <c r="A200" s="694" t="s">
        <v>532</v>
      </c>
      <c r="B200" s="695" t="s">
        <v>533</v>
      </c>
      <c r="C200" s="698" t="s">
        <v>549</v>
      </c>
      <c r="D200" s="719" t="s">
        <v>2066</v>
      </c>
      <c r="E200" s="698" t="s">
        <v>3518</v>
      </c>
      <c r="F200" s="719" t="s">
        <v>3519</v>
      </c>
      <c r="G200" s="698" t="s">
        <v>2474</v>
      </c>
      <c r="H200" s="698" t="s">
        <v>2475</v>
      </c>
      <c r="I200" s="710">
        <v>5.57</v>
      </c>
      <c r="J200" s="710">
        <v>160</v>
      </c>
      <c r="K200" s="711">
        <v>891.2</v>
      </c>
    </row>
    <row r="201" spans="1:11" ht="14.4" customHeight="1" x14ac:dyDescent="0.3">
      <c r="A201" s="694" t="s">
        <v>532</v>
      </c>
      <c r="B201" s="695" t="s">
        <v>533</v>
      </c>
      <c r="C201" s="698" t="s">
        <v>549</v>
      </c>
      <c r="D201" s="719" t="s">
        <v>2066</v>
      </c>
      <c r="E201" s="698" t="s">
        <v>3518</v>
      </c>
      <c r="F201" s="719" t="s">
        <v>3519</v>
      </c>
      <c r="G201" s="698" t="s">
        <v>2668</v>
      </c>
      <c r="H201" s="698" t="s">
        <v>2669</v>
      </c>
      <c r="I201" s="710">
        <v>48.642499999999998</v>
      </c>
      <c r="J201" s="710">
        <v>300</v>
      </c>
      <c r="K201" s="711">
        <v>14655.21</v>
      </c>
    </row>
    <row r="202" spans="1:11" ht="14.4" customHeight="1" x14ac:dyDescent="0.3">
      <c r="A202" s="694" t="s">
        <v>532</v>
      </c>
      <c r="B202" s="695" t="s">
        <v>533</v>
      </c>
      <c r="C202" s="698" t="s">
        <v>549</v>
      </c>
      <c r="D202" s="719" t="s">
        <v>2066</v>
      </c>
      <c r="E202" s="698" t="s">
        <v>3518</v>
      </c>
      <c r="F202" s="719" t="s">
        <v>3519</v>
      </c>
      <c r="G202" s="698" t="s">
        <v>2670</v>
      </c>
      <c r="H202" s="698" t="s">
        <v>2671</v>
      </c>
      <c r="I202" s="710">
        <v>16.940000000000001</v>
      </c>
      <c r="J202" s="710">
        <v>12</v>
      </c>
      <c r="K202" s="711">
        <v>203.28</v>
      </c>
    </row>
    <row r="203" spans="1:11" ht="14.4" customHeight="1" x14ac:dyDescent="0.3">
      <c r="A203" s="694" t="s">
        <v>532</v>
      </c>
      <c r="B203" s="695" t="s">
        <v>533</v>
      </c>
      <c r="C203" s="698" t="s">
        <v>549</v>
      </c>
      <c r="D203" s="719" t="s">
        <v>2066</v>
      </c>
      <c r="E203" s="698" t="s">
        <v>3518</v>
      </c>
      <c r="F203" s="719" t="s">
        <v>3519</v>
      </c>
      <c r="G203" s="698" t="s">
        <v>2672</v>
      </c>
      <c r="H203" s="698" t="s">
        <v>2673</v>
      </c>
      <c r="I203" s="710">
        <v>17.196666666666669</v>
      </c>
      <c r="J203" s="710">
        <v>21</v>
      </c>
      <c r="K203" s="711">
        <v>361.19</v>
      </c>
    </row>
    <row r="204" spans="1:11" ht="14.4" customHeight="1" x14ac:dyDescent="0.3">
      <c r="A204" s="694" t="s">
        <v>532</v>
      </c>
      <c r="B204" s="695" t="s">
        <v>533</v>
      </c>
      <c r="C204" s="698" t="s">
        <v>549</v>
      </c>
      <c r="D204" s="719" t="s">
        <v>2066</v>
      </c>
      <c r="E204" s="698" t="s">
        <v>3518</v>
      </c>
      <c r="F204" s="719" t="s">
        <v>3519</v>
      </c>
      <c r="G204" s="698" t="s">
        <v>2674</v>
      </c>
      <c r="H204" s="698" t="s">
        <v>2675</v>
      </c>
      <c r="I204" s="710">
        <v>2.7833333333333332</v>
      </c>
      <c r="J204" s="710">
        <v>1200</v>
      </c>
      <c r="K204" s="711">
        <v>3340.7</v>
      </c>
    </row>
    <row r="205" spans="1:11" ht="14.4" customHeight="1" x14ac:dyDescent="0.3">
      <c r="A205" s="694" t="s">
        <v>532</v>
      </c>
      <c r="B205" s="695" t="s">
        <v>533</v>
      </c>
      <c r="C205" s="698" t="s">
        <v>549</v>
      </c>
      <c r="D205" s="719" t="s">
        <v>2066</v>
      </c>
      <c r="E205" s="698" t="s">
        <v>3518</v>
      </c>
      <c r="F205" s="719" t="s">
        <v>3519</v>
      </c>
      <c r="G205" s="698" t="s">
        <v>2676</v>
      </c>
      <c r="H205" s="698" t="s">
        <v>2677</v>
      </c>
      <c r="I205" s="710">
        <v>174.37</v>
      </c>
      <c r="J205" s="710">
        <v>2</v>
      </c>
      <c r="K205" s="711">
        <v>348.74</v>
      </c>
    </row>
    <row r="206" spans="1:11" ht="14.4" customHeight="1" x14ac:dyDescent="0.3">
      <c r="A206" s="694" t="s">
        <v>532</v>
      </c>
      <c r="B206" s="695" t="s">
        <v>533</v>
      </c>
      <c r="C206" s="698" t="s">
        <v>549</v>
      </c>
      <c r="D206" s="719" t="s">
        <v>2066</v>
      </c>
      <c r="E206" s="698" t="s">
        <v>3518</v>
      </c>
      <c r="F206" s="719" t="s">
        <v>3519</v>
      </c>
      <c r="G206" s="698" t="s">
        <v>2678</v>
      </c>
      <c r="H206" s="698" t="s">
        <v>2679</v>
      </c>
      <c r="I206" s="710">
        <v>35.479999999999997</v>
      </c>
      <c r="J206" s="710">
        <v>350</v>
      </c>
      <c r="K206" s="711">
        <v>12416.76</v>
      </c>
    </row>
    <row r="207" spans="1:11" ht="14.4" customHeight="1" x14ac:dyDescent="0.3">
      <c r="A207" s="694" t="s">
        <v>532</v>
      </c>
      <c r="B207" s="695" t="s">
        <v>533</v>
      </c>
      <c r="C207" s="698" t="s">
        <v>549</v>
      </c>
      <c r="D207" s="719" t="s">
        <v>2066</v>
      </c>
      <c r="E207" s="698" t="s">
        <v>3518</v>
      </c>
      <c r="F207" s="719" t="s">
        <v>3519</v>
      </c>
      <c r="G207" s="698" t="s">
        <v>2478</v>
      </c>
      <c r="H207" s="698" t="s">
        <v>2479</v>
      </c>
      <c r="I207" s="710">
        <v>1.8180000000000001</v>
      </c>
      <c r="J207" s="710">
        <v>700</v>
      </c>
      <c r="K207" s="711">
        <v>1265</v>
      </c>
    </row>
    <row r="208" spans="1:11" ht="14.4" customHeight="1" x14ac:dyDescent="0.3">
      <c r="A208" s="694" t="s">
        <v>532</v>
      </c>
      <c r="B208" s="695" t="s">
        <v>533</v>
      </c>
      <c r="C208" s="698" t="s">
        <v>549</v>
      </c>
      <c r="D208" s="719" t="s">
        <v>2066</v>
      </c>
      <c r="E208" s="698" t="s">
        <v>3518</v>
      </c>
      <c r="F208" s="719" t="s">
        <v>3519</v>
      </c>
      <c r="G208" s="698" t="s">
        <v>2480</v>
      </c>
      <c r="H208" s="698" t="s">
        <v>2481</v>
      </c>
      <c r="I208" s="710">
        <v>1.7866666666666668</v>
      </c>
      <c r="J208" s="710">
        <v>200</v>
      </c>
      <c r="K208" s="711">
        <v>358</v>
      </c>
    </row>
    <row r="209" spans="1:11" ht="14.4" customHeight="1" x14ac:dyDescent="0.3">
      <c r="A209" s="694" t="s">
        <v>532</v>
      </c>
      <c r="B209" s="695" t="s">
        <v>533</v>
      </c>
      <c r="C209" s="698" t="s">
        <v>549</v>
      </c>
      <c r="D209" s="719" t="s">
        <v>2066</v>
      </c>
      <c r="E209" s="698" t="s">
        <v>3518</v>
      </c>
      <c r="F209" s="719" t="s">
        <v>3519</v>
      </c>
      <c r="G209" s="698" t="s">
        <v>2680</v>
      </c>
      <c r="H209" s="698" t="s">
        <v>2681</v>
      </c>
      <c r="I209" s="710">
        <v>2.8866666666666667</v>
      </c>
      <c r="J209" s="710">
        <v>250</v>
      </c>
      <c r="K209" s="711">
        <v>716.5</v>
      </c>
    </row>
    <row r="210" spans="1:11" ht="14.4" customHeight="1" x14ac:dyDescent="0.3">
      <c r="A210" s="694" t="s">
        <v>532</v>
      </c>
      <c r="B210" s="695" t="s">
        <v>533</v>
      </c>
      <c r="C210" s="698" t="s">
        <v>549</v>
      </c>
      <c r="D210" s="719" t="s">
        <v>2066</v>
      </c>
      <c r="E210" s="698" t="s">
        <v>3518</v>
      </c>
      <c r="F210" s="719" t="s">
        <v>3519</v>
      </c>
      <c r="G210" s="698" t="s">
        <v>2608</v>
      </c>
      <c r="H210" s="698" t="s">
        <v>2609</v>
      </c>
      <c r="I210" s="710">
        <v>1.7650000000000001</v>
      </c>
      <c r="J210" s="710">
        <v>300</v>
      </c>
      <c r="K210" s="711">
        <v>530</v>
      </c>
    </row>
    <row r="211" spans="1:11" ht="14.4" customHeight="1" x14ac:dyDescent="0.3">
      <c r="A211" s="694" t="s">
        <v>532</v>
      </c>
      <c r="B211" s="695" t="s">
        <v>533</v>
      </c>
      <c r="C211" s="698" t="s">
        <v>549</v>
      </c>
      <c r="D211" s="719" t="s">
        <v>2066</v>
      </c>
      <c r="E211" s="698" t="s">
        <v>3518</v>
      </c>
      <c r="F211" s="719" t="s">
        <v>3519</v>
      </c>
      <c r="G211" s="698" t="s">
        <v>2581</v>
      </c>
      <c r="H211" s="698" t="s">
        <v>2582</v>
      </c>
      <c r="I211" s="710">
        <v>1.7549999999999999</v>
      </c>
      <c r="J211" s="710">
        <v>400</v>
      </c>
      <c r="K211" s="711">
        <v>701</v>
      </c>
    </row>
    <row r="212" spans="1:11" ht="14.4" customHeight="1" x14ac:dyDescent="0.3">
      <c r="A212" s="694" t="s">
        <v>532</v>
      </c>
      <c r="B212" s="695" t="s">
        <v>533</v>
      </c>
      <c r="C212" s="698" t="s">
        <v>549</v>
      </c>
      <c r="D212" s="719" t="s">
        <v>2066</v>
      </c>
      <c r="E212" s="698" t="s">
        <v>3518</v>
      </c>
      <c r="F212" s="719" t="s">
        <v>3519</v>
      </c>
      <c r="G212" s="698" t="s">
        <v>2482</v>
      </c>
      <c r="H212" s="698" t="s">
        <v>2483</v>
      </c>
      <c r="I212" s="710">
        <v>0.01</v>
      </c>
      <c r="J212" s="710">
        <v>200</v>
      </c>
      <c r="K212" s="711">
        <v>2</v>
      </c>
    </row>
    <row r="213" spans="1:11" ht="14.4" customHeight="1" x14ac:dyDescent="0.3">
      <c r="A213" s="694" t="s">
        <v>532</v>
      </c>
      <c r="B213" s="695" t="s">
        <v>533</v>
      </c>
      <c r="C213" s="698" t="s">
        <v>549</v>
      </c>
      <c r="D213" s="719" t="s">
        <v>2066</v>
      </c>
      <c r="E213" s="698" t="s">
        <v>3518</v>
      </c>
      <c r="F213" s="719" t="s">
        <v>3519</v>
      </c>
      <c r="G213" s="698" t="s">
        <v>2682</v>
      </c>
      <c r="H213" s="698" t="s">
        <v>2683</v>
      </c>
      <c r="I213" s="710">
        <v>2.0566666666666666</v>
      </c>
      <c r="J213" s="710">
        <v>600</v>
      </c>
      <c r="K213" s="711">
        <v>1234</v>
      </c>
    </row>
    <row r="214" spans="1:11" ht="14.4" customHeight="1" x14ac:dyDescent="0.3">
      <c r="A214" s="694" t="s">
        <v>532</v>
      </c>
      <c r="B214" s="695" t="s">
        <v>533</v>
      </c>
      <c r="C214" s="698" t="s">
        <v>549</v>
      </c>
      <c r="D214" s="719" t="s">
        <v>2066</v>
      </c>
      <c r="E214" s="698" t="s">
        <v>3518</v>
      </c>
      <c r="F214" s="719" t="s">
        <v>3519</v>
      </c>
      <c r="G214" s="698" t="s">
        <v>2583</v>
      </c>
      <c r="H214" s="698" t="s">
        <v>2584</v>
      </c>
      <c r="I214" s="710">
        <v>2.8183333333333334</v>
      </c>
      <c r="J214" s="710">
        <v>1100</v>
      </c>
      <c r="K214" s="711">
        <v>3092.88</v>
      </c>
    </row>
    <row r="215" spans="1:11" ht="14.4" customHeight="1" x14ac:dyDescent="0.3">
      <c r="A215" s="694" t="s">
        <v>532</v>
      </c>
      <c r="B215" s="695" t="s">
        <v>533</v>
      </c>
      <c r="C215" s="698" t="s">
        <v>549</v>
      </c>
      <c r="D215" s="719" t="s">
        <v>2066</v>
      </c>
      <c r="E215" s="698" t="s">
        <v>3518</v>
      </c>
      <c r="F215" s="719" t="s">
        <v>3519</v>
      </c>
      <c r="G215" s="698" t="s">
        <v>2484</v>
      </c>
      <c r="H215" s="698" t="s">
        <v>2485</v>
      </c>
      <c r="I215" s="710">
        <v>2.0333333333333332</v>
      </c>
      <c r="J215" s="710">
        <v>500</v>
      </c>
      <c r="K215" s="711">
        <v>1009</v>
      </c>
    </row>
    <row r="216" spans="1:11" ht="14.4" customHeight="1" x14ac:dyDescent="0.3">
      <c r="A216" s="694" t="s">
        <v>532</v>
      </c>
      <c r="B216" s="695" t="s">
        <v>533</v>
      </c>
      <c r="C216" s="698" t="s">
        <v>549</v>
      </c>
      <c r="D216" s="719" t="s">
        <v>2066</v>
      </c>
      <c r="E216" s="698" t="s">
        <v>3518</v>
      </c>
      <c r="F216" s="719" t="s">
        <v>3519</v>
      </c>
      <c r="G216" s="698" t="s">
        <v>2684</v>
      </c>
      <c r="H216" s="698" t="s">
        <v>2685</v>
      </c>
      <c r="I216" s="710">
        <v>8.76</v>
      </c>
      <c r="J216" s="710">
        <v>750</v>
      </c>
      <c r="K216" s="711">
        <v>6570.2999999999993</v>
      </c>
    </row>
    <row r="217" spans="1:11" ht="14.4" customHeight="1" x14ac:dyDescent="0.3">
      <c r="A217" s="694" t="s">
        <v>532</v>
      </c>
      <c r="B217" s="695" t="s">
        <v>533</v>
      </c>
      <c r="C217" s="698" t="s">
        <v>549</v>
      </c>
      <c r="D217" s="719" t="s">
        <v>2066</v>
      </c>
      <c r="E217" s="698" t="s">
        <v>3518</v>
      </c>
      <c r="F217" s="719" t="s">
        <v>3519</v>
      </c>
      <c r="G217" s="698" t="s">
        <v>2686</v>
      </c>
      <c r="H217" s="698" t="s">
        <v>2687</v>
      </c>
      <c r="I217" s="710">
        <v>37.15</v>
      </c>
      <c r="J217" s="710">
        <v>700</v>
      </c>
      <c r="K217" s="711">
        <v>26005</v>
      </c>
    </row>
    <row r="218" spans="1:11" ht="14.4" customHeight="1" x14ac:dyDescent="0.3">
      <c r="A218" s="694" t="s">
        <v>532</v>
      </c>
      <c r="B218" s="695" t="s">
        <v>533</v>
      </c>
      <c r="C218" s="698" t="s">
        <v>549</v>
      </c>
      <c r="D218" s="719" t="s">
        <v>2066</v>
      </c>
      <c r="E218" s="698" t="s">
        <v>3518</v>
      </c>
      <c r="F218" s="719" t="s">
        <v>3519</v>
      </c>
      <c r="G218" s="698" t="s">
        <v>2488</v>
      </c>
      <c r="H218" s="698" t="s">
        <v>2489</v>
      </c>
      <c r="I218" s="710">
        <v>2.1800000000000002</v>
      </c>
      <c r="J218" s="710">
        <v>1000</v>
      </c>
      <c r="K218" s="711">
        <v>2180</v>
      </c>
    </row>
    <row r="219" spans="1:11" ht="14.4" customHeight="1" x14ac:dyDescent="0.3">
      <c r="A219" s="694" t="s">
        <v>532</v>
      </c>
      <c r="B219" s="695" t="s">
        <v>533</v>
      </c>
      <c r="C219" s="698" t="s">
        <v>549</v>
      </c>
      <c r="D219" s="719" t="s">
        <v>2066</v>
      </c>
      <c r="E219" s="698" t="s">
        <v>3518</v>
      </c>
      <c r="F219" s="719" t="s">
        <v>3519</v>
      </c>
      <c r="G219" s="698" t="s">
        <v>2688</v>
      </c>
      <c r="H219" s="698" t="s">
        <v>2689</v>
      </c>
      <c r="I219" s="710">
        <v>58.92</v>
      </c>
      <c r="J219" s="710">
        <v>50</v>
      </c>
      <c r="K219" s="711">
        <v>2945.75</v>
      </c>
    </row>
    <row r="220" spans="1:11" ht="14.4" customHeight="1" x14ac:dyDescent="0.3">
      <c r="A220" s="694" t="s">
        <v>532</v>
      </c>
      <c r="B220" s="695" t="s">
        <v>533</v>
      </c>
      <c r="C220" s="698" t="s">
        <v>549</v>
      </c>
      <c r="D220" s="719" t="s">
        <v>2066</v>
      </c>
      <c r="E220" s="698" t="s">
        <v>3518</v>
      </c>
      <c r="F220" s="719" t="s">
        <v>3519</v>
      </c>
      <c r="G220" s="698" t="s">
        <v>2690</v>
      </c>
      <c r="H220" s="698" t="s">
        <v>2691</v>
      </c>
      <c r="I220" s="710">
        <v>2.85</v>
      </c>
      <c r="J220" s="710">
        <v>100</v>
      </c>
      <c r="K220" s="711">
        <v>285</v>
      </c>
    </row>
    <row r="221" spans="1:11" ht="14.4" customHeight="1" x14ac:dyDescent="0.3">
      <c r="A221" s="694" t="s">
        <v>532</v>
      </c>
      <c r="B221" s="695" t="s">
        <v>533</v>
      </c>
      <c r="C221" s="698" t="s">
        <v>549</v>
      </c>
      <c r="D221" s="719" t="s">
        <v>2066</v>
      </c>
      <c r="E221" s="698" t="s">
        <v>3518</v>
      </c>
      <c r="F221" s="719" t="s">
        <v>3519</v>
      </c>
      <c r="G221" s="698" t="s">
        <v>2692</v>
      </c>
      <c r="H221" s="698" t="s">
        <v>2693</v>
      </c>
      <c r="I221" s="710">
        <v>34.729999999999997</v>
      </c>
      <c r="J221" s="710">
        <v>40</v>
      </c>
      <c r="K221" s="711">
        <v>1389.1</v>
      </c>
    </row>
    <row r="222" spans="1:11" ht="14.4" customHeight="1" x14ac:dyDescent="0.3">
      <c r="A222" s="694" t="s">
        <v>532</v>
      </c>
      <c r="B222" s="695" t="s">
        <v>533</v>
      </c>
      <c r="C222" s="698" t="s">
        <v>549</v>
      </c>
      <c r="D222" s="719" t="s">
        <v>2066</v>
      </c>
      <c r="E222" s="698" t="s">
        <v>3518</v>
      </c>
      <c r="F222" s="719" t="s">
        <v>3519</v>
      </c>
      <c r="G222" s="698" t="s">
        <v>2694</v>
      </c>
      <c r="H222" s="698" t="s">
        <v>2695</v>
      </c>
      <c r="I222" s="710">
        <v>365.27</v>
      </c>
      <c r="J222" s="710">
        <v>70</v>
      </c>
      <c r="K222" s="711">
        <v>25569.21</v>
      </c>
    </row>
    <row r="223" spans="1:11" ht="14.4" customHeight="1" x14ac:dyDescent="0.3">
      <c r="A223" s="694" t="s">
        <v>532</v>
      </c>
      <c r="B223" s="695" t="s">
        <v>533</v>
      </c>
      <c r="C223" s="698" t="s">
        <v>549</v>
      </c>
      <c r="D223" s="719" t="s">
        <v>2066</v>
      </c>
      <c r="E223" s="698" t="s">
        <v>3518</v>
      </c>
      <c r="F223" s="719" t="s">
        <v>3519</v>
      </c>
      <c r="G223" s="698" t="s">
        <v>2696</v>
      </c>
      <c r="H223" s="698" t="s">
        <v>2697</v>
      </c>
      <c r="I223" s="710">
        <v>511.83</v>
      </c>
      <c r="J223" s="710">
        <v>40</v>
      </c>
      <c r="K223" s="711">
        <v>20473.2</v>
      </c>
    </row>
    <row r="224" spans="1:11" ht="14.4" customHeight="1" x14ac:dyDescent="0.3">
      <c r="A224" s="694" t="s">
        <v>532</v>
      </c>
      <c r="B224" s="695" t="s">
        <v>533</v>
      </c>
      <c r="C224" s="698" t="s">
        <v>549</v>
      </c>
      <c r="D224" s="719" t="s">
        <v>2066</v>
      </c>
      <c r="E224" s="698" t="s">
        <v>3518</v>
      </c>
      <c r="F224" s="719" t="s">
        <v>3519</v>
      </c>
      <c r="G224" s="698" t="s">
        <v>2698</v>
      </c>
      <c r="H224" s="698" t="s">
        <v>2699</v>
      </c>
      <c r="I224" s="710">
        <v>229.416</v>
      </c>
      <c r="J224" s="710">
        <v>180</v>
      </c>
      <c r="K224" s="711">
        <v>40559.199999999997</v>
      </c>
    </row>
    <row r="225" spans="1:11" ht="14.4" customHeight="1" x14ac:dyDescent="0.3">
      <c r="A225" s="694" t="s">
        <v>532</v>
      </c>
      <c r="B225" s="695" t="s">
        <v>533</v>
      </c>
      <c r="C225" s="698" t="s">
        <v>549</v>
      </c>
      <c r="D225" s="719" t="s">
        <v>2066</v>
      </c>
      <c r="E225" s="698" t="s">
        <v>3518</v>
      </c>
      <c r="F225" s="719" t="s">
        <v>3519</v>
      </c>
      <c r="G225" s="698" t="s">
        <v>2700</v>
      </c>
      <c r="H225" s="698" t="s">
        <v>2701</v>
      </c>
      <c r="I225" s="710">
        <v>440.44</v>
      </c>
      <c r="J225" s="710">
        <v>20</v>
      </c>
      <c r="K225" s="711">
        <v>8808.7999999999993</v>
      </c>
    </row>
    <row r="226" spans="1:11" ht="14.4" customHeight="1" x14ac:dyDescent="0.3">
      <c r="A226" s="694" t="s">
        <v>532</v>
      </c>
      <c r="B226" s="695" t="s">
        <v>533</v>
      </c>
      <c r="C226" s="698" t="s">
        <v>549</v>
      </c>
      <c r="D226" s="719" t="s">
        <v>2066</v>
      </c>
      <c r="E226" s="698" t="s">
        <v>3518</v>
      </c>
      <c r="F226" s="719" t="s">
        <v>3519</v>
      </c>
      <c r="G226" s="698" t="s">
        <v>2702</v>
      </c>
      <c r="H226" s="698" t="s">
        <v>2703</v>
      </c>
      <c r="I226" s="710">
        <v>34.57</v>
      </c>
      <c r="J226" s="710">
        <v>150</v>
      </c>
      <c r="K226" s="711">
        <v>5185.3500000000004</v>
      </c>
    </row>
    <row r="227" spans="1:11" ht="14.4" customHeight="1" x14ac:dyDescent="0.3">
      <c r="A227" s="694" t="s">
        <v>532</v>
      </c>
      <c r="B227" s="695" t="s">
        <v>533</v>
      </c>
      <c r="C227" s="698" t="s">
        <v>549</v>
      </c>
      <c r="D227" s="719" t="s">
        <v>2066</v>
      </c>
      <c r="E227" s="698" t="s">
        <v>3518</v>
      </c>
      <c r="F227" s="719" t="s">
        <v>3519</v>
      </c>
      <c r="G227" s="698" t="s">
        <v>2704</v>
      </c>
      <c r="H227" s="698" t="s">
        <v>2705</v>
      </c>
      <c r="I227" s="710">
        <v>21.79</v>
      </c>
      <c r="J227" s="710">
        <v>12</v>
      </c>
      <c r="K227" s="711">
        <v>261.5</v>
      </c>
    </row>
    <row r="228" spans="1:11" ht="14.4" customHeight="1" x14ac:dyDescent="0.3">
      <c r="A228" s="694" t="s">
        <v>532</v>
      </c>
      <c r="B228" s="695" t="s">
        <v>533</v>
      </c>
      <c r="C228" s="698" t="s">
        <v>549</v>
      </c>
      <c r="D228" s="719" t="s">
        <v>2066</v>
      </c>
      <c r="E228" s="698" t="s">
        <v>3518</v>
      </c>
      <c r="F228" s="719" t="s">
        <v>3519</v>
      </c>
      <c r="G228" s="698" t="s">
        <v>2492</v>
      </c>
      <c r="H228" s="698" t="s">
        <v>2493</v>
      </c>
      <c r="I228" s="710">
        <v>5.13</v>
      </c>
      <c r="J228" s="710">
        <v>400</v>
      </c>
      <c r="K228" s="711">
        <v>2052</v>
      </c>
    </row>
    <row r="229" spans="1:11" ht="14.4" customHeight="1" x14ac:dyDescent="0.3">
      <c r="A229" s="694" t="s">
        <v>532</v>
      </c>
      <c r="B229" s="695" t="s">
        <v>533</v>
      </c>
      <c r="C229" s="698" t="s">
        <v>549</v>
      </c>
      <c r="D229" s="719" t="s">
        <v>2066</v>
      </c>
      <c r="E229" s="698" t="s">
        <v>3518</v>
      </c>
      <c r="F229" s="719" t="s">
        <v>3519</v>
      </c>
      <c r="G229" s="698" t="s">
        <v>2706</v>
      </c>
      <c r="H229" s="698" t="s">
        <v>2707</v>
      </c>
      <c r="I229" s="710">
        <v>7.95</v>
      </c>
      <c r="J229" s="710">
        <v>500</v>
      </c>
      <c r="K229" s="711">
        <v>3975</v>
      </c>
    </row>
    <row r="230" spans="1:11" ht="14.4" customHeight="1" x14ac:dyDescent="0.3">
      <c r="A230" s="694" t="s">
        <v>532</v>
      </c>
      <c r="B230" s="695" t="s">
        <v>533</v>
      </c>
      <c r="C230" s="698" t="s">
        <v>549</v>
      </c>
      <c r="D230" s="719" t="s">
        <v>2066</v>
      </c>
      <c r="E230" s="698" t="s">
        <v>3518</v>
      </c>
      <c r="F230" s="719" t="s">
        <v>3519</v>
      </c>
      <c r="G230" s="698" t="s">
        <v>2708</v>
      </c>
      <c r="H230" s="698" t="s">
        <v>2709</v>
      </c>
      <c r="I230" s="710">
        <v>149.435</v>
      </c>
      <c r="J230" s="710">
        <v>220</v>
      </c>
      <c r="K230" s="711">
        <v>32984.6</v>
      </c>
    </row>
    <row r="231" spans="1:11" ht="14.4" customHeight="1" x14ac:dyDescent="0.3">
      <c r="A231" s="694" t="s">
        <v>532</v>
      </c>
      <c r="B231" s="695" t="s">
        <v>533</v>
      </c>
      <c r="C231" s="698" t="s">
        <v>549</v>
      </c>
      <c r="D231" s="719" t="s">
        <v>2066</v>
      </c>
      <c r="E231" s="698" t="s">
        <v>3518</v>
      </c>
      <c r="F231" s="719" t="s">
        <v>3519</v>
      </c>
      <c r="G231" s="698" t="s">
        <v>2710</v>
      </c>
      <c r="H231" s="698" t="s">
        <v>2711</v>
      </c>
      <c r="I231" s="710">
        <v>127.38</v>
      </c>
      <c r="J231" s="710">
        <v>50</v>
      </c>
      <c r="K231" s="711">
        <v>6368.83</v>
      </c>
    </row>
    <row r="232" spans="1:11" ht="14.4" customHeight="1" x14ac:dyDescent="0.3">
      <c r="A232" s="694" t="s">
        <v>532</v>
      </c>
      <c r="B232" s="695" t="s">
        <v>533</v>
      </c>
      <c r="C232" s="698" t="s">
        <v>549</v>
      </c>
      <c r="D232" s="719" t="s">
        <v>2066</v>
      </c>
      <c r="E232" s="698" t="s">
        <v>3518</v>
      </c>
      <c r="F232" s="719" t="s">
        <v>3519</v>
      </c>
      <c r="G232" s="698" t="s">
        <v>2712</v>
      </c>
      <c r="H232" s="698" t="s">
        <v>2713</v>
      </c>
      <c r="I232" s="710">
        <v>43.884999999999998</v>
      </c>
      <c r="J232" s="710">
        <v>200</v>
      </c>
      <c r="K232" s="711">
        <v>8777.32</v>
      </c>
    </row>
    <row r="233" spans="1:11" ht="14.4" customHeight="1" x14ac:dyDescent="0.3">
      <c r="A233" s="694" t="s">
        <v>532</v>
      </c>
      <c r="B233" s="695" t="s">
        <v>533</v>
      </c>
      <c r="C233" s="698" t="s">
        <v>549</v>
      </c>
      <c r="D233" s="719" t="s">
        <v>2066</v>
      </c>
      <c r="E233" s="698" t="s">
        <v>3518</v>
      </c>
      <c r="F233" s="719" t="s">
        <v>3519</v>
      </c>
      <c r="G233" s="698" t="s">
        <v>2714</v>
      </c>
      <c r="H233" s="698" t="s">
        <v>2715</v>
      </c>
      <c r="I233" s="710">
        <v>17.98</v>
      </c>
      <c r="J233" s="710">
        <v>50</v>
      </c>
      <c r="K233" s="711">
        <v>899</v>
      </c>
    </row>
    <row r="234" spans="1:11" ht="14.4" customHeight="1" x14ac:dyDescent="0.3">
      <c r="A234" s="694" t="s">
        <v>532</v>
      </c>
      <c r="B234" s="695" t="s">
        <v>533</v>
      </c>
      <c r="C234" s="698" t="s">
        <v>549</v>
      </c>
      <c r="D234" s="719" t="s">
        <v>2066</v>
      </c>
      <c r="E234" s="698" t="s">
        <v>3518</v>
      </c>
      <c r="F234" s="719" t="s">
        <v>3519</v>
      </c>
      <c r="G234" s="698" t="s">
        <v>2585</v>
      </c>
      <c r="H234" s="698" t="s">
        <v>2586</v>
      </c>
      <c r="I234" s="710">
        <v>15.007999999999999</v>
      </c>
      <c r="J234" s="710">
        <v>140</v>
      </c>
      <c r="K234" s="711">
        <v>2101.1</v>
      </c>
    </row>
    <row r="235" spans="1:11" ht="14.4" customHeight="1" x14ac:dyDescent="0.3">
      <c r="A235" s="694" t="s">
        <v>532</v>
      </c>
      <c r="B235" s="695" t="s">
        <v>533</v>
      </c>
      <c r="C235" s="698" t="s">
        <v>549</v>
      </c>
      <c r="D235" s="719" t="s">
        <v>2066</v>
      </c>
      <c r="E235" s="698" t="s">
        <v>3518</v>
      </c>
      <c r="F235" s="719" t="s">
        <v>3519</v>
      </c>
      <c r="G235" s="698" t="s">
        <v>2500</v>
      </c>
      <c r="H235" s="698" t="s">
        <v>2501</v>
      </c>
      <c r="I235" s="710">
        <v>12.1</v>
      </c>
      <c r="J235" s="710">
        <v>10</v>
      </c>
      <c r="K235" s="711">
        <v>121</v>
      </c>
    </row>
    <row r="236" spans="1:11" ht="14.4" customHeight="1" x14ac:dyDescent="0.3">
      <c r="A236" s="694" t="s">
        <v>532</v>
      </c>
      <c r="B236" s="695" t="s">
        <v>533</v>
      </c>
      <c r="C236" s="698" t="s">
        <v>549</v>
      </c>
      <c r="D236" s="719" t="s">
        <v>2066</v>
      </c>
      <c r="E236" s="698" t="s">
        <v>3518</v>
      </c>
      <c r="F236" s="719" t="s">
        <v>3519</v>
      </c>
      <c r="G236" s="698" t="s">
        <v>2502</v>
      </c>
      <c r="H236" s="698" t="s">
        <v>2503</v>
      </c>
      <c r="I236" s="710">
        <v>2.8800000000000003</v>
      </c>
      <c r="J236" s="710">
        <v>150</v>
      </c>
      <c r="K236" s="711">
        <v>432</v>
      </c>
    </row>
    <row r="237" spans="1:11" ht="14.4" customHeight="1" x14ac:dyDescent="0.3">
      <c r="A237" s="694" t="s">
        <v>532</v>
      </c>
      <c r="B237" s="695" t="s">
        <v>533</v>
      </c>
      <c r="C237" s="698" t="s">
        <v>549</v>
      </c>
      <c r="D237" s="719" t="s">
        <v>2066</v>
      </c>
      <c r="E237" s="698" t="s">
        <v>3518</v>
      </c>
      <c r="F237" s="719" t="s">
        <v>3519</v>
      </c>
      <c r="G237" s="698" t="s">
        <v>2716</v>
      </c>
      <c r="H237" s="698" t="s">
        <v>2717</v>
      </c>
      <c r="I237" s="710">
        <v>44.53</v>
      </c>
      <c r="J237" s="710">
        <v>30</v>
      </c>
      <c r="K237" s="711">
        <v>1336.05</v>
      </c>
    </row>
    <row r="238" spans="1:11" ht="14.4" customHeight="1" x14ac:dyDescent="0.3">
      <c r="A238" s="694" t="s">
        <v>532</v>
      </c>
      <c r="B238" s="695" t="s">
        <v>533</v>
      </c>
      <c r="C238" s="698" t="s">
        <v>549</v>
      </c>
      <c r="D238" s="719" t="s">
        <v>2066</v>
      </c>
      <c r="E238" s="698" t="s">
        <v>3518</v>
      </c>
      <c r="F238" s="719" t="s">
        <v>3519</v>
      </c>
      <c r="G238" s="698" t="s">
        <v>2504</v>
      </c>
      <c r="H238" s="698" t="s">
        <v>2505</v>
      </c>
      <c r="I238" s="710">
        <v>13.199999999999998</v>
      </c>
      <c r="J238" s="710">
        <v>40</v>
      </c>
      <c r="K238" s="711">
        <v>528</v>
      </c>
    </row>
    <row r="239" spans="1:11" ht="14.4" customHeight="1" x14ac:dyDescent="0.3">
      <c r="A239" s="694" t="s">
        <v>532</v>
      </c>
      <c r="B239" s="695" t="s">
        <v>533</v>
      </c>
      <c r="C239" s="698" t="s">
        <v>549</v>
      </c>
      <c r="D239" s="719" t="s">
        <v>2066</v>
      </c>
      <c r="E239" s="698" t="s">
        <v>3518</v>
      </c>
      <c r="F239" s="719" t="s">
        <v>3519</v>
      </c>
      <c r="G239" s="698" t="s">
        <v>2506</v>
      </c>
      <c r="H239" s="698" t="s">
        <v>2507</v>
      </c>
      <c r="I239" s="710">
        <v>13.2</v>
      </c>
      <c r="J239" s="710">
        <v>20</v>
      </c>
      <c r="K239" s="711">
        <v>264</v>
      </c>
    </row>
    <row r="240" spans="1:11" ht="14.4" customHeight="1" x14ac:dyDescent="0.3">
      <c r="A240" s="694" t="s">
        <v>532</v>
      </c>
      <c r="B240" s="695" t="s">
        <v>533</v>
      </c>
      <c r="C240" s="698" t="s">
        <v>549</v>
      </c>
      <c r="D240" s="719" t="s">
        <v>2066</v>
      </c>
      <c r="E240" s="698" t="s">
        <v>3518</v>
      </c>
      <c r="F240" s="719" t="s">
        <v>3519</v>
      </c>
      <c r="G240" s="698" t="s">
        <v>2718</v>
      </c>
      <c r="H240" s="698" t="s">
        <v>2719</v>
      </c>
      <c r="I240" s="710">
        <v>13.2</v>
      </c>
      <c r="J240" s="710">
        <v>20</v>
      </c>
      <c r="K240" s="711">
        <v>264</v>
      </c>
    </row>
    <row r="241" spans="1:11" ht="14.4" customHeight="1" x14ac:dyDescent="0.3">
      <c r="A241" s="694" t="s">
        <v>532</v>
      </c>
      <c r="B241" s="695" t="s">
        <v>533</v>
      </c>
      <c r="C241" s="698" t="s">
        <v>549</v>
      </c>
      <c r="D241" s="719" t="s">
        <v>2066</v>
      </c>
      <c r="E241" s="698" t="s">
        <v>3518</v>
      </c>
      <c r="F241" s="719" t="s">
        <v>3519</v>
      </c>
      <c r="G241" s="698" t="s">
        <v>2508</v>
      </c>
      <c r="H241" s="698" t="s">
        <v>2509</v>
      </c>
      <c r="I241" s="710">
        <v>1.5539999999999998</v>
      </c>
      <c r="J241" s="710">
        <v>5250</v>
      </c>
      <c r="K241" s="711">
        <v>8156.25</v>
      </c>
    </row>
    <row r="242" spans="1:11" ht="14.4" customHeight="1" x14ac:dyDescent="0.3">
      <c r="A242" s="694" t="s">
        <v>532</v>
      </c>
      <c r="B242" s="695" t="s">
        <v>533</v>
      </c>
      <c r="C242" s="698" t="s">
        <v>549</v>
      </c>
      <c r="D242" s="719" t="s">
        <v>2066</v>
      </c>
      <c r="E242" s="698" t="s">
        <v>3518</v>
      </c>
      <c r="F242" s="719" t="s">
        <v>3519</v>
      </c>
      <c r="G242" s="698" t="s">
        <v>2510</v>
      </c>
      <c r="H242" s="698" t="s">
        <v>2511</v>
      </c>
      <c r="I242" s="710">
        <v>21.23</v>
      </c>
      <c r="J242" s="710">
        <v>10</v>
      </c>
      <c r="K242" s="711">
        <v>212.3</v>
      </c>
    </row>
    <row r="243" spans="1:11" ht="14.4" customHeight="1" x14ac:dyDescent="0.3">
      <c r="A243" s="694" t="s">
        <v>532</v>
      </c>
      <c r="B243" s="695" t="s">
        <v>533</v>
      </c>
      <c r="C243" s="698" t="s">
        <v>549</v>
      </c>
      <c r="D243" s="719" t="s">
        <v>2066</v>
      </c>
      <c r="E243" s="698" t="s">
        <v>3518</v>
      </c>
      <c r="F243" s="719" t="s">
        <v>3519</v>
      </c>
      <c r="G243" s="698" t="s">
        <v>2512</v>
      </c>
      <c r="H243" s="698" t="s">
        <v>2513</v>
      </c>
      <c r="I243" s="710">
        <v>21.234999999999999</v>
      </c>
      <c r="J243" s="710">
        <v>100</v>
      </c>
      <c r="K243" s="711">
        <v>2123.5</v>
      </c>
    </row>
    <row r="244" spans="1:11" ht="14.4" customHeight="1" x14ac:dyDescent="0.3">
      <c r="A244" s="694" t="s">
        <v>532</v>
      </c>
      <c r="B244" s="695" t="s">
        <v>533</v>
      </c>
      <c r="C244" s="698" t="s">
        <v>549</v>
      </c>
      <c r="D244" s="719" t="s">
        <v>2066</v>
      </c>
      <c r="E244" s="698" t="s">
        <v>3518</v>
      </c>
      <c r="F244" s="719" t="s">
        <v>3519</v>
      </c>
      <c r="G244" s="698" t="s">
        <v>2514</v>
      </c>
      <c r="H244" s="698" t="s">
        <v>2515</v>
      </c>
      <c r="I244" s="710">
        <v>9.8699999999999992</v>
      </c>
      <c r="J244" s="710">
        <v>100</v>
      </c>
      <c r="K244" s="711">
        <v>987</v>
      </c>
    </row>
    <row r="245" spans="1:11" ht="14.4" customHeight="1" x14ac:dyDescent="0.3">
      <c r="A245" s="694" t="s">
        <v>532</v>
      </c>
      <c r="B245" s="695" t="s">
        <v>533</v>
      </c>
      <c r="C245" s="698" t="s">
        <v>549</v>
      </c>
      <c r="D245" s="719" t="s">
        <v>2066</v>
      </c>
      <c r="E245" s="698" t="s">
        <v>3518</v>
      </c>
      <c r="F245" s="719" t="s">
        <v>3519</v>
      </c>
      <c r="G245" s="698" t="s">
        <v>2720</v>
      </c>
      <c r="H245" s="698" t="s">
        <v>2721</v>
      </c>
      <c r="I245" s="710">
        <v>524.78</v>
      </c>
      <c r="J245" s="710">
        <v>100</v>
      </c>
      <c r="K245" s="711">
        <v>52477.700000000004</v>
      </c>
    </row>
    <row r="246" spans="1:11" ht="14.4" customHeight="1" x14ac:dyDescent="0.3">
      <c r="A246" s="694" t="s">
        <v>532</v>
      </c>
      <c r="B246" s="695" t="s">
        <v>533</v>
      </c>
      <c r="C246" s="698" t="s">
        <v>549</v>
      </c>
      <c r="D246" s="719" t="s">
        <v>2066</v>
      </c>
      <c r="E246" s="698" t="s">
        <v>3518</v>
      </c>
      <c r="F246" s="719" t="s">
        <v>3519</v>
      </c>
      <c r="G246" s="698" t="s">
        <v>2722</v>
      </c>
      <c r="H246" s="698" t="s">
        <v>2723</v>
      </c>
      <c r="I246" s="710">
        <v>6.65</v>
      </c>
      <c r="J246" s="710">
        <v>50</v>
      </c>
      <c r="K246" s="711">
        <v>332.5</v>
      </c>
    </row>
    <row r="247" spans="1:11" ht="14.4" customHeight="1" x14ac:dyDescent="0.3">
      <c r="A247" s="694" t="s">
        <v>532</v>
      </c>
      <c r="B247" s="695" t="s">
        <v>533</v>
      </c>
      <c r="C247" s="698" t="s">
        <v>549</v>
      </c>
      <c r="D247" s="719" t="s">
        <v>2066</v>
      </c>
      <c r="E247" s="698" t="s">
        <v>3518</v>
      </c>
      <c r="F247" s="719" t="s">
        <v>3519</v>
      </c>
      <c r="G247" s="698" t="s">
        <v>2724</v>
      </c>
      <c r="H247" s="698" t="s">
        <v>2725</v>
      </c>
      <c r="I247" s="710">
        <v>18.149999999999999</v>
      </c>
      <c r="J247" s="710">
        <v>300</v>
      </c>
      <c r="K247" s="711">
        <v>5445</v>
      </c>
    </row>
    <row r="248" spans="1:11" ht="14.4" customHeight="1" x14ac:dyDescent="0.3">
      <c r="A248" s="694" t="s">
        <v>532</v>
      </c>
      <c r="B248" s="695" t="s">
        <v>533</v>
      </c>
      <c r="C248" s="698" t="s">
        <v>549</v>
      </c>
      <c r="D248" s="719" t="s">
        <v>2066</v>
      </c>
      <c r="E248" s="698" t="s">
        <v>3518</v>
      </c>
      <c r="F248" s="719" t="s">
        <v>3519</v>
      </c>
      <c r="G248" s="698" t="s">
        <v>2726</v>
      </c>
      <c r="H248" s="698" t="s">
        <v>2727</v>
      </c>
      <c r="I248" s="710">
        <v>6.6550000000000002</v>
      </c>
      <c r="J248" s="710">
        <v>50</v>
      </c>
      <c r="K248" s="711">
        <v>332.7</v>
      </c>
    </row>
    <row r="249" spans="1:11" ht="14.4" customHeight="1" x14ac:dyDescent="0.3">
      <c r="A249" s="694" t="s">
        <v>532</v>
      </c>
      <c r="B249" s="695" t="s">
        <v>533</v>
      </c>
      <c r="C249" s="698" t="s">
        <v>549</v>
      </c>
      <c r="D249" s="719" t="s">
        <v>2066</v>
      </c>
      <c r="E249" s="698" t="s">
        <v>3518</v>
      </c>
      <c r="F249" s="719" t="s">
        <v>3519</v>
      </c>
      <c r="G249" s="698" t="s">
        <v>2728</v>
      </c>
      <c r="H249" s="698" t="s">
        <v>2729</v>
      </c>
      <c r="I249" s="710">
        <v>0.46999999999999992</v>
      </c>
      <c r="J249" s="710">
        <v>850</v>
      </c>
      <c r="K249" s="711">
        <v>399.5</v>
      </c>
    </row>
    <row r="250" spans="1:11" ht="14.4" customHeight="1" x14ac:dyDescent="0.3">
      <c r="A250" s="694" t="s">
        <v>532</v>
      </c>
      <c r="B250" s="695" t="s">
        <v>533</v>
      </c>
      <c r="C250" s="698" t="s">
        <v>549</v>
      </c>
      <c r="D250" s="719" t="s">
        <v>2066</v>
      </c>
      <c r="E250" s="698" t="s">
        <v>3518</v>
      </c>
      <c r="F250" s="719" t="s">
        <v>3519</v>
      </c>
      <c r="G250" s="698" t="s">
        <v>2730</v>
      </c>
      <c r="H250" s="698" t="s">
        <v>2731</v>
      </c>
      <c r="I250" s="710">
        <v>2.6033333333333335</v>
      </c>
      <c r="J250" s="710">
        <v>1200</v>
      </c>
      <c r="K250" s="711">
        <v>3123.3</v>
      </c>
    </row>
    <row r="251" spans="1:11" ht="14.4" customHeight="1" x14ac:dyDescent="0.3">
      <c r="A251" s="694" t="s">
        <v>532</v>
      </c>
      <c r="B251" s="695" t="s">
        <v>533</v>
      </c>
      <c r="C251" s="698" t="s">
        <v>549</v>
      </c>
      <c r="D251" s="719" t="s">
        <v>2066</v>
      </c>
      <c r="E251" s="698" t="s">
        <v>3518</v>
      </c>
      <c r="F251" s="719" t="s">
        <v>3519</v>
      </c>
      <c r="G251" s="698" t="s">
        <v>2732</v>
      </c>
      <c r="H251" s="698" t="s">
        <v>2733</v>
      </c>
      <c r="I251" s="710">
        <v>2.6019999999999999</v>
      </c>
      <c r="J251" s="710">
        <v>2000</v>
      </c>
      <c r="K251" s="711">
        <v>5202</v>
      </c>
    </row>
    <row r="252" spans="1:11" ht="14.4" customHeight="1" x14ac:dyDescent="0.3">
      <c r="A252" s="694" t="s">
        <v>532</v>
      </c>
      <c r="B252" s="695" t="s">
        <v>533</v>
      </c>
      <c r="C252" s="698" t="s">
        <v>549</v>
      </c>
      <c r="D252" s="719" t="s">
        <v>2066</v>
      </c>
      <c r="E252" s="698" t="s">
        <v>3518</v>
      </c>
      <c r="F252" s="719" t="s">
        <v>3519</v>
      </c>
      <c r="G252" s="698" t="s">
        <v>2734</v>
      </c>
      <c r="H252" s="698" t="s">
        <v>2735</v>
      </c>
      <c r="I252" s="710">
        <v>2.605</v>
      </c>
      <c r="J252" s="710">
        <v>700</v>
      </c>
      <c r="K252" s="711">
        <v>1824</v>
      </c>
    </row>
    <row r="253" spans="1:11" ht="14.4" customHeight="1" x14ac:dyDescent="0.3">
      <c r="A253" s="694" t="s">
        <v>532</v>
      </c>
      <c r="B253" s="695" t="s">
        <v>533</v>
      </c>
      <c r="C253" s="698" t="s">
        <v>549</v>
      </c>
      <c r="D253" s="719" t="s">
        <v>2066</v>
      </c>
      <c r="E253" s="698" t="s">
        <v>3518</v>
      </c>
      <c r="F253" s="719" t="s">
        <v>3519</v>
      </c>
      <c r="G253" s="698" t="s">
        <v>2736</v>
      </c>
      <c r="H253" s="698" t="s">
        <v>2737</v>
      </c>
      <c r="I253" s="710">
        <v>15.39</v>
      </c>
      <c r="J253" s="710">
        <v>100</v>
      </c>
      <c r="K253" s="711">
        <v>1539</v>
      </c>
    </row>
    <row r="254" spans="1:11" ht="14.4" customHeight="1" x14ac:dyDescent="0.3">
      <c r="A254" s="694" t="s">
        <v>532</v>
      </c>
      <c r="B254" s="695" t="s">
        <v>533</v>
      </c>
      <c r="C254" s="698" t="s">
        <v>549</v>
      </c>
      <c r="D254" s="719" t="s">
        <v>2066</v>
      </c>
      <c r="E254" s="698" t="s">
        <v>3518</v>
      </c>
      <c r="F254" s="719" t="s">
        <v>3519</v>
      </c>
      <c r="G254" s="698" t="s">
        <v>2738</v>
      </c>
      <c r="H254" s="698" t="s">
        <v>2739</v>
      </c>
      <c r="I254" s="710">
        <v>16</v>
      </c>
      <c r="J254" s="710">
        <v>10</v>
      </c>
      <c r="K254" s="711">
        <v>159.96</v>
      </c>
    </row>
    <row r="255" spans="1:11" ht="14.4" customHeight="1" x14ac:dyDescent="0.3">
      <c r="A255" s="694" t="s">
        <v>532</v>
      </c>
      <c r="B255" s="695" t="s">
        <v>533</v>
      </c>
      <c r="C255" s="698" t="s">
        <v>549</v>
      </c>
      <c r="D255" s="719" t="s">
        <v>2066</v>
      </c>
      <c r="E255" s="698" t="s">
        <v>3518</v>
      </c>
      <c r="F255" s="719" t="s">
        <v>3519</v>
      </c>
      <c r="G255" s="698" t="s">
        <v>2740</v>
      </c>
      <c r="H255" s="698" t="s">
        <v>2741</v>
      </c>
      <c r="I255" s="710">
        <v>484.04</v>
      </c>
      <c r="J255" s="710">
        <v>10</v>
      </c>
      <c r="K255" s="711">
        <v>4840.3999999999996</v>
      </c>
    </row>
    <row r="256" spans="1:11" ht="14.4" customHeight="1" x14ac:dyDescent="0.3">
      <c r="A256" s="694" t="s">
        <v>532</v>
      </c>
      <c r="B256" s="695" t="s">
        <v>533</v>
      </c>
      <c r="C256" s="698" t="s">
        <v>549</v>
      </c>
      <c r="D256" s="719" t="s">
        <v>2066</v>
      </c>
      <c r="E256" s="698" t="s">
        <v>3518</v>
      </c>
      <c r="F256" s="719" t="s">
        <v>3519</v>
      </c>
      <c r="G256" s="698" t="s">
        <v>2742</v>
      </c>
      <c r="H256" s="698" t="s">
        <v>2743</v>
      </c>
      <c r="I256" s="710">
        <v>27.84</v>
      </c>
      <c r="J256" s="710">
        <v>100</v>
      </c>
      <c r="K256" s="711">
        <v>2784.21</v>
      </c>
    </row>
    <row r="257" spans="1:11" ht="14.4" customHeight="1" x14ac:dyDescent="0.3">
      <c r="A257" s="694" t="s">
        <v>532</v>
      </c>
      <c r="B257" s="695" t="s">
        <v>533</v>
      </c>
      <c r="C257" s="698" t="s">
        <v>549</v>
      </c>
      <c r="D257" s="719" t="s">
        <v>2066</v>
      </c>
      <c r="E257" s="698" t="s">
        <v>3518</v>
      </c>
      <c r="F257" s="719" t="s">
        <v>3519</v>
      </c>
      <c r="G257" s="698" t="s">
        <v>2744</v>
      </c>
      <c r="H257" s="698" t="s">
        <v>2745</v>
      </c>
      <c r="I257" s="710">
        <v>61.06</v>
      </c>
      <c r="J257" s="710">
        <v>100</v>
      </c>
      <c r="K257" s="711">
        <v>6105.66</v>
      </c>
    </row>
    <row r="258" spans="1:11" ht="14.4" customHeight="1" x14ac:dyDescent="0.3">
      <c r="A258" s="694" t="s">
        <v>532</v>
      </c>
      <c r="B258" s="695" t="s">
        <v>533</v>
      </c>
      <c r="C258" s="698" t="s">
        <v>549</v>
      </c>
      <c r="D258" s="719" t="s">
        <v>2066</v>
      </c>
      <c r="E258" s="698" t="s">
        <v>3518</v>
      </c>
      <c r="F258" s="719" t="s">
        <v>3519</v>
      </c>
      <c r="G258" s="698" t="s">
        <v>2746</v>
      </c>
      <c r="H258" s="698" t="s">
        <v>2747</v>
      </c>
      <c r="I258" s="710">
        <v>4.78</v>
      </c>
      <c r="J258" s="710">
        <v>600</v>
      </c>
      <c r="K258" s="711">
        <v>2867.38</v>
      </c>
    </row>
    <row r="259" spans="1:11" ht="14.4" customHeight="1" x14ac:dyDescent="0.3">
      <c r="A259" s="694" t="s">
        <v>532</v>
      </c>
      <c r="B259" s="695" t="s">
        <v>533</v>
      </c>
      <c r="C259" s="698" t="s">
        <v>549</v>
      </c>
      <c r="D259" s="719" t="s">
        <v>2066</v>
      </c>
      <c r="E259" s="698" t="s">
        <v>3518</v>
      </c>
      <c r="F259" s="719" t="s">
        <v>3519</v>
      </c>
      <c r="G259" s="698" t="s">
        <v>2748</v>
      </c>
      <c r="H259" s="698" t="s">
        <v>2749</v>
      </c>
      <c r="I259" s="710">
        <v>229.9</v>
      </c>
      <c r="J259" s="710">
        <v>40</v>
      </c>
      <c r="K259" s="711">
        <v>9196</v>
      </c>
    </row>
    <row r="260" spans="1:11" ht="14.4" customHeight="1" x14ac:dyDescent="0.3">
      <c r="A260" s="694" t="s">
        <v>532</v>
      </c>
      <c r="B260" s="695" t="s">
        <v>533</v>
      </c>
      <c r="C260" s="698" t="s">
        <v>549</v>
      </c>
      <c r="D260" s="719" t="s">
        <v>2066</v>
      </c>
      <c r="E260" s="698" t="s">
        <v>3518</v>
      </c>
      <c r="F260" s="719" t="s">
        <v>3519</v>
      </c>
      <c r="G260" s="698" t="s">
        <v>2750</v>
      </c>
      <c r="H260" s="698" t="s">
        <v>2751</v>
      </c>
      <c r="I260" s="710">
        <v>21.79</v>
      </c>
      <c r="J260" s="710">
        <v>12</v>
      </c>
      <c r="K260" s="711">
        <v>261.5</v>
      </c>
    </row>
    <row r="261" spans="1:11" ht="14.4" customHeight="1" x14ac:dyDescent="0.3">
      <c r="A261" s="694" t="s">
        <v>532</v>
      </c>
      <c r="B261" s="695" t="s">
        <v>533</v>
      </c>
      <c r="C261" s="698" t="s">
        <v>549</v>
      </c>
      <c r="D261" s="719" t="s">
        <v>2066</v>
      </c>
      <c r="E261" s="698" t="s">
        <v>3518</v>
      </c>
      <c r="F261" s="719" t="s">
        <v>3519</v>
      </c>
      <c r="G261" s="698" t="s">
        <v>2752</v>
      </c>
      <c r="H261" s="698" t="s">
        <v>2753</v>
      </c>
      <c r="I261" s="710">
        <v>25.99</v>
      </c>
      <c r="J261" s="710">
        <v>250</v>
      </c>
      <c r="K261" s="711">
        <v>6497.78</v>
      </c>
    </row>
    <row r="262" spans="1:11" ht="14.4" customHeight="1" x14ac:dyDescent="0.3">
      <c r="A262" s="694" t="s">
        <v>532</v>
      </c>
      <c r="B262" s="695" t="s">
        <v>533</v>
      </c>
      <c r="C262" s="698" t="s">
        <v>549</v>
      </c>
      <c r="D262" s="719" t="s">
        <v>2066</v>
      </c>
      <c r="E262" s="698" t="s">
        <v>3518</v>
      </c>
      <c r="F262" s="719" t="s">
        <v>3519</v>
      </c>
      <c r="G262" s="698" t="s">
        <v>2754</v>
      </c>
      <c r="H262" s="698" t="s">
        <v>2755</v>
      </c>
      <c r="I262" s="710">
        <v>60.54</v>
      </c>
      <c r="J262" s="710">
        <v>30</v>
      </c>
      <c r="K262" s="711">
        <v>1816.2</v>
      </c>
    </row>
    <row r="263" spans="1:11" ht="14.4" customHeight="1" x14ac:dyDescent="0.3">
      <c r="A263" s="694" t="s">
        <v>532</v>
      </c>
      <c r="B263" s="695" t="s">
        <v>533</v>
      </c>
      <c r="C263" s="698" t="s">
        <v>549</v>
      </c>
      <c r="D263" s="719" t="s">
        <v>2066</v>
      </c>
      <c r="E263" s="698" t="s">
        <v>3518</v>
      </c>
      <c r="F263" s="719" t="s">
        <v>3519</v>
      </c>
      <c r="G263" s="698" t="s">
        <v>2756</v>
      </c>
      <c r="H263" s="698" t="s">
        <v>2757</v>
      </c>
      <c r="I263" s="710">
        <v>907.5</v>
      </c>
      <c r="J263" s="710">
        <v>48</v>
      </c>
      <c r="K263" s="711">
        <v>43560</v>
      </c>
    </row>
    <row r="264" spans="1:11" ht="14.4" customHeight="1" x14ac:dyDescent="0.3">
      <c r="A264" s="694" t="s">
        <v>532</v>
      </c>
      <c r="B264" s="695" t="s">
        <v>533</v>
      </c>
      <c r="C264" s="698" t="s">
        <v>549</v>
      </c>
      <c r="D264" s="719" t="s">
        <v>2066</v>
      </c>
      <c r="E264" s="698" t="s">
        <v>3518</v>
      </c>
      <c r="F264" s="719" t="s">
        <v>3519</v>
      </c>
      <c r="G264" s="698" t="s">
        <v>2758</v>
      </c>
      <c r="H264" s="698" t="s">
        <v>2759</v>
      </c>
      <c r="I264" s="710">
        <v>9.6</v>
      </c>
      <c r="J264" s="710">
        <v>200</v>
      </c>
      <c r="K264" s="711">
        <v>1920</v>
      </c>
    </row>
    <row r="265" spans="1:11" ht="14.4" customHeight="1" x14ac:dyDescent="0.3">
      <c r="A265" s="694" t="s">
        <v>532</v>
      </c>
      <c r="B265" s="695" t="s">
        <v>533</v>
      </c>
      <c r="C265" s="698" t="s">
        <v>549</v>
      </c>
      <c r="D265" s="719" t="s">
        <v>2066</v>
      </c>
      <c r="E265" s="698" t="s">
        <v>3518</v>
      </c>
      <c r="F265" s="719" t="s">
        <v>3519</v>
      </c>
      <c r="G265" s="698" t="s">
        <v>2760</v>
      </c>
      <c r="H265" s="698" t="s">
        <v>2761</v>
      </c>
      <c r="I265" s="710">
        <v>24.2</v>
      </c>
      <c r="J265" s="710">
        <v>50</v>
      </c>
      <c r="K265" s="711">
        <v>1210</v>
      </c>
    </row>
    <row r="266" spans="1:11" ht="14.4" customHeight="1" x14ac:dyDescent="0.3">
      <c r="A266" s="694" t="s">
        <v>532</v>
      </c>
      <c r="B266" s="695" t="s">
        <v>533</v>
      </c>
      <c r="C266" s="698" t="s">
        <v>549</v>
      </c>
      <c r="D266" s="719" t="s">
        <v>2066</v>
      </c>
      <c r="E266" s="698" t="s">
        <v>3518</v>
      </c>
      <c r="F266" s="719" t="s">
        <v>3519</v>
      </c>
      <c r="G266" s="698" t="s">
        <v>2762</v>
      </c>
      <c r="H266" s="698" t="s">
        <v>2763</v>
      </c>
      <c r="I266" s="710">
        <v>24.2</v>
      </c>
      <c r="J266" s="710">
        <v>100</v>
      </c>
      <c r="K266" s="711">
        <v>2420</v>
      </c>
    </row>
    <row r="267" spans="1:11" ht="14.4" customHeight="1" x14ac:dyDescent="0.3">
      <c r="A267" s="694" t="s">
        <v>532</v>
      </c>
      <c r="B267" s="695" t="s">
        <v>533</v>
      </c>
      <c r="C267" s="698" t="s">
        <v>549</v>
      </c>
      <c r="D267" s="719" t="s">
        <v>2066</v>
      </c>
      <c r="E267" s="698" t="s">
        <v>3518</v>
      </c>
      <c r="F267" s="719" t="s">
        <v>3519</v>
      </c>
      <c r="G267" s="698" t="s">
        <v>2764</v>
      </c>
      <c r="H267" s="698" t="s">
        <v>2765</v>
      </c>
      <c r="I267" s="710">
        <v>365.27</v>
      </c>
      <c r="J267" s="710">
        <v>40</v>
      </c>
      <c r="K267" s="711">
        <v>14610.98</v>
      </c>
    </row>
    <row r="268" spans="1:11" ht="14.4" customHeight="1" x14ac:dyDescent="0.3">
      <c r="A268" s="694" t="s">
        <v>532</v>
      </c>
      <c r="B268" s="695" t="s">
        <v>533</v>
      </c>
      <c r="C268" s="698" t="s">
        <v>549</v>
      </c>
      <c r="D268" s="719" t="s">
        <v>2066</v>
      </c>
      <c r="E268" s="698" t="s">
        <v>3518</v>
      </c>
      <c r="F268" s="719" t="s">
        <v>3519</v>
      </c>
      <c r="G268" s="698" t="s">
        <v>2766</v>
      </c>
      <c r="H268" s="698" t="s">
        <v>2767</v>
      </c>
      <c r="I268" s="710">
        <v>365.27</v>
      </c>
      <c r="J268" s="710">
        <v>-20</v>
      </c>
      <c r="K268" s="711">
        <v>-7305.49</v>
      </c>
    </row>
    <row r="269" spans="1:11" ht="14.4" customHeight="1" x14ac:dyDescent="0.3">
      <c r="A269" s="694" t="s">
        <v>532</v>
      </c>
      <c r="B269" s="695" t="s">
        <v>533</v>
      </c>
      <c r="C269" s="698" t="s">
        <v>549</v>
      </c>
      <c r="D269" s="719" t="s">
        <v>2066</v>
      </c>
      <c r="E269" s="698" t="s">
        <v>3518</v>
      </c>
      <c r="F269" s="719" t="s">
        <v>3519</v>
      </c>
      <c r="G269" s="698" t="s">
        <v>2520</v>
      </c>
      <c r="H269" s="698" t="s">
        <v>2521</v>
      </c>
      <c r="I269" s="710">
        <v>9.1999999999999993</v>
      </c>
      <c r="J269" s="710">
        <v>1200</v>
      </c>
      <c r="K269" s="711">
        <v>11040</v>
      </c>
    </row>
    <row r="270" spans="1:11" ht="14.4" customHeight="1" x14ac:dyDescent="0.3">
      <c r="A270" s="694" t="s">
        <v>532</v>
      </c>
      <c r="B270" s="695" t="s">
        <v>533</v>
      </c>
      <c r="C270" s="698" t="s">
        <v>549</v>
      </c>
      <c r="D270" s="719" t="s">
        <v>2066</v>
      </c>
      <c r="E270" s="698" t="s">
        <v>3518</v>
      </c>
      <c r="F270" s="719" t="s">
        <v>3519</v>
      </c>
      <c r="G270" s="698" t="s">
        <v>2768</v>
      </c>
      <c r="H270" s="698" t="s">
        <v>2769</v>
      </c>
      <c r="I270" s="710">
        <v>365.28</v>
      </c>
      <c r="J270" s="710">
        <v>10</v>
      </c>
      <c r="K270" s="711">
        <v>3652.75</v>
      </c>
    </row>
    <row r="271" spans="1:11" ht="14.4" customHeight="1" x14ac:dyDescent="0.3">
      <c r="A271" s="694" t="s">
        <v>532</v>
      </c>
      <c r="B271" s="695" t="s">
        <v>533</v>
      </c>
      <c r="C271" s="698" t="s">
        <v>549</v>
      </c>
      <c r="D271" s="719" t="s">
        <v>2066</v>
      </c>
      <c r="E271" s="698" t="s">
        <v>3518</v>
      </c>
      <c r="F271" s="719" t="s">
        <v>3519</v>
      </c>
      <c r="G271" s="698" t="s">
        <v>2770</v>
      </c>
      <c r="H271" s="698" t="s">
        <v>2771</v>
      </c>
      <c r="I271" s="710">
        <v>45.14</v>
      </c>
      <c r="J271" s="710">
        <v>20</v>
      </c>
      <c r="K271" s="711">
        <v>902.7</v>
      </c>
    </row>
    <row r="272" spans="1:11" ht="14.4" customHeight="1" x14ac:dyDescent="0.3">
      <c r="A272" s="694" t="s">
        <v>532</v>
      </c>
      <c r="B272" s="695" t="s">
        <v>533</v>
      </c>
      <c r="C272" s="698" t="s">
        <v>549</v>
      </c>
      <c r="D272" s="719" t="s">
        <v>2066</v>
      </c>
      <c r="E272" s="698" t="s">
        <v>3518</v>
      </c>
      <c r="F272" s="719" t="s">
        <v>3519</v>
      </c>
      <c r="G272" s="698" t="s">
        <v>2772</v>
      </c>
      <c r="H272" s="698" t="s">
        <v>2773</v>
      </c>
      <c r="I272" s="710">
        <v>365.27</v>
      </c>
      <c r="J272" s="710">
        <v>-60</v>
      </c>
      <c r="K272" s="711">
        <v>-21916.379999999997</v>
      </c>
    </row>
    <row r="273" spans="1:11" ht="14.4" customHeight="1" x14ac:dyDescent="0.3">
      <c r="A273" s="694" t="s">
        <v>532</v>
      </c>
      <c r="B273" s="695" t="s">
        <v>533</v>
      </c>
      <c r="C273" s="698" t="s">
        <v>549</v>
      </c>
      <c r="D273" s="719" t="s">
        <v>2066</v>
      </c>
      <c r="E273" s="698" t="s">
        <v>3518</v>
      </c>
      <c r="F273" s="719" t="s">
        <v>3519</v>
      </c>
      <c r="G273" s="698" t="s">
        <v>2774</v>
      </c>
      <c r="H273" s="698" t="s">
        <v>2775</v>
      </c>
      <c r="I273" s="710">
        <v>350.9</v>
      </c>
      <c r="J273" s="710">
        <v>2</v>
      </c>
      <c r="K273" s="711">
        <v>701.8</v>
      </c>
    </row>
    <row r="274" spans="1:11" ht="14.4" customHeight="1" x14ac:dyDescent="0.3">
      <c r="A274" s="694" t="s">
        <v>532</v>
      </c>
      <c r="B274" s="695" t="s">
        <v>533</v>
      </c>
      <c r="C274" s="698" t="s">
        <v>549</v>
      </c>
      <c r="D274" s="719" t="s">
        <v>2066</v>
      </c>
      <c r="E274" s="698" t="s">
        <v>3518</v>
      </c>
      <c r="F274" s="719" t="s">
        <v>3519</v>
      </c>
      <c r="G274" s="698" t="s">
        <v>2776</v>
      </c>
      <c r="H274" s="698" t="s">
        <v>2777</v>
      </c>
      <c r="I274" s="710">
        <v>635.86</v>
      </c>
      <c r="J274" s="710">
        <v>40</v>
      </c>
      <c r="K274" s="711">
        <v>25434.2</v>
      </c>
    </row>
    <row r="275" spans="1:11" ht="14.4" customHeight="1" x14ac:dyDescent="0.3">
      <c r="A275" s="694" t="s">
        <v>532</v>
      </c>
      <c r="B275" s="695" t="s">
        <v>533</v>
      </c>
      <c r="C275" s="698" t="s">
        <v>549</v>
      </c>
      <c r="D275" s="719" t="s">
        <v>2066</v>
      </c>
      <c r="E275" s="698" t="s">
        <v>3518</v>
      </c>
      <c r="F275" s="719" t="s">
        <v>3519</v>
      </c>
      <c r="G275" s="698" t="s">
        <v>2778</v>
      </c>
      <c r="H275" s="698" t="s">
        <v>2779</v>
      </c>
      <c r="I275" s="710">
        <v>23.125</v>
      </c>
      <c r="J275" s="710">
        <v>20</v>
      </c>
      <c r="K275" s="711">
        <v>462.46000000000004</v>
      </c>
    </row>
    <row r="276" spans="1:11" ht="14.4" customHeight="1" x14ac:dyDescent="0.3">
      <c r="A276" s="694" t="s">
        <v>532</v>
      </c>
      <c r="B276" s="695" t="s">
        <v>533</v>
      </c>
      <c r="C276" s="698" t="s">
        <v>549</v>
      </c>
      <c r="D276" s="719" t="s">
        <v>2066</v>
      </c>
      <c r="E276" s="698" t="s">
        <v>3518</v>
      </c>
      <c r="F276" s="719" t="s">
        <v>3519</v>
      </c>
      <c r="G276" s="698" t="s">
        <v>2780</v>
      </c>
      <c r="H276" s="698" t="s">
        <v>2781</v>
      </c>
      <c r="I276" s="710">
        <v>406.55500000000001</v>
      </c>
      <c r="J276" s="710">
        <v>4</v>
      </c>
      <c r="K276" s="711">
        <v>1626.23</v>
      </c>
    </row>
    <row r="277" spans="1:11" ht="14.4" customHeight="1" x14ac:dyDescent="0.3">
      <c r="A277" s="694" t="s">
        <v>532</v>
      </c>
      <c r="B277" s="695" t="s">
        <v>533</v>
      </c>
      <c r="C277" s="698" t="s">
        <v>549</v>
      </c>
      <c r="D277" s="719" t="s">
        <v>2066</v>
      </c>
      <c r="E277" s="698" t="s">
        <v>3518</v>
      </c>
      <c r="F277" s="719" t="s">
        <v>3519</v>
      </c>
      <c r="G277" s="698" t="s">
        <v>2782</v>
      </c>
      <c r="H277" s="698" t="s">
        <v>2783</v>
      </c>
      <c r="I277" s="710">
        <v>171.82</v>
      </c>
      <c r="J277" s="710">
        <v>10</v>
      </c>
      <c r="K277" s="711">
        <v>1718.2</v>
      </c>
    </row>
    <row r="278" spans="1:11" ht="14.4" customHeight="1" x14ac:dyDescent="0.3">
      <c r="A278" s="694" t="s">
        <v>532</v>
      </c>
      <c r="B278" s="695" t="s">
        <v>533</v>
      </c>
      <c r="C278" s="698" t="s">
        <v>549</v>
      </c>
      <c r="D278" s="719" t="s">
        <v>2066</v>
      </c>
      <c r="E278" s="698" t="s">
        <v>3518</v>
      </c>
      <c r="F278" s="719" t="s">
        <v>3519</v>
      </c>
      <c r="G278" s="698" t="s">
        <v>2784</v>
      </c>
      <c r="H278" s="698" t="s">
        <v>2785</v>
      </c>
      <c r="I278" s="710">
        <v>171.82</v>
      </c>
      <c r="J278" s="710">
        <v>10</v>
      </c>
      <c r="K278" s="711">
        <v>1718.2</v>
      </c>
    </row>
    <row r="279" spans="1:11" ht="14.4" customHeight="1" x14ac:dyDescent="0.3">
      <c r="A279" s="694" t="s">
        <v>532</v>
      </c>
      <c r="B279" s="695" t="s">
        <v>533</v>
      </c>
      <c r="C279" s="698" t="s">
        <v>549</v>
      </c>
      <c r="D279" s="719" t="s">
        <v>2066</v>
      </c>
      <c r="E279" s="698" t="s">
        <v>3518</v>
      </c>
      <c r="F279" s="719" t="s">
        <v>3519</v>
      </c>
      <c r="G279" s="698" t="s">
        <v>2786</v>
      </c>
      <c r="H279" s="698" t="s">
        <v>2787</v>
      </c>
      <c r="I279" s="710">
        <v>171.82</v>
      </c>
      <c r="J279" s="710">
        <v>10</v>
      </c>
      <c r="K279" s="711">
        <v>1718.2</v>
      </c>
    </row>
    <row r="280" spans="1:11" ht="14.4" customHeight="1" x14ac:dyDescent="0.3">
      <c r="A280" s="694" t="s">
        <v>532</v>
      </c>
      <c r="B280" s="695" t="s">
        <v>533</v>
      </c>
      <c r="C280" s="698" t="s">
        <v>549</v>
      </c>
      <c r="D280" s="719" t="s">
        <v>2066</v>
      </c>
      <c r="E280" s="698" t="s">
        <v>3518</v>
      </c>
      <c r="F280" s="719" t="s">
        <v>3519</v>
      </c>
      <c r="G280" s="698" t="s">
        <v>2788</v>
      </c>
      <c r="H280" s="698" t="s">
        <v>2789</v>
      </c>
      <c r="I280" s="710">
        <v>1605.31</v>
      </c>
      <c r="J280" s="710">
        <v>30</v>
      </c>
      <c r="K280" s="711">
        <v>48159.21</v>
      </c>
    </row>
    <row r="281" spans="1:11" ht="14.4" customHeight="1" x14ac:dyDescent="0.3">
      <c r="A281" s="694" t="s">
        <v>532</v>
      </c>
      <c r="B281" s="695" t="s">
        <v>533</v>
      </c>
      <c r="C281" s="698" t="s">
        <v>549</v>
      </c>
      <c r="D281" s="719" t="s">
        <v>2066</v>
      </c>
      <c r="E281" s="698" t="s">
        <v>3518</v>
      </c>
      <c r="F281" s="719" t="s">
        <v>3519</v>
      </c>
      <c r="G281" s="698" t="s">
        <v>2790</v>
      </c>
      <c r="H281" s="698" t="s">
        <v>2791</v>
      </c>
      <c r="I281" s="710">
        <v>706.88</v>
      </c>
      <c r="J281" s="710">
        <v>5</v>
      </c>
      <c r="K281" s="711">
        <v>3534.41</v>
      </c>
    </row>
    <row r="282" spans="1:11" ht="14.4" customHeight="1" x14ac:dyDescent="0.3">
      <c r="A282" s="694" t="s">
        <v>532</v>
      </c>
      <c r="B282" s="695" t="s">
        <v>533</v>
      </c>
      <c r="C282" s="698" t="s">
        <v>549</v>
      </c>
      <c r="D282" s="719" t="s">
        <v>2066</v>
      </c>
      <c r="E282" s="698" t="s">
        <v>3520</v>
      </c>
      <c r="F282" s="719" t="s">
        <v>3521</v>
      </c>
      <c r="G282" s="698" t="s">
        <v>2524</v>
      </c>
      <c r="H282" s="698" t="s">
        <v>2525</v>
      </c>
      <c r="I282" s="710">
        <v>8.49</v>
      </c>
      <c r="J282" s="710">
        <v>30</v>
      </c>
      <c r="K282" s="711">
        <v>254.7</v>
      </c>
    </row>
    <row r="283" spans="1:11" ht="14.4" customHeight="1" x14ac:dyDescent="0.3">
      <c r="A283" s="694" t="s">
        <v>532</v>
      </c>
      <c r="B283" s="695" t="s">
        <v>533</v>
      </c>
      <c r="C283" s="698" t="s">
        <v>549</v>
      </c>
      <c r="D283" s="719" t="s">
        <v>2066</v>
      </c>
      <c r="E283" s="698" t="s">
        <v>3528</v>
      </c>
      <c r="F283" s="719" t="s">
        <v>3529</v>
      </c>
      <c r="G283" s="698" t="s">
        <v>2792</v>
      </c>
      <c r="H283" s="698" t="s">
        <v>2793</v>
      </c>
      <c r="I283" s="710">
        <v>9.32</v>
      </c>
      <c r="J283" s="710">
        <v>20</v>
      </c>
      <c r="K283" s="711">
        <v>186.35000000000002</v>
      </c>
    </row>
    <row r="284" spans="1:11" ht="14.4" customHeight="1" x14ac:dyDescent="0.3">
      <c r="A284" s="694" t="s">
        <v>532</v>
      </c>
      <c r="B284" s="695" t="s">
        <v>533</v>
      </c>
      <c r="C284" s="698" t="s">
        <v>549</v>
      </c>
      <c r="D284" s="719" t="s">
        <v>2066</v>
      </c>
      <c r="E284" s="698" t="s">
        <v>3528</v>
      </c>
      <c r="F284" s="719" t="s">
        <v>3529</v>
      </c>
      <c r="G284" s="698" t="s">
        <v>2794</v>
      </c>
      <c r="H284" s="698" t="s">
        <v>2795</v>
      </c>
      <c r="I284" s="710">
        <v>1186.6500000000001</v>
      </c>
      <c r="J284" s="710">
        <v>40</v>
      </c>
      <c r="K284" s="711">
        <v>47465.88</v>
      </c>
    </row>
    <row r="285" spans="1:11" ht="14.4" customHeight="1" x14ac:dyDescent="0.3">
      <c r="A285" s="694" t="s">
        <v>532</v>
      </c>
      <c r="B285" s="695" t="s">
        <v>533</v>
      </c>
      <c r="C285" s="698" t="s">
        <v>549</v>
      </c>
      <c r="D285" s="719" t="s">
        <v>2066</v>
      </c>
      <c r="E285" s="698" t="s">
        <v>3528</v>
      </c>
      <c r="F285" s="719" t="s">
        <v>3529</v>
      </c>
      <c r="G285" s="698" t="s">
        <v>2796</v>
      </c>
      <c r="H285" s="698" t="s">
        <v>2797</v>
      </c>
      <c r="I285" s="710">
        <v>928.20500000000004</v>
      </c>
      <c r="J285" s="710">
        <v>20</v>
      </c>
      <c r="K285" s="711">
        <v>18564.09</v>
      </c>
    </row>
    <row r="286" spans="1:11" ht="14.4" customHeight="1" x14ac:dyDescent="0.3">
      <c r="A286" s="694" t="s">
        <v>532</v>
      </c>
      <c r="B286" s="695" t="s">
        <v>533</v>
      </c>
      <c r="C286" s="698" t="s">
        <v>549</v>
      </c>
      <c r="D286" s="719" t="s">
        <v>2066</v>
      </c>
      <c r="E286" s="698" t="s">
        <v>3528</v>
      </c>
      <c r="F286" s="719" t="s">
        <v>3529</v>
      </c>
      <c r="G286" s="698" t="s">
        <v>2798</v>
      </c>
      <c r="H286" s="698" t="s">
        <v>2799</v>
      </c>
      <c r="I286" s="710">
        <v>319.91000000000003</v>
      </c>
      <c r="J286" s="710">
        <v>180</v>
      </c>
      <c r="K286" s="711">
        <v>57584.19</v>
      </c>
    </row>
    <row r="287" spans="1:11" ht="14.4" customHeight="1" x14ac:dyDescent="0.3">
      <c r="A287" s="694" t="s">
        <v>532</v>
      </c>
      <c r="B287" s="695" t="s">
        <v>533</v>
      </c>
      <c r="C287" s="698" t="s">
        <v>549</v>
      </c>
      <c r="D287" s="719" t="s">
        <v>2066</v>
      </c>
      <c r="E287" s="698" t="s">
        <v>3528</v>
      </c>
      <c r="F287" s="719" t="s">
        <v>3529</v>
      </c>
      <c r="G287" s="698" t="s">
        <v>2800</v>
      </c>
      <c r="H287" s="698" t="s">
        <v>2801</v>
      </c>
      <c r="I287" s="710">
        <v>928.2</v>
      </c>
      <c r="J287" s="710">
        <v>20</v>
      </c>
      <c r="K287" s="711">
        <v>18564.060000000001</v>
      </c>
    </row>
    <row r="288" spans="1:11" ht="14.4" customHeight="1" x14ac:dyDescent="0.3">
      <c r="A288" s="694" t="s">
        <v>532</v>
      </c>
      <c r="B288" s="695" t="s">
        <v>533</v>
      </c>
      <c r="C288" s="698" t="s">
        <v>549</v>
      </c>
      <c r="D288" s="719" t="s">
        <v>2066</v>
      </c>
      <c r="E288" s="698" t="s">
        <v>3522</v>
      </c>
      <c r="F288" s="719" t="s">
        <v>3523</v>
      </c>
      <c r="G288" s="698" t="s">
        <v>2526</v>
      </c>
      <c r="H288" s="698" t="s">
        <v>2527</v>
      </c>
      <c r="I288" s="710">
        <v>8.17</v>
      </c>
      <c r="J288" s="710">
        <v>600</v>
      </c>
      <c r="K288" s="711">
        <v>4902</v>
      </c>
    </row>
    <row r="289" spans="1:11" ht="14.4" customHeight="1" x14ac:dyDescent="0.3">
      <c r="A289" s="694" t="s">
        <v>532</v>
      </c>
      <c r="B289" s="695" t="s">
        <v>533</v>
      </c>
      <c r="C289" s="698" t="s">
        <v>549</v>
      </c>
      <c r="D289" s="719" t="s">
        <v>2066</v>
      </c>
      <c r="E289" s="698" t="s">
        <v>3522</v>
      </c>
      <c r="F289" s="719" t="s">
        <v>3523</v>
      </c>
      <c r="G289" s="698" t="s">
        <v>2526</v>
      </c>
      <c r="H289" s="698" t="s">
        <v>2599</v>
      </c>
      <c r="I289" s="710">
        <v>8.17</v>
      </c>
      <c r="J289" s="710">
        <v>300</v>
      </c>
      <c r="K289" s="711">
        <v>2451</v>
      </c>
    </row>
    <row r="290" spans="1:11" ht="14.4" customHeight="1" x14ac:dyDescent="0.3">
      <c r="A290" s="694" t="s">
        <v>532</v>
      </c>
      <c r="B290" s="695" t="s">
        <v>533</v>
      </c>
      <c r="C290" s="698" t="s">
        <v>549</v>
      </c>
      <c r="D290" s="719" t="s">
        <v>2066</v>
      </c>
      <c r="E290" s="698" t="s">
        <v>3522</v>
      </c>
      <c r="F290" s="719" t="s">
        <v>3523</v>
      </c>
      <c r="G290" s="698" t="s">
        <v>2802</v>
      </c>
      <c r="H290" s="698" t="s">
        <v>2803</v>
      </c>
      <c r="I290" s="710">
        <v>25.57</v>
      </c>
      <c r="J290" s="710">
        <v>200</v>
      </c>
      <c r="K290" s="711">
        <v>5113.46</v>
      </c>
    </row>
    <row r="291" spans="1:11" ht="14.4" customHeight="1" x14ac:dyDescent="0.3">
      <c r="A291" s="694" t="s">
        <v>532</v>
      </c>
      <c r="B291" s="695" t="s">
        <v>533</v>
      </c>
      <c r="C291" s="698" t="s">
        <v>549</v>
      </c>
      <c r="D291" s="719" t="s">
        <v>2066</v>
      </c>
      <c r="E291" s="698" t="s">
        <v>3522</v>
      </c>
      <c r="F291" s="719" t="s">
        <v>3523</v>
      </c>
      <c r="G291" s="698" t="s">
        <v>2802</v>
      </c>
      <c r="H291" s="698" t="s">
        <v>2804</v>
      </c>
      <c r="I291" s="710">
        <v>25.57</v>
      </c>
      <c r="J291" s="710">
        <v>200</v>
      </c>
      <c r="K291" s="711">
        <v>5114</v>
      </c>
    </row>
    <row r="292" spans="1:11" ht="14.4" customHeight="1" x14ac:dyDescent="0.3">
      <c r="A292" s="694" t="s">
        <v>532</v>
      </c>
      <c r="B292" s="695" t="s">
        <v>533</v>
      </c>
      <c r="C292" s="698" t="s">
        <v>549</v>
      </c>
      <c r="D292" s="719" t="s">
        <v>2066</v>
      </c>
      <c r="E292" s="698" t="s">
        <v>3522</v>
      </c>
      <c r="F292" s="719" t="s">
        <v>3523</v>
      </c>
      <c r="G292" s="698" t="s">
        <v>2805</v>
      </c>
      <c r="H292" s="698" t="s">
        <v>2806</v>
      </c>
      <c r="I292" s="710">
        <v>14520</v>
      </c>
      <c r="J292" s="710">
        <v>5</v>
      </c>
      <c r="K292" s="711">
        <v>72600</v>
      </c>
    </row>
    <row r="293" spans="1:11" ht="14.4" customHeight="1" x14ac:dyDescent="0.3">
      <c r="A293" s="694" t="s">
        <v>532</v>
      </c>
      <c r="B293" s="695" t="s">
        <v>533</v>
      </c>
      <c r="C293" s="698" t="s">
        <v>549</v>
      </c>
      <c r="D293" s="719" t="s">
        <v>2066</v>
      </c>
      <c r="E293" s="698" t="s">
        <v>3524</v>
      </c>
      <c r="F293" s="719" t="s">
        <v>3525</v>
      </c>
      <c r="G293" s="698" t="s">
        <v>2528</v>
      </c>
      <c r="H293" s="698" t="s">
        <v>2529</v>
      </c>
      <c r="I293" s="710">
        <v>0.30333333333333329</v>
      </c>
      <c r="J293" s="710">
        <v>400</v>
      </c>
      <c r="K293" s="711">
        <v>121</v>
      </c>
    </row>
    <row r="294" spans="1:11" ht="14.4" customHeight="1" x14ac:dyDescent="0.3">
      <c r="A294" s="694" t="s">
        <v>532</v>
      </c>
      <c r="B294" s="695" t="s">
        <v>533</v>
      </c>
      <c r="C294" s="698" t="s">
        <v>549</v>
      </c>
      <c r="D294" s="719" t="s">
        <v>2066</v>
      </c>
      <c r="E294" s="698" t="s">
        <v>3524</v>
      </c>
      <c r="F294" s="719" t="s">
        <v>3525</v>
      </c>
      <c r="G294" s="698" t="s">
        <v>2530</v>
      </c>
      <c r="H294" s="698" t="s">
        <v>2531</v>
      </c>
      <c r="I294" s="710">
        <v>0.3</v>
      </c>
      <c r="J294" s="710">
        <v>1700</v>
      </c>
      <c r="K294" s="711">
        <v>510</v>
      </c>
    </row>
    <row r="295" spans="1:11" ht="14.4" customHeight="1" x14ac:dyDescent="0.3">
      <c r="A295" s="694" t="s">
        <v>532</v>
      </c>
      <c r="B295" s="695" t="s">
        <v>533</v>
      </c>
      <c r="C295" s="698" t="s">
        <v>549</v>
      </c>
      <c r="D295" s="719" t="s">
        <v>2066</v>
      </c>
      <c r="E295" s="698" t="s">
        <v>3524</v>
      </c>
      <c r="F295" s="719" t="s">
        <v>3525</v>
      </c>
      <c r="G295" s="698" t="s">
        <v>2534</v>
      </c>
      <c r="H295" s="698" t="s">
        <v>2535</v>
      </c>
      <c r="I295" s="710">
        <v>0.48</v>
      </c>
      <c r="J295" s="710">
        <v>100</v>
      </c>
      <c r="K295" s="711">
        <v>48</v>
      </c>
    </row>
    <row r="296" spans="1:11" ht="14.4" customHeight="1" x14ac:dyDescent="0.3">
      <c r="A296" s="694" t="s">
        <v>532</v>
      </c>
      <c r="B296" s="695" t="s">
        <v>533</v>
      </c>
      <c r="C296" s="698" t="s">
        <v>549</v>
      </c>
      <c r="D296" s="719" t="s">
        <v>2066</v>
      </c>
      <c r="E296" s="698" t="s">
        <v>3524</v>
      </c>
      <c r="F296" s="719" t="s">
        <v>3525</v>
      </c>
      <c r="G296" s="698" t="s">
        <v>2536</v>
      </c>
      <c r="H296" s="698" t="s">
        <v>2537</v>
      </c>
      <c r="I296" s="710">
        <v>0.3</v>
      </c>
      <c r="J296" s="710">
        <v>5700</v>
      </c>
      <c r="K296" s="711">
        <v>1710</v>
      </c>
    </row>
    <row r="297" spans="1:11" ht="14.4" customHeight="1" x14ac:dyDescent="0.3">
      <c r="A297" s="694" t="s">
        <v>532</v>
      </c>
      <c r="B297" s="695" t="s">
        <v>533</v>
      </c>
      <c r="C297" s="698" t="s">
        <v>549</v>
      </c>
      <c r="D297" s="719" t="s">
        <v>2066</v>
      </c>
      <c r="E297" s="698" t="s">
        <v>3524</v>
      </c>
      <c r="F297" s="719" t="s">
        <v>3525</v>
      </c>
      <c r="G297" s="698" t="s">
        <v>2538</v>
      </c>
      <c r="H297" s="698" t="s">
        <v>2539</v>
      </c>
      <c r="I297" s="710">
        <v>1.7549999999999999</v>
      </c>
      <c r="J297" s="710">
        <v>700</v>
      </c>
      <c r="K297" s="711">
        <v>1228</v>
      </c>
    </row>
    <row r="298" spans="1:11" ht="14.4" customHeight="1" x14ac:dyDescent="0.3">
      <c r="A298" s="694" t="s">
        <v>532</v>
      </c>
      <c r="B298" s="695" t="s">
        <v>533</v>
      </c>
      <c r="C298" s="698" t="s">
        <v>549</v>
      </c>
      <c r="D298" s="719" t="s">
        <v>2066</v>
      </c>
      <c r="E298" s="698" t="s">
        <v>3524</v>
      </c>
      <c r="F298" s="719" t="s">
        <v>3525</v>
      </c>
      <c r="G298" s="698" t="s">
        <v>2807</v>
      </c>
      <c r="H298" s="698" t="s">
        <v>2808</v>
      </c>
      <c r="I298" s="710">
        <v>48.82</v>
      </c>
      <c r="J298" s="710">
        <v>25</v>
      </c>
      <c r="K298" s="711">
        <v>1220.5</v>
      </c>
    </row>
    <row r="299" spans="1:11" ht="14.4" customHeight="1" x14ac:dyDescent="0.3">
      <c r="A299" s="694" t="s">
        <v>532</v>
      </c>
      <c r="B299" s="695" t="s">
        <v>533</v>
      </c>
      <c r="C299" s="698" t="s">
        <v>549</v>
      </c>
      <c r="D299" s="719" t="s">
        <v>2066</v>
      </c>
      <c r="E299" s="698" t="s">
        <v>3526</v>
      </c>
      <c r="F299" s="719" t="s">
        <v>3527</v>
      </c>
      <c r="G299" s="698" t="s">
        <v>2809</v>
      </c>
      <c r="H299" s="698" t="s">
        <v>2810</v>
      </c>
      <c r="I299" s="710">
        <v>7.5</v>
      </c>
      <c r="J299" s="710">
        <v>130</v>
      </c>
      <c r="K299" s="711">
        <v>975</v>
      </c>
    </row>
    <row r="300" spans="1:11" ht="14.4" customHeight="1" x14ac:dyDescent="0.3">
      <c r="A300" s="694" t="s">
        <v>532</v>
      </c>
      <c r="B300" s="695" t="s">
        <v>533</v>
      </c>
      <c r="C300" s="698" t="s">
        <v>549</v>
      </c>
      <c r="D300" s="719" t="s">
        <v>2066</v>
      </c>
      <c r="E300" s="698" t="s">
        <v>3526</v>
      </c>
      <c r="F300" s="719" t="s">
        <v>3527</v>
      </c>
      <c r="G300" s="698" t="s">
        <v>2811</v>
      </c>
      <c r="H300" s="698" t="s">
        <v>2812</v>
      </c>
      <c r="I300" s="710">
        <v>7.5</v>
      </c>
      <c r="J300" s="710">
        <v>90</v>
      </c>
      <c r="K300" s="711">
        <v>675</v>
      </c>
    </row>
    <row r="301" spans="1:11" ht="14.4" customHeight="1" x14ac:dyDescent="0.3">
      <c r="A301" s="694" t="s">
        <v>532</v>
      </c>
      <c r="B301" s="695" t="s">
        <v>533</v>
      </c>
      <c r="C301" s="698" t="s">
        <v>549</v>
      </c>
      <c r="D301" s="719" t="s">
        <v>2066</v>
      </c>
      <c r="E301" s="698" t="s">
        <v>3526</v>
      </c>
      <c r="F301" s="719" t="s">
        <v>3527</v>
      </c>
      <c r="G301" s="698" t="s">
        <v>2540</v>
      </c>
      <c r="H301" s="698" t="s">
        <v>2541</v>
      </c>
      <c r="I301" s="710">
        <v>11.01</v>
      </c>
      <c r="J301" s="710">
        <v>80</v>
      </c>
      <c r="K301" s="711">
        <v>880.8</v>
      </c>
    </row>
    <row r="302" spans="1:11" ht="14.4" customHeight="1" x14ac:dyDescent="0.3">
      <c r="A302" s="694" t="s">
        <v>532</v>
      </c>
      <c r="B302" s="695" t="s">
        <v>533</v>
      </c>
      <c r="C302" s="698" t="s">
        <v>549</v>
      </c>
      <c r="D302" s="719" t="s">
        <v>2066</v>
      </c>
      <c r="E302" s="698" t="s">
        <v>3526</v>
      </c>
      <c r="F302" s="719" t="s">
        <v>3527</v>
      </c>
      <c r="G302" s="698" t="s">
        <v>2813</v>
      </c>
      <c r="H302" s="698" t="s">
        <v>2814</v>
      </c>
      <c r="I302" s="710">
        <v>11.01</v>
      </c>
      <c r="J302" s="710">
        <v>40</v>
      </c>
      <c r="K302" s="711">
        <v>440.4</v>
      </c>
    </row>
    <row r="303" spans="1:11" ht="14.4" customHeight="1" x14ac:dyDescent="0.3">
      <c r="A303" s="694" t="s">
        <v>532</v>
      </c>
      <c r="B303" s="695" t="s">
        <v>533</v>
      </c>
      <c r="C303" s="698" t="s">
        <v>549</v>
      </c>
      <c r="D303" s="719" t="s">
        <v>2066</v>
      </c>
      <c r="E303" s="698" t="s">
        <v>3526</v>
      </c>
      <c r="F303" s="719" t="s">
        <v>3527</v>
      </c>
      <c r="G303" s="698" t="s">
        <v>2544</v>
      </c>
      <c r="H303" s="698" t="s">
        <v>2545</v>
      </c>
      <c r="I303" s="710">
        <v>0.77333333333333343</v>
      </c>
      <c r="J303" s="710">
        <v>15000</v>
      </c>
      <c r="K303" s="711">
        <v>11610</v>
      </c>
    </row>
    <row r="304" spans="1:11" ht="14.4" customHeight="1" x14ac:dyDescent="0.3">
      <c r="A304" s="694" t="s">
        <v>532</v>
      </c>
      <c r="B304" s="695" t="s">
        <v>533</v>
      </c>
      <c r="C304" s="698" t="s">
        <v>549</v>
      </c>
      <c r="D304" s="719" t="s">
        <v>2066</v>
      </c>
      <c r="E304" s="698" t="s">
        <v>3526</v>
      </c>
      <c r="F304" s="719" t="s">
        <v>3527</v>
      </c>
      <c r="G304" s="698" t="s">
        <v>2546</v>
      </c>
      <c r="H304" s="698" t="s">
        <v>2547</v>
      </c>
      <c r="I304" s="710">
        <v>0.77249999999999996</v>
      </c>
      <c r="J304" s="710">
        <v>34000</v>
      </c>
      <c r="K304" s="711">
        <v>26280</v>
      </c>
    </row>
    <row r="305" spans="1:11" ht="14.4" customHeight="1" x14ac:dyDescent="0.3">
      <c r="A305" s="694" t="s">
        <v>532</v>
      </c>
      <c r="B305" s="695" t="s">
        <v>533</v>
      </c>
      <c r="C305" s="698" t="s">
        <v>549</v>
      </c>
      <c r="D305" s="719" t="s">
        <v>2066</v>
      </c>
      <c r="E305" s="698" t="s">
        <v>3526</v>
      </c>
      <c r="F305" s="719" t="s">
        <v>3527</v>
      </c>
      <c r="G305" s="698" t="s">
        <v>2815</v>
      </c>
      <c r="H305" s="698" t="s">
        <v>2816</v>
      </c>
      <c r="I305" s="710">
        <v>0.77250000000000008</v>
      </c>
      <c r="J305" s="710">
        <v>14000</v>
      </c>
      <c r="K305" s="711">
        <v>10810</v>
      </c>
    </row>
    <row r="306" spans="1:11" ht="14.4" customHeight="1" x14ac:dyDescent="0.3">
      <c r="A306" s="694" t="s">
        <v>532</v>
      </c>
      <c r="B306" s="695" t="s">
        <v>533</v>
      </c>
      <c r="C306" s="698" t="s">
        <v>549</v>
      </c>
      <c r="D306" s="719" t="s">
        <v>2066</v>
      </c>
      <c r="E306" s="698" t="s">
        <v>3526</v>
      </c>
      <c r="F306" s="719" t="s">
        <v>3527</v>
      </c>
      <c r="G306" s="698" t="s">
        <v>2548</v>
      </c>
      <c r="H306" s="698" t="s">
        <v>2549</v>
      </c>
      <c r="I306" s="710">
        <v>0.71</v>
      </c>
      <c r="J306" s="710">
        <v>12000</v>
      </c>
      <c r="K306" s="711">
        <v>8520</v>
      </c>
    </row>
    <row r="307" spans="1:11" ht="14.4" customHeight="1" x14ac:dyDescent="0.3">
      <c r="A307" s="694" t="s">
        <v>532</v>
      </c>
      <c r="B307" s="695" t="s">
        <v>533</v>
      </c>
      <c r="C307" s="698" t="s">
        <v>549</v>
      </c>
      <c r="D307" s="719" t="s">
        <v>2066</v>
      </c>
      <c r="E307" s="698" t="s">
        <v>3526</v>
      </c>
      <c r="F307" s="719" t="s">
        <v>3527</v>
      </c>
      <c r="G307" s="698" t="s">
        <v>2817</v>
      </c>
      <c r="H307" s="698" t="s">
        <v>2818</v>
      </c>
      <c r="I307" s="710">
        <v>0.71</v>
      </c>
      <c r="J307" s="710">
        <v>4000</v>
      </c>
      <c r="K307" s="711">
        <v>2840</v>
      </c>
    </row>
    <row r="308" spans="1:11" ht="14.4" customHeight="1" x14ac:dyDescent="0.3">
      <c r="A308" s="694" t="s">
        <v>532</v>
      </c>
      <c r="B308" s="695" t="s">
        <v>533</v>
      </c>
      <c r="C308" s="698" t="s">
        <v>549</v>
      </c>
      <c r="D308" s="719" t="s">
        <v>2066</v>
      </c>
      <c r="E308" s="698" t="s">
        <v>3530</v>
      </c>
      <c r="F308" s="719" t="s">
        <v>3531</v>
      </c>
      <c r="G308" s="698" t="s">
        <v>2819</v>
      </c>
      <c r="H308" s="698" t="s">
        <v>2820</v>
      </c>
      <c r="I308" s="710">
        <v>139.44</v>
      </c>
      <c r="J308" s="710">
        <v>10</v>
      </c>
      <c r="K308" s="711">
        <v>1394.3999999999999</v>
      </c>
    </row>
    <row r="309" spans="1:11" ht="14.4" customHeight="1" x14ac:dyDescent="0.3">
      <c r="A309" s="694" t="s">
        <v>532</v>
      </c>
      <c r="B309" s="695" t="s">
        <v>533</v>
      </c>
      <c r="C309" s="698" t="s">
        <v>549</v>
      </c>
      <c r="D309" s="719" t="s">
        <v>2066</v>
      </c>
      <c r="E309" s="698" t="s">
        <v>3530</v>
      </c>
      <c r="F309" s="719" t="s">
        <v>3531</v>
      </c>
      <c r="G309" s="698" t="s">
        <v>2821</v>
      </c>
      <c r="H309" s="698" t="s">
        <v>2822</v>
      </c>
      <c r="I309" s="710">
        <v>139.43666666666667</v>
      </c>
      <c r="J309" s="710">
        <v>10</v>
      </c>
      <c r="K309" s="711">
        <v>1394.35</v>
      </c>
    </row>
    <row r="310" spans="1:11" ht="14.4" customHeight="1" x14ac:dyDescent="0.3">
      <c r="A310" s="694" t="s">
        <v>532</v>
      </c>
      <c r="B310" s="695" t="s">
        <v>533</v>
      </c>
      <c r="C310" s="698" t="s">
        <v>552</v>
      </c>
      <c r="D310" s="719" t="s">
        <v>2067</v>
      </c>
      <c r="E310" s="698" t="s">
        <v>3516</v>
      </c>
      <c r="F310" s="719" t="s">
        <v>3517</v>
      </c>
      <c r="G310" s="698" t="s">
        <v>2823</v>
      </c>
      <c r="H310" s="698" t="s">
        <v>2824</v>
      </c>
      <c r="I310" s="710">
        <v>183.1</v>
      </c>
      <c r="J310" s="710">
        <v>12</v>
      </c>
      <c r="K310" s="711">
        <v>2197.1999999999998</v>
      </c>
    </row>
    <row r="311" spans="1:11" ht="14.4" customHeight="1" x14ac:dyDescent="0.3">
      <c r="A311" s="694" t="s">
        <v>532</v>
      </c>
      <c r="B311" s="695" t="s">
        <v>533</v>
      </c>
      <c r="C311" s="698" t="s">
        <v>552</v>
      </c>
      <c r="D311" s="719" t="s">
        <v>2067</v>
      </c>
      <c r="E311" s="698" t="s">
        <v>3516</v>
      </c>
      <c r="F311" s="719" t="s">
        <v>3517</v>
      </c>
      <c r="G311" s="698" t="s">
        <v>2825</v>
      </c>
      <c r="H311" s="698" t="s">
        <v>2826</v>
      </c>
      <c r="I311" s="710">
        <v>82.8</v>
      </c>
      <c r="J311" s="710">
        <v>170</v>
      </c>
      <c r="K311" s="711">
        <v>14076</v>
      </c>
    </row>
    <row r="312" spans="1:11" ht="14.4" customHeight="1" x14ac:dyDescent="0.3">
      <c r="A312" s="694" t="s">
        <v>532</v>
      </c>
      <c r="B312" s="695" t="s">
        <v>533</v>
      </c>
      <c r="C312" s="698" t="s">
        <v>552</v>
      </c>
      <c r="D312" s="719" t="s">
        <v>2067</v>
      </c>
      <c r="E312" s="698" t="s">
        <v>3516</v>
      </c>
      <c r="F312" s="719" t="s">
        <v>3517</v>
      </c>
      <c r="G312" s="698" t="s">
        <v>2827</v>
      </c>
      <c r="H312" s="698" t="s">
        <v>2828</v>
      </c>
      <c r="I312" s="710">
        <v>3.7839999999999998</v>
      </c>
      <c r="J312" s="710">
        <v>520</v>
      </c>
      <c r="K312" s="711">
        <v>1967.8</v>
      </c>
    </row>
    <row r="313" spans="1:11" ht="14.4" customHeight="1" x14ac:dyDescent="0.3">
      <c r="A313" s="694" t="s">
        <v>532</v>
      </c>
      <c r="B313" s="695" t="s">
        <v>533</v>
      </c>
      <c r="C313" s="698" t="s">
        <v>552</v>
      </c>
      <c r="D313" s="719" t="s">
        <v>2067</v>
      </c>
      <c r="E313" s="698" t="s">
        <v>3516</v>
      </c>
      <c r="F313" s="719" t="s">
        <v>3517</v>
      </c>
      <c r="G313" s="698" t="s">
        <v>2552</v>
      </c>
      <c r="H313" s="698" t="s">
        <v>2553</v>
      </c>
      <c r="I313" s="710">
        <v>12.075999999999999</v>
      </c>
      <c r="J313" s="710">
        <v>35</v>
      </c>
      <c r="K313" s="711">
        <v>422.7</v>
      </c>
    </row>
    <row r="314" spans="1:11" ht="14.4" customHeight="1" x14ac:dyDescent="0.3">
      <c r="A314" s="694" t="s">
        <v>532</v>
      </c>
      <c r="B314" s="695" t="s">
        <v>533</v>
      </c>
      <c r="C314" s="698" t="s">
        <v>552</v>
      </c>
      <c r="D314" s="719" t="s">
        <v>2067</v>
      </c>
      <c r="E314" s="698" t="s">
        <v>3516</v>
      </c>
      <c r="F314" s="719" t="s">
        <v>3517</v>
      </c>
      <c r="G314" s="698" t="s">
        <v>2618</v>
      </c>
      <c r="H314" s="698" t="s">
        <v>2619</v>
      </c>
      <c r="I314" s="710">
        <v>2.9539999999999997</v>
      </c>
      <c r="J314" s="710">
        <v>150</v>
      </c>
      <c r="K314" s="711">
        <v>442.9</v>
      </c>
    </row>
    <row r="315" spans="1:11" ht="14.4" customHeight="1" x14ac:dyDescent="0.3">
      <c r="A315" s="694" t="s">
        <v>532</v>
      </c>
      <c r="B315" s="695" t="s">
        <v>533</v>
      </c>
      <c r="C315" s="698" t="s">
        <v>552</v>
      </c>
      <c r="D315" s="719" t="s">
        <v>2067</v>
      </c>
      <c r="E315" s="698" t="s">
        <v>3516</v>
      </c>
      <c r="F315" s="719" t="s">
        <v>3517</v>
      </c>
      <c r="G315" s="698" t="s">
        <v>2602</v>
      </c>
      <c r="H315" s="698" t="s">
        <v>2603</v>
      </c>
      <c r="I315" s="710">
        <v>0.88</v>
      </c>
      <c r="J315" s="710">
        <v>1000</v>
      </c>
      <c r="K315" s="711">
        <v>880</v>
      </c>
    </row>
    <row r="316" spans="1:11" ht="14.4" customHeight="1" x14ac:dyDescent="0.3">
      <c r="A316" s="694" t="s">
        <v>532</v>
      </c>
      <c r="B316" s="695" t="s">
        <v>533</v>
      </c>
      <c r="C316" s="698" t="s">
        <v>552</v>
      </c>
      <c r="D316" s="719" t="s">
        <v>2067</v>
      </c>
      <c r="E316" s="698" t="s">
        <v>3516</v>
      </c>
      <c r="F316" s="719" t="s">
        <v>3517</v>
      </c>
      <c r="G316" s="698" t="s">
        <v>2829</v>
      </c>
      <c r="H316" s="698" t="s">
        <v>2830</v>
      </c>
      <c r="I316" s="710">
        <v>2.2850000000000001</v>
      </c>
      <c r="J316" s="710">
        <v>5080</v>
      </c>
      <c r="K316" s="711">
        <v>11621.6</v>
      </c>
    </row>
    <row r="317" spans="1:11" ht="14.4" customHeight="1" x14ac:dyDescent="0.3">
      <c r="A317" s="694" t="s">
        <v>532</v>
      </c>
      <c r="B317" s="695" t="s">
        <v>533</v>
      </c>
      <c r="C317" s="698" t="s">
        <v>552</v>
      </c>
      <c r="D317" s="719" t="s">
        <v>2067</v>
      </c>
      <c r="E317" s="698" t="s">
        <v>3516</v>
      </c>
      <c r="F317" s="719" t="s">
        <v>3517</v>
      </c>
      <c r="G317" s="698" t="s">
        <v>2831</v>
      </c>
      <c r="H317" s="698" t="s">
        <v>2832</v>
      </c>
      <c r="I317" s="710">
        <v>0.35799999999999998</v>
      </c>
      <c r="J317" s="710">
        <v>17000</v>
      </c>
      <c r="K317" s="711">
        <v>6220</v>
      </c>
    </row>
    <row r="318" spans="1:11" ht="14.4" customHeight="1" x14ac:dyDescent="0.3">
      <c r="A318" s="694" t="s">
        <v>532</v>
      </c>
      <c r="B318" s="695" t="s">
        <v>533</v>
      </c>
      <c r="C318" s="698" t="s">
        <v>552</v>
      </c>
      <c r="D318" s="719" t="s">
        <v>2067</v>
      </c>
      <c r="E318" s="698" t="s">
        <v>3516</v>
      </c>
      <c r="F318" s="719" t="s">
        <v>3517</v>
      </c>
      <c r="G318" s="698" t="s">
        <v>2833</v>
      </c>
      <c r="H318" s="698" t="s">
        <v>2834</v>
      </c>
      <c r="I318" s="710">
        <v>61.212000000000003</v>
      </c>
      <c r="J318" s="710">
        <v>16</v>
      </c>
      <c r="K318" s="711">
        <v>979.34</v>
      </c>
    </row>
    <row r="319" spans="1:11" ht="14.4" customHeight="1" x14ac:dyDescent="0.3">
      <c r="A319" s="694" t="s">
        <v>532</v>
      </c>
      <c r="B319" s="695" t="s">
        <v>533</v>
      </c>
      <c r="C319" s="698" t="s">
        <v>552</v>
      </c>
      <c r="D319" s="719" t="s">
        <v>2067</v>
      </c>
      <c r="E319" s="698" t="s">
        <v>3516</v>
      </c>
      <c r="F319" s="719" t="s">
        <v>3517</v>
      </c>
      <c r="G319" s="698" t="s">
        <v>2835</v>
      </c>
      <c r="H319" s="698" t="s">
        <v>2836</v>
      </c>
      <c r="I319" s="710">
        <v>54.862000000000002</v>
      </c>
      <c r="J319" s="710">
        <v>50</v>
      </c>
      <c r="K319" s="711">
        <v>2743.1000000000004</v>
      </c>
    </row>
    <row r="320" spans="1:11" ht="14.4" customHeight="1" x14ac:dyDescent="0.3">
      <c r="A320" s="694" t="s">
        <v>532</v>
      </c>
      <c r="B320" s="695" t="s">
        <v>533</v>
      </c>
      <c r="C320" s="698" t="s">
        <v>552</v>
      </c>
      <c r="D320" s="719" t="s">
        <v>2067</v>
      </c>
      <c r="E320" s="698" t="s">
        <v>3516</v>
      </c>
      <c r="F320" s="719" t="s">
        <v>3517</v>
      </c>
      <c r="G320" s="698" t="s">
        <v>2554</v>
      </c>
      <c r="H320" s="698" t="s">
        <v>2555</v>
      </c>
      <c r="I320" s="710">
        <v>30.18</v>
      </c>
      <c r="J320" s="710">
        <v>10</v>
      </c>
      <c r="K320" s="711">
        <v>301.8</v>
      </c>
    </row>
    <row r="321" spans="1:11" ht="14.4" customHeight="1" x14ac:dyDescent="0.3">
      <c r="A321" s="694" t="s">
        <v>532</v>
      </c>
      <c r="B321" s="695" t="s">
        <v>533</v>
      </c>
      <c r="C321" s="698" t="s">
        <v>552</v>
      </c>
      <c r="D321" s="719" t="s">
        <v>2067</v>
      </c>
      <c r="E321" s="698" t="s">
        <v>3516</v>
      </c>
      <c r="F321" s="719" t="s">
        <v>3517</v>
      </c>
      <c r="G321" s="698" t="s">
        <v>2837</v>
      </c>
      <c r="H321" s="698" t="s">
        <v>2838</v>
      </c>
      <c r="I321" s="710">
        <v>16.100000000000001</v>
      </c>
      <c r="J321" s="710">
        <v>30</v>
      </c>
      <c r="K321" s="711">
        <v>483</v>
      </c>
    </row>
    <row r="322" spans="1:11" ht="14.4" customHeight="1" x14ac:dyDescent="0.3">
      <c r="A322" s="694" t="s">
        <v>532</v>
      </c>
      <c r="B322" s="695" t="s">
        <v>533</v>
      </c>
      <c r="C322" s="698" t="s">
        <v>552</v>
      </c>
      <c r="D322" s="719" t="s">
        <v>2067</v>
      </c>
      <c r="E322" s="698" t="s">
        <v>3516</v>
      </c>
      <c r="F322" s="719" t="s">
        <v>3517</v>
      </c>
      <c r="G322" s="698" t="s">
        <v>2839</v>
      </c>
      <c r="H322" s="698" t="s">
        <v>2840</v>
      </c>
      <c r="I322" s="710">
        <v>2.21</v>
      </c>
      <c r="J322" s="710">
        <v>19000</v>
      </c>
      <c r="K322" s="711">
        <v>41995.5</v>
      </c>
    </row>
    <row r="323" spans="1:11" ht="14.4" customHeight="1" x14ac:dyDescent="0.3">
      <c r="A323" s="694" t="s">
        <v>532</v>
      </c>
      <c r="B323" s="695" t="s">
        <v>533</v>
      </c>
      <c r="C323" s="698" t="s">
        <v>552</v>
      </c>
      <c r="D323" s="719" t="s">
        <v>2067</v>
      </c>
      <c r="E323" s="698" t="s">
        <v>3516</v>
      </c>
      <c r="F323" s="719" t="s">
        <v>3517</v>
      </c>
      <c r="G323" s="698" t="s">
        <v>2841</v>
      </c>
      <c r="H323" s="698" t="s">
        <v>2842</v>
      </c>
      <c r="I323" s="710">
        <v>357.46</v>
      </c>
      <c r="J323" s="710">
        <v>408</v>
      </c>
      <c r="K323" s="711">
        <v>145843.28</v>
      </c>
    </row>
    <row r="324" spans="1:11" ht="14.4" customHeight="1" x14ac:dyDescent="0.3">
      <c r="A324" s="694" t="s">
        <v>532</v>
      </c>
      <c r="B324" s="695" t="s">
        <v>533</v>
      </c>
      <c r="C324" s="698" t="s">
        <v>552</v>
      </c>
      <c r="D324" s="719" t="s">
        <v>2067</v>
      </c>
      <c r="E324" s="698" t="s">
        <v>3516</v>
      </c>
      <c r="F324" s="719" t="s">
        <v>3517</v>
      </c>
      <c r="G324" s="698" t="s">
        <v>2632</v>
      </c>
      <c r="H324" s="698" t="s">
        <v>2633</v>
      </c>
      <c r="I324" s="710">
        <v>98.378</v>
      </c>
      <c r="J324" s="710">
        <v>45</v>
      </c>
      <c r="K324" s="711">
        <v>4427</v>
      </c>
    </row>
    <row r="325" spans="1:11" ht="14.4" customHeight="1" x14ac:dyDescent="0.3">
      <c r="A325" s="694" t="s">
        <v>532</v>
      </c>
      <c r="B325" s="695" t="s">
        <v>533</v>
      </c>
      <c r="C325" s="698" t="s">
        <v>552</v>
      </c>
      <c r="D325" s="719" t="s">
        <v>2067</v>
      </c>
      <c r="E325" s="698" t="s">
        <v>3516</v>
      </c>
      <c r="F325" s="719" t="s">
        <v>3517</v>
      </c>
      <c r="G325" s="698" t="s">
        <v>2843</v>
      </c>
      <c r="H325" s="698" t="s">
        <v>2844</v>
      </c>
      <c r="I325" s="710">
        <v>28.26</v>
      </c>
      <c r="J325" s="710">
        <v>780</v>
      </c>
      <c r="K325" s="711">
        <v>22040.71</v>
      </c>
    </row>
    <row r="326" spans="1:11" ht="14.4" customHeight="1" x14ac:dyDescent="0.3">
      <c r="A326" s="694" t="s">
        <v>532</v>
      </c>
      <c r="B326" s="695" t="s">
        <v>533</v>
      </c>
      <c r="C326" s="698" t="s">
        <v>552</v>
      </c>
      <c r="D326" s="719" t="s">
        <v>2067</v>
      </c>
      <c r="E326" s="698" t="s">
        <v>3516</v>
      </c>
      <c r="F326" s="719" t="s">
        <v>3517</v>
      </c>
      <c r="G326" s="698" t="s">
        <v>2845</v>
      </c>
      <c r="H326" s="698" t="s">
        <v>2846</v>
      </c>
      <c r="I326" s="710">
        <v>10.35</v>
      </c>
      <c r="J326" s="710">
        <v>300</v>
      </c>
      <c r="K326" s="711">
        <v>3105</v>
      </c>
    </row>
    <row r="327" spans="1:11" ht="14.4" customHeight="1" x14ac:dyDescent="0.3">
      <c r="A327" s="694" t="s">
        <v>532</v>
      </c>
      <c r="B327" s="695" t="s">
        <v>533</v>
      </c>
      <c r="C327" s="698" t="s">
        <v>552</v>
      </c>
      <c r="D327" s="719" t="s">
        <v>2067</v>
      </c>
      <c r="E327" s="698" t="s">
        <v>3516</v>
      </c>
      <c r="F327" s="719" t="s">
        <v>3517</v>
      </c>
      <c r="G327" s="698" t="s">
        <v>2564</v>
      </c>
      <c r="H327" s="698" t="s">
        <v>2565</v>
      </c>
      <c r="I327" s="710">
        <v>0.85666666666666658</v>
      </c>
      <c r="J327" s="710">
        <v>300</v>
      </c>
      <c r="K327" s="711">
        <v>257</v>
      </c>
    </row>
    <row r="328" spans="1:11" ht="14.4" customHeight="1" x14ac:dyDescent="0.3">
      <c r="A328" s="694" t="s">
        <v>532</v>
      </c>
      <c r="B328" s="695" t="s">
        <v>533</v>
      </c>
      <c r="C328" s="698" t="s">
        <v>552</v>
      </c>
      <c r="D328" s="719" t="s">
        <v>2067</v>
      </c>
      <c r="E328" s="698" t="s">
        <v>3516</v>
      </c>
      <c r="F328" s="719" t="s">
        <v>3517</v>
      </c>
      <c r="G328" s="698" t="s">
        <v>2847</v>
      </c>
      <c r="H328" s="698" t="s">
        <v>2848</v>
      </c>
      <c r="I328" s="710">
        <v>13.04</v>
      </c>
      <c r="J328" s="710">
        <v>10</v>
      </c>
      <c r="K328" s="711">
        <v>130.41</v>
      </c>
    </row>
    <row r="329" spans="1:11" ht="14.4" customHeight="1" x14ac:dyDescent="0.3">
      <c r="A329" s="694" t="s">
        <v>532</v>
      </c>
      <c r="B329" s="695" t="s">
        <v>533</v>
      </c>
      <c r="C329" s="698" t="s">
        <v>552</v>
      </c>
      <c r="D329" s="719" t="s">
        <v>2067</v>
      </c>
      <c r="E329" s="698" t="s">
        <v>3516</v>
      </c>
      <c r="F329" s="719" t="s">
        <v>3517</v>
      </c>
      <c r="G329" s="698" t="s">
        <v>2849</v>
      </c>
      <c r="H329" s="698" t="s">
        <v>2850</v>
      </c>
      <c r="I329" s="710">
        <v>3266.69</v>
      </c>
      <c r="J329" s="710">
        <v>10</v>
      </c>
      <c r="K329" s="711">
        <v>32666.9</v>
      </c>
    </row>
    <row r="330" spans="1:11" ht="14.4" customHeight="1" x14ac:dyDescent="0.3">
      <c r="A330" s="694" t="s">
        <v>532</v>
      </c>
      <c r="B330" s="695" t="s">
        <v>533</v>
      </c>
      <c r="C330" s="698" t="s">
        <v>552</v>
      </c>
      <c r="D330" s="719" t="s">
        <v>2067</v>
      </c>
      <c r="E330" s="698" t="s">
        <v>3516</v>
      </c>
      <c r="F330" s="719" t="s">
        <v>3517</v>
      </c>
      <c r="G330" s="698" t="s">
        <v>2851</v>
      </c>
      <c r="H330" s="698" t="s">
        <v>2852</v>
      </c>
      <c r="I330" s="710">
        <v>5478.6</v>
      </c>
      <c r="J330" s="710">
        <v>3</v>
      </c>
      <c r="K330" s="711">
        <v>16435.8</v>
      </c>
    </row>
    <row r="331" spans="1:11" ht="14.4" customHeight="1" x14ac:dyDescent="0.3">
      <c r="A331" s="694" t="s">
        <v>532</v>
      </c>
      <c r="B331" s="695" t="s">
        <v>533</v>
      </c>
      <c r="C331" s="698" t="s">
        <v>552</v>
      </c>
      <c r="D331" s="719" t="s">
        <v>2067</v>
      </c>
      <c r="E331" s="698" t="s">
        <v>3516</v>
      </c>
      <c r="F331" s="719" t="s">
        <v>3517</v>
      </c>
      <c r="G331" s="698" t="s">
        <v>2853</v>
      </c>
      <c r="H331" s="698" t="s">
        <v>2854</v>
      </c>
      <c r="I331" s="710">
        <v>1537.55</v>
      </c>
      <c r="J331" s="710">
        <v>5</v>
      </c>
      <c r="K331" s="711">
        <v>7687.75</v>
      </c>
    </row>
    <row r="332" spans="1:11" ht="14.4" customHeight="1" x14ac:dyDescent="0.3">
      <c r="A332" s="694" t="s">
        <v>532</v>
      </c>
      <c r="B332" s="695" t="s">
        <v>533</v>
      </c>
      <c r="C332" s="698" t="s">
        <v>552</v>
      </c>
      <c r="D332" s="719" t="s">
        <v>2067</v>
      </c>
      <c r="E332" s="698" t="s">
        <v>3518</v>
      </c>
      <c r="F332" s="719" t="s">
        <v>3519</v>
      </c>
      <c r="G332" s="698" t="s">
        <v>2855</v>
      </c>
      <c r="H332" s="698" t="s">
        <v>2856</v>
      </c>
      <c r="I332" s="710">
        <v>1719.25</v>
      </c>
      <c r="J332" s="710">
        <v>10</v>
      </c>
      <c r="K332" s="711">
        <v>17192.5</v>
      </c>
    </row>
    <row r="333" spans="1:11" ht="14.4" customHeight="1" x14ac:dyDescent="0.3">
      <c r="A333" s="694" t="s">
        <v>532</v>
      </c>
      <c r="B333" s="695" t="s">
        <v>533</v>
      </c>
      <c r="C333" s="698" t="s">
        <v>552</v>
      </c>
      <c r="D333" s="719" t="s">
        <v>2067</v>
      </c>
      <c r="E333" s="698" t="s">
        <v>3518</v>
      </c>
      <c r="F333" s="719" t="s">
        <v>3519</v>
      </c>
      <c r="G333" s="698" t="s">
        <v>2570</v>
      </c>
      <c r="H333" s="698" t="s">
        <v>2571</v>
      </c>
      <c r="I333" s="710">
        <v>3.2379999999999995</v>
      </c>
      <c r="J333" s="710">
        <v>150</v>
      </c>
      <c r="K333" s="711">
        <v>485.7</v>
      </c>
    </row>
    <row r="334" spans="1:11" ht="14.4" customHeight="1" x14ac:dyDescent="0.3">
      <c r="A334" s="694" t="s">
        <v>532</v>
      </c>
      <c r="B334" s="695" t="s">
        <v>533</v>
      </c>
      <c r="C334" s="698" t="s">
        <v>552</v>
      </c>
      <c r="D334" s="719" t="s">
        <v>2067</v>
      </c>
      <c r="E334" s="698" t="s">
        <v>3518</v>
      </c>
      <c r="F334" s="719" t="s">
        <v>3519</v>
      </c>
      <c r="G334" s="698" t="s">
        <v>2857</v>
      </c>
      <c r="H334" s="698" t="s">
        <v>2858</v>
      </c>
      <c r="I334" s="710">
        <v>12.725000000000001</v>
      </c>
      <c r="J334" s="710">
        <v>155</v>
      </c>
      <c r="K334" s="711">
        <v>1972.25</v>
      </c>
    </row>
    <row r="335" spans="1:11" ht="14.4" customHeight="1" x14ac:dyDescent="0.3">
      <c r="A335" s="694" t="s">
        <v>532</v>
      </c>
      <c r="B335" s="695" t="s">
        <v>533</v>
      </c>
      <c r="C335" s="698" t="s">
        <v>552</v>
      </c>
      <c r="D335" s="719" t="s">
        <v>2067</v>
      </c>
      <c r="E335" s="698" t="s">
        <v>3518</v>
      </c>
      <c r="F335" s="719" t="s">
        <v>3519</v>
      </c>
      <c r="G335" s="698" t="s">
        <v>2859</v>
      </c>
      <c r="H335" s="698" t="s">
        <v>2860</v>
      </c>
      <c r="I335" s="710">
        <v>12.72</v>
      </c>
      <c r="J335" s="710">
        <v>190</v>
      </c>
      <c r="K335" s="711">
        <v>2416.8000000000002</v>
      </c>
    </row>
    <row r="336" spans="1:11" ht="14.4" customHeight="1" x14ac:dyDescent="0.3">
      <c r="A336" s="694" t="s">
        <v>532</v>
      </c>
      <c r="B336" s="695" t="s">
        <v>533</v>
      </c>
      <c r="C336" s="698" t="s">
        <v>552</v>
      </c>
      <c r="D336" s="719" t="s">
        <v>2067</v>
      </c>
      <c r="E336" s="698" t="s">
        <v>3518</v>
      </c>
      <c r="F336" s="719" t="s">
        <v>3519</v>
      </c>
      <c r="G336" s="698" t="s">
        <v>2462</v>
      </c>
      <c r="H336" s="698" t="s">
        <v>2463</v>
      </c>
      <c r="I336" s="710">
        <v>0.94</v>
      </c>
      <c r="J336" s="710">
        <v>200</v>
      </c>
      <c r="K336" s="711">
        <v>188</v>
      </c>
    </row>
    <row r="337" spans="1:11" ht="14.4" customHeight="1" x14ac:dyDescent="0.3">
      <c r="A337" s="694" t="s">
        <v>532</v>
      </c>
      <c r="B337" s="695" t="s">
        <v>533</v>
      </c>
      <c r="C337" s="698" t="s">
        <v>552</v>
      </c>
      <c r="D337" s="719" t="s">
        <v>2067</v>
      </c>
      <c r="E337" s="698" t="s">
        <v>3518</v>
      </c>
      <c r="F337" s="719" t="s">
        <v>3519</v>
      </c>
      <c r="G337" s="698" t="s">
        <v>2464</v>
      </c>
      <c r="H337" s="698" t="s">
        <v>2465</v>
      </c>
      <c r="I337" s="710">
        <v>1.4359999999999999</v>
      </c>
      <c r="J337" s="710">
        <v>1500</v>
      </c>
      <c r="K337" s="711">
        <v>2154</v>
      </c>
    </row>
    <row r="338" spans="1:11" ht="14.4" customHeight="1" x14ac:dyDescent="0.3">
      <c r="A338" s="694" t="s">
        <v>532</v>
      </c>
      <c r="B338" s="695" t="s">
        <v>533</v>
      </c>
      <c r="C338" s="698" t="s">
        <v>552</v>
      </c>
      <c r="D338" s="719" t="s">
        <v>2067</v>
      </c>
      <c r="E338" s="698" t="s">
        <v>3518</v>
      </c>
      <c r="F338" s="719" t="s">
        <v>3519</v>
      </c>
      <c r="G338" s="698" t="s">
        <v>2466</v>
      </c>
      <c r="H338" s="698" t="s">
        <v>2467</v>
      </c>
      <c r="I338" s="710">
        <v>0.42</v>
      </c>
      <c r="J338" s="710">
        <v>100</v>
      </c>
      <c r="K338" s="711">
        <v>42</v>
      </c>
    </row>
    <row r="339" spans="1:11" ht="14.4" customHeight="1" x14ac:dyDescent="0.3">
      <c r="A339" s="694" t="s">
        <v>532</v>
      </c>
      <c r="B339" s="695" t="s">
        <v>533</v>
      </c>
      <c r="C339" s="698" t="s">
        <v>552</v>
      </c>
      <c r="D339" s="719" t="s">
        <v>2067</v>
      </c>
      <c r="E339" s="698" t="s">
        <v>3518</v>
      </c>
      <c r="F339" s="719" t="s">
        <v>3519</v>
      </c>
      <c r="G339" s="698" t="s">
        <v>2861</v>
      </c>
      <c r="H339" s="698" t="s">
        <v>2862</v>
      </c>
      <c r="I339" s="710">
        <v>1.8516666666666666</v>
      </c>
      <c r="J339" s="710">
        <v>2700</v>
      </c>
      <c r="K339" s="711">
        <v>5000</v>
      </c>
    </row>
    <row r="340" spans="1:11" ht="14.4" customHeight="1" x14ac:dyDescent="0.3">
      <c r="A340" s="694" t="s">
        <v>532</v>
      </c>
      <c r="B340" s="695" t="s">
        <v>533</v>
      </c>
      <c r="C340" s="698" t="s">
        <v>552</v>
      </c>
      <c r="D340" s="719" t="s">
        <v>2067</v>
      </c>
      <c r="E340" s="698" t="s">
        <v>3518</v>
      </c>
      <c r="F340" s="719" t="s">
        <v>3519</v>
      </c>
      <c r="G340" s="698" t="s">
        <v>2666</v>
      </c>
      <c r="H340" s="698" t="s">
        <v>2667</v>
      </c>
      <c r="I340" s="710">
        <v>80.018000000000001</v>
      </c>
      <c r="J340" s="710">
        <v>480</v>
      </c>
      <c r="K340" s="711">
        <v>38452.800000000003</v>
      </c>
    </row>
    <row r="341" spans="1:11" ht="14.4" customHeight="1" x14ac:dyDescent="0.3">
      <c r="A341" s="694" t="s">
        <v>532</v>
      </c>
      <c r="B341" s="695" t="s">
        <v>533</v>
      </c>
      <c r="C341" s="698" t="s">
        <v>552</v>
      </c>
      <c r="D341" s="719" t="s">
        <v>2067</v>
      </c>
      <c r="E341" s="698" t="s">
        <v>3518</v>
      </c>
      <c r="F341" s="719" t="s">
        <v>3519</v>
      </c>
      <c r="G341" s="698" t="s">
        <v>2863</v>
      </c>
      <c r="H341" s="698" t="s">
        <v>2864</v>
      </c>
      <c r="I341" s="710">
        <v>34</v>
      </c>
      <c r="J341" s="710">
        <v>400</v>
      </c>
      <c r="K341" s="711">
        <v>13600</v>
      </c>
    </row>
    <row r="342" spans="1:11" ht="14.4" customHeight="1" x14ac:dyDescent="0.3">
      <c r="A342" s="694" t="s">
        <v>532</v>
      </c>
      <c r="B342" s="695" t="s">
        <v>533</v>
      </c>
      <c r="C342" s="698" t="s">
        <v>552</v>
      </c>
      <c r="D342" s="719" t="s">
        <v>2067</v>
      </c>
      <c r="E342" s="698" t="s">
        <v>3518</v>
      </c>
      <c r="F342" s="719" t="s">
        <v>3519</v>
      </c>
      <c r="G342" s="698" t="s">
        <v>2865</v>
      </c>
      <c r="H342" s="698" t="s">
        <v>2866</v>
      </c>
      <c r="I342" s="710">
        <v>4.2359999999999998</v>
      </c>
      <c r="J342" s="710">
        <v>150</v>
      </c>
      <c r="K342" s="711">
        <v>635.4</v>
      </c>
    </row>
    <row r="343" spans="1:11" ht="14.4" customHeight="1" x14ac:dyDescent="0.3">
      <c r="A343" s="694" t="s">
        <v>532</v>
      </c>
      <c r="B343" s="695" t="s">
        <v>533</v>
      </c>
      <c r="C343" s="698" t="s">
        <v>552</v>
      </c>
      <c r="D343" s="719" t="s">
        <v>2067</v>
      </c>
      <c r="E343" s="698" t="s">
        <v>3518</v>
      </c>
      <c r="F343" s="719" t="s">
        <v>3519</v>
      </c>
      <c r="G343" s="698" t="s">
        <v>2867</v>
      </c>
      <c r="H343" s="698" t="s">
        <v>2868</v>
      </c>
      <c r="I343" s="710">
        <v>102.25</v>
      </c>
      <c r="J343" s="710">
        <v>100</v>
      </c>
      <c r="K343" s="711">
        <v>10224.5</v>
      </c>
    </row>
    <row r="344" spans="1:11" ht="14.4" customHeight="1" x14ac:dyDescent="0.3">
      <c r="A344" s="694" t="s">
        <v>532</v>
      </c>
      <c r="B344" s="695" t="s">
        <v>533</v>
      </c>
      <c r="C344" s="698" t="s">
        <v>552</v>
      </c>
      <c r="D344" s="719" t="s">
        <v>2067</v>
      </c>
      <c r="E344" s="698" t="s">
        <v>3518</v>
      </c>
      <c r="F344" s="719" t="s">
        <v>3519</v>
      </c>
      <c r="G344" s="698" t="s">
        <v>2869</v>
      </c>
      <c r="H344" s="698" t="s">
        <v>2870</v>
      </c>
      <c r="I344" s="710">
        <v>11495.5</v>
      </c>
      <c r="J344" s="710">
        <v>13</v>
      </c>
      <c r="K344" s="711">
        <v>149441.54999999999</v>
      </c>
    </row>
    <row r="345" spans="1:11" ht="14.4" customHeight="1" x14ac:dyDescent="0.3">
      <c r="A345" s="694" t="s">
        <v>532</v>
      </c>
      <c r="B345" s="695" t="s">
        <v>533</v>
      </c>
      <c r="C345" s="698" t="s">
        <v>552</v>
      </c>
      <c r="D345" s="719" t="s">
        <v>2067</v>
      </c>
      <c r="E345" s="698" t="s">
        <v>3518</v>
      </c>
      <c r="F345" s="719" t="s">
        <v>3519</v>
      </c>
      <c r="G345" s="698" t="s">
        <v>2871</v>
      </c>
      <c r="H345" s="698" t="s">
        <v>2872</v>
      </c>
      <c r="I345" s="710">
        <v>2656.93</v>
      </c>
      <c r="J345" s="710">
        <v>14</v>
      </c>
      <c r="K345" s="711">
        <v>37197.020000000004</v>
      </c>
    </row>
    <row r="346" spans="1:11" ht="14.4" customHeight="1" x14ac:dyDescent="0.3">
      <c r="A346" s="694" t="s">
        <v>532</v>
      </c>
      <c r="B346" s="695" t="s">
        <v>533</v>
      </c>
      <c r="C346" s="698" t="s">
        <v>552</v>
      </c>
      <c r="D346" s="719" t="s">
        <v>2067</v>
      </c>
      <c r="E346" s="698" t="s">
        <v>3518</v>
      </c>
      <c r="F346" s="719" t="s">
        <v>3519</v>
      </c>
      <c r="G346" s="698" t="s">
        <v>2873</v>
      </c>
      <c r="H346" s="698" t="s">
        <v>2874</v>
      </c>
      <c r="I346" s="710">
        <v>2.9</v>
      </c>
      <c r="J346" s="710">
        <v>100</v>
      </c>
      <c r="K346" s="711">
        <v>290</v>
      </c>
    </row>
    <row r="347" spans="1:11" ht="14.4" customHeight="1" x14ac:dyDescent="0.3">
      <c r="A347" s="694" t="s">
        <v>532</v>
      </c>
      <c r="B347" s="695" t="s">
        <v>533</v>
      </c>
      <c r="C347" s="698" t="s">
        <v>552</v>
      </c>
      <c r="D347" s="719" t="s">
        <v>2067</v>
      </c>
      <c r="E347" s="698" t="s">
        <v>3518</v>
      </c>
      <c r="F347" s="719" t="s">
        <v>3519</v>
      </c>
      <c r="G347" s="698" t="s">
        <v>2875</v>
      </c>
      <c r="H347" s="698" t="s">
        <v>2876</v>
      </c>
      <c r="I347" s="710">
        <v>2.9</v>
      </c>
      <c r="J347" s="710">
        <v>100</v>
      </c>
      <c r="K347" s="711">
        <v>290</v>
      </c>
    </row>
    <row r="348" spans="1:11" ht="14.4" customHeight="1" x14ac:dyDescent="0.3">
      <c r="A348" s="694" t="s">
        <v>532</v>
      </c>
      <c r="B348" s="695" t="s">
        <v>533</v>
      </c>
      <c r="C348" s="698" t="s">
        <v>552</v>
      </c>
      <c r="D348" s="719" t="s">
        <v>2067</v>
      </c>
      <c r="E348" s="698" t="s">
        <v>3518</v>
      </c>
      <c r="F348" s="719" t="s">
        <v>3519</v>
      </c>
      <c r="G348" s="698" t="s">
        <v>2877</v>
      </c>
      <c r="H348" s="698" t="s">
        <v>2878</v>
      </c>
      <c r="I348" s="710">
        <v>2.9020000000000001</v>
      </c>
      <c r="J348" s="710">
        <v>700</v>
      </c>
      <c r="K348" s="711">
        <v>2032</v>
      </c>
    </row>
    <row r="349" spans="1:11" ht="14.4" customHeight="1" x14ac:dyDescent="0.3">
      <c r="A349" s="694" t="s">
        <v>532</v>
      </c>
      <c r="B349" s="695" t="s">
        <v>533</v>
      </c>
      <c r="C349" s="698" t="s">
        <v>552</v>
      </c>
      <c r="D349" s="719" t="s">
        <v>2067</v>
      </c>
      <c r="E349" s="698" t="s">
        <v>3518</v>
      </c>
      <c r="F349" s="719" t="s">
        <v>3519</v>
      </c>
      <c r="G349" s="698" t="s">
        <v>2879</v>
      </c>
      <c r="H349" s="698" t="s">
        <v>2880</v>
      </c>
      <c r="I349" s="710">
        <v>28.8</v>
      </c>
      <c r="J349" s="710">
        <v>850</v>
      </c>
      <c r="K349" s="711">
        <v>24478.7</v>
      </c>
    </row>
    <row r="350" spans="1:11" ht="14.4" customHeight="1" x14ac:dyDescent="0.3">
      <c r="A350" s="694" t="s">
        <v>532</v>
      </c>
      <c r="B350" s="695" t="s">
        <v>533</v>
      </c>
      <c r="C350" s="698" t="s">
        <v>552</v>
      </c>
      <c r="D350" s="719" t="s">
        <v>2067</v>
      </c>
      <c r="E350" s="698" t="s">
        <v>3518</v>
      </c>
      <c r="F350" s="719" t="s">
        <v>3519</v>
      </c>
      <c r="G350" s="698" t="s">
        <v>2881</v>
      </c>
      <c r="H350" s="698" t="s">
        <v>2882</v>
      </c>
      <c r="I350" s="710">
        <v>91.718000000000004</v>
      </c>
      <c r="J350" s="710">
        <v>20</v>
      </c>
      <c r="K350" s="711">
        <v>1834.3400000000001</v>
      </c>
    </row>
    <row r="351" spans="1:11" ht="14.4" customHeight="1" x14ac:dyDescent="0.3">
      <c r="A351" s="694" t="s">
        <v>532</v>
      </c>
      <c r="B351" s="695" t="s">
        <v>533</v>
      </c>
      <c r="C351" s="698" t="s">
        <v>552</v>
      </c>
      <c r="D351" s="719" t="s">
        <v>2067</v>
      </c>
      <c r="E351" s="698" t="s">
        <v>3518</v>
      </c>
      <c r="F351" s="719" t="s">
        <v>3519</v>
      </c>
      <c r="G351" s="698" t="s">
        <v>2883</v>
      </c>
      <c r="H351" s="698" t="s">
        <v>2884</v>
      </c>
      <c r="I351" s="710">
        <v>2392.1680000000001</v>
      </c>
      <c r="J351" s="710">
        <v>13</v>
      </c>
      <c r="K351" s="711">
        <v>31098.18</v>
      </c>
    </row>
    <row r="352" spans="1:11" ht="14.4" customHeight="1" x14ac:dyDescent="0.3">
      <c r="A352" s="694" t="s">
        <v>532</v>
      </c>
      <c r="B352" s="695" t="s">
        <v>533</v>
      </c>
      <c r="C352" s="698" t="s">
        <v>552</v>
      </c>
      <c r="D352" s="719" t="s">
        <v>2067</v>
      </c>
      <c r="E352" s="698" t="s">
        <v>3518</v>
      </c>
      <c r="F352" s="719" t="s">
        <v>3519</v>
      </c>
      <c r="G352" s="698" t="s">
        <v>2500</v>
      </c>
      <c r="H352" s="698" t="s">
        <v>2501</v>
      </c>
      <c r="I352" s="710">
        <v>12.104000000000001</v>
      </c>
      <c r="J352" s="710">
        <v>58</v>
      </c>
      <c r="K352" s="711">
        <v>702.04</v>
      </c>
    </row>
    <row r="353" spans="1:11" ht="14.4" customHeight="1" x14ac:dyDescent="0.3">
      <c r="A353" s="694" t="s">
        <v>532</v>
      </c>
      <c r="B353" s="695" t="s">
        <v>533</v>
      </c>
      <c r="C353" s="698" t="s">
        <v>552</v>
      </c>
      <c r="D353" s="719" t="s">
        <v>2067</v>
      </c>
      <c r="E353" s="698" t="s">
        <v>3518</v>
      </c>
      <c r="F353" s="719" t="s">
        <v>3519</v>
      </c>
      <c r="G353" s="698" t="s">
        <v>2885</v>
      </c>
      <c r="H353" s="698" t="s">
        <v>2886</v>
      </c>
      <c r="I353" s="710">
        <v>2308.5500000000002</v>
      </c>
      <c r="J353" s="710">
        <v>13</v>
      </c>
      <c r="K353" s="711">
        <v>30011.11</v>
      </c>
    </row>
    <row r="354" spans="1:11" ht="14.4" customHeight="1" x14ac:dyDescent="0.3">
      <c r="A354" s="694" t="s">
        <v>532</v>
      </c>
      <c r="B354" s="695" t="s">
        <v>533</v>
      </c>
      <c r="C354" s="698" t="s">
        <v>552</v>
      </c>
      <c r="D354" s="719" t="s">
        <v>2067</v>
      </c>
      <c r="E354" s="698" t="s">
        <v>3518</v>
      </c>
      <c r="F354" s="719" t="s">
        <v>3519</v>
      </c>
      <c r="G354" s="698" t="s">
        <v>2887</v>
      </c>
      <c r="H354" s="698" t="s">
        <v>2888</v>
      </c>
      <c r="I354" s="710">
        <v>2510.2199999999998</v>
      </c>
      <c r="J354" s="710">
        <v>10</v>
      </c>
      <c r="K354" s="711">
        <v>25102.199999999997</v>
      </c>
    </row>
    <row r="355" spans="1:11" ht="14.4" customHeight="1" x14ac:dyDescent="0.3">
      <c r="A355" s="694" t="s">
        <v>532</v>
      </c>
      <c r="B355" s="695" t="s">
        <v>533</v>
      </c>
      <c r="C355" s="698" t="s">
        <v>552</v>
      </c>
      <c r="D355" s="719" t="s">
        <v>2067</v>
      </c>
      <c r="E355" s="698" t="s">
        <v>3518</v>
      </c>
      <c r="F355" s="719" t="s">
        <v>3519</v>
      </c>
      <c r="G355" s="698" t="s">
        <v>2889</v>
      </c>
      <c r="H355" s="698" t="s">
        <v>2890</v>
      </c>
      <c r="I355" s="710">
        <v>2308.5500000000002</v>
      </c>
      <c r="J355" s="710">
        <v>9</v>
      </c>
      <c r="K355" s="711">
        <v>20776.919999999998</v>
      </c>
    </row>
    <row r="356" spans="1:11" ht="14.4" customHeight="1" x14ac:dyDescent="0.3">
      <c r="A356" s="694" t="s">
        <v>532</v>
      </c>
      <c r="B356" s="695" t="s">
        <v>533</v>
      </c>
      <c r="C356" s="698" t="s">
        <v>552</v>
      </c>
      <c r="D356" s="719" t="s">
        <v>2067</v>
      </c>
      <c r="E356" s="698" t="s">
        <v>3518</v>
      </c>
      <c r="F356" s="719" t="s">
        <v>3519</v>
      </c>
      <c r="G356" s="698" t="s">
        <v>2891</v>
      </c>
      <c r="H356" s="698" t="s">
        <v>2892</v>
      </c>
      <c r="I356" s="710">
        <v>2510.2199999999998</v>
      </c>
      <c r="J356" s="710">
        <v>16</v>
      </c>
      <c r="K356" s="711">
        <v>40163.51</v>
      </c>
    </row>
    <row r="357" spans="1:11" ht="14.4" customHeight="1" x14ac:dyDescent="0.3">
      <c r="A357" s="694" t="s">
        <v>532</v>
      </c>
      <c r="B357" s="695" t="s">
        <v>533</v>
      </c>
      <c r="C357" s="698" t="s">
        <v>552</v>
      </c>
      <c r="D357" s="719" t="s">
        <v>2067</v>
      </c>
      <c r="E357" s="698" t="s">
        <v>3518</v>
      </c>
      <c r="F357" s="719" t="s">
        <v>3519</v>
      </c>
      <c r="G357" s="698" t="s">
        <v>2893</v>
      </c>
      <c r="H357" s="698" t="s">
        <v>2894</v>
      </c>
      <c r="I357" s="710">
        <v>2795.1</v>
      </c>
      <c r="J357" s="710">
        <v>10</v>
      </c>
      <c r="K357" s="711">
        <v>27951</v>
      </c>
    </row>
    <row r="358" spans="1:11" ht="14.4" customHeight="1" x14ac:dyDescent="0.3">
      <c r="A358" s="694" t="s">
        <v>532</v>
      </c>
      <c r="B358" s="695" t="s">
        <v>533</v>
      </c>
      <c r="C358" s="698" t="s">
        <v>552</v>
      </c>
      <c r="D358" s="719" t="s">
        <v>2067</v>
      </c>
      <c r="E358" s="698" t="s">
        <v>3518</v>
      </c>
      <c r="F358" s="719" t="s">
        <v>3519</v>
      </c>
      <c r="G358" s="698" t="s">
        <v>2895</v>
      </c>
      <c r="H358" s="698" t="s">
        <v>2896</v>
      </c>
      <c r="I358" s="710">
        <v>64.739999999999995</v>
      </c>
      <c r="J358" s="710">
        <v>50</v>
      </c>
      <c r="K358" s="711">
        <v>3236.7599999999998</v>
      </c>
    </row>
    <row r="359" spans="1:11" ht="14.4" customHeight="1" x14ac:dyDescent="0.3">
      <c r="A359" s="694" t="s">
        <v>532</v>
      </c>
      <c r="B359" s="695" t="s">
        <v>533</v>
      </c>
      <c r="C359" s="698" t="s">
        <v>552</v>
      </c>
      <c r="D359" s="719" t="s">
        <v>2067</v>
      </c>
      <c r="E359" s="698" t="s">
        <v>3518</v>
      </c>
      <c r="F359" s="719" t="s">
        <v>3519</v>
      </c>
      <c r="G359" s="698" t="s">
        <v>2510</v>
      </c>
      <c r="H359" s="698" t="s">
        <v>2511</v>
      </c>
      <c r="I359" s="710">
        <v>21.234000000000002</v>
      </c>
      <c r="J359" s="710">
        <v>16</v>
      </c>
      <c r="K359" s="711">
        <v>339.75</v>
      </c>
    </row>
    <row r="360" spans="1:11" ht="14.4" customHeight="1" x14ac:dyDescent="0.3">
      <c r="A360" s="694" t="s">
        <v>532</v>
      </c>
      <c r="B360" s="695" t="s">
        <v>533</v>
      </c>
      <c r="C360" s="698" t="s">
        <v>552</v>
      </c>
      <c r="D360" s="719" t="s">
        <v>2067</v>
      </c>
      <c r="E360" s="698" t="s">
        <v>3518</v>
      </c>
      <c r="F360" s="719" t="s">
        <v>3519</v>
      </c>
      <c r="G360" s="698" t="s">
        <v>2897</v>
      </c>
      <c r="H360" s="698" t="s">
        <v>2898</v>
      </c>
      <c r="I360" s="710">
        <v>17.3</v>
      </c>
      <c r="J360" s="710">
        <v>400</v>
      </c>
      <c r="K360" s="711">
        <v>6921.2</v>
      </c>
    </row>
    <row r="361" spans="1:11" ht="14.4" customHeight="1" x14ac:dyDescent="0.3">
      <c r="A361" s="694" t="s">
        <v>532</v>
      </c>
      <c r="B361" s="695" t="s">
        <v>533</v>
      </c>
      <c r="C361" s="698" t="s">
        <v>552</v>
      </c>
      <c r="D361" s="719" t="s">
        <v>2067</v>
      </c>
      <c r="E361" s="698" t="s">
        <v>3518</v>
      </c>
      <c r="F361" s="719" t="s">
        <v>3519</v>
      </c>
      <c r="G361" s="698" t="s">
        <v>2899</v>
      </c>
      <c r="H361" s="698" t="s">
        <v>2900</v>
      </c>
      <c r="I361" s="710">
        <v>2057</v>
      </c>
      <c r="J361" s="710">
        <v>9</v>
      </c>
      <c r="K361" s="711">
        <v>18513</v>
      </c>
    </row>
    <row r="362" spans="1:11" ht="14.4" customHeight="1" x14ac:dyDescent="0.3">
      <c r="A362" s="694" t="s">
        <v>532</v>
      </c>
      <c r="B362" s="695" t="s">
        <v>533</v>
      </c>
      <c r="C362" s="698" t="s">
        <v>552</v>
      </c>
      <c r="D362" s="719" t="s">
        <v>2067</v>
      </c>
      <c r="E362" s="698" t="s">
        <v>3518</v>
      </c>
      <c r="F362" s="719" t="s">
        <v>3519</v>
      </c>
      <c r="G362" s="698" t="s">
        <v>2901</v>
      </c>
      <c r="H362" s="698" t="s">
        <v>2902</v>
      </c>
      <c r="I362" s="710">
        <v>3690.5</v>
      </c>
      <c r="J362" s="710">
        <v>3</v>
      </c>
      <c r="K362" s="711">
        <v>11071.5</v>
      </c>
    </row>
    <row r="363" spans="1:11" ht="14.4" customHeight="1" x14ac:dyDescent="0.3">
      <c r="A363" s="694" t="s">
        <v>532</v>
      </c>
      <c r="B363" s="695" t="s">
        <v>533</v>
      </c>
      <c r="C363" s="698" t="s">
        <v>552</v>
      </c>
      <c r="D363" s="719" t="s">
        <v>2067</v>
      </c>
      <c r="E363" s="698" t="s">
        <v>3518</v>
      </c>
      <c r="F363" s="719" t="s">
        <v>3519</v>
      </c>
      <c r="G363" s="698" t="s">
        <v>2903</v>
      </c>
      <c r="H363" s="698" t="s">
        <v>2904</v>
      </c>
      <c r="I363" s="710">
        <v>2217.2666666666664</v>
      </c>
      <c r="J363" s="710">
        <v>16</v>
      </c>
      <c r="K363" s="711">
        <v>34589.339999999997</v>
      </c>
    </row>
    <row r="364" spans="1:11" ht="14.4" customHeight="1" x14ac:dyDescent="0.3">
      <c r="A364" s="694" t="s">
        <v>532</v>
      </c>
      <c r="B364" s="695" t="s">
        <v>533</v>
      </c>
      <c r="C364" s="698" t="s">
        <v>552</v>
      </c>
      <c r="D364" s="719" t="s">
        <v>2067</v>
      </c>
      <c r="E364" s="698" t="s">
        <v>3518</v>
      </c>
      <c r="F364" s="719" t="s">
        <v>3519</v>
      </c>
      <c r="G364" s="698" t="s">
        <v>2905</v>
      </c>
      <c r="H364" s="698" t="s">
        <v>2906</v>
      </c>
      <c r="I364" s="710">
        <v>2156.6680000000001</v>
      </c>
      <c r="J364" s="710">
        <v>10</v>
      </c>
      <c r="K364" s="711">
        <v>21566.690000000002</v>
      </c>
    </row>
    <row r="365" spans="1:11" ht="14.4" customHeight="1" x14ac:dyDescent="0.3">
      <c r="A365" s="694" t="s">
        <v>532</v>
      </c>
      <c r="B365" s="695" t="s">
        <v>533</v>
      </c>
      <c r="C365" s="698" t="s">
        <v>552</v>
      </c>
      <c r="D365" s="719" t="s">
        <v>2067</v>
      </c>
      <c r="E365" s="698" t="s">
        <v>3518</v>
      </c>
      <c r="F365" s="719" t="s">
        <v>3519</v>
      </c>
      <c r="G365" s="698" t="s">
        <v>2907</v>
      </c>
      <c r="H365" s="698" t="s">
        <v>2908</v>
      </c>
      <c r="I365" s="710">
        <v>1860.64</v>
      </c>
      <c r="J365" s="710">
        <v>4</v>
      </c>
      <c r="K365" s="711">
        <v>7442.56</v>
      </c>
    </row>
    <row r="366" spans="1:11" ht="14.4" customHeight="1" x14ac:dyDescent="0.3">
      <c r="A366" s="694" t="s">
        <v>532</v>
      </c>
      <c r="B366" s="695" t="s">
        <v>533</v>
      </c>
      <c r="C366" s="698" t="s">
        <v>552</v>
      </c>
      <c r="D366" s="719" t="s">
        <v>2067</v>
      </c>
      <c r="E366" s="698" t="s">
        <v>3518</v>
      </c>
      <c r="F366" s="719" t="s">
        <v>3519</v>
      </c>
      <c r="G366" s="698" t="s">
        <v>2909</v>
      </c>
      <c r="H366" s="698" t="s">
        <v>2910</v>
      </c>
      <c r="I366" s="710">
        <v>21363.26</v>
      </c>
      <c r="J366" s="710">
        <v>4</v>
      </c>
      <c r="K366" s="711">
        <v>85935.12</v>
      </c>
    </row>
    <row r="367" spans="1:11" ht="14.4" customHeight="1" x14ac:dyDescent="0.3">
      <c r="A367" s="694" t="s">
        <v>532</v>
      </c>
      <c r="B367" s="695" t="s">
        <v>533</v>
      </c>
      <c r="C367" s="698" t="s">
        <v>552</v>
      </c>
      <c r="D367" s="719" t="s">
        <v>2067</v>
      </c>
      <c r="E367" s="698" t="s">
        <v>3518</v>
      </c>
      <c r="F367" s="719" t="s">
        <v>3519</v>
      </c>
      <c r="G367" s="698" t="s">
        <v>2911</v>
      </c>
      <c r="H367" s="698" t="s">
        <v>2912</v>
      </c>
      <c r="I367" s="710">
        <v>902.5</v>
      </c>
      <c r="J367" s="710">
        <v>2</v>
      </c>
      <c r="K367" s="711">
        <v>1805</v>
      </c>
    </row>
    <row r="368" spans="1:11" ht="14.4" customHeight="1" x14ac:dyDescent="0.3">
      <c r="A368" s="694" t="s">
        <v>532</v>
      </c>
      <c r="B368" s="695" t="s">
        <v>533</v>
      </c>
      <c r="C368" s="698" t="s">
        <v>552</v>
      </c>
      <c r="D368" s="719" t="s">
        <v>2067</v>
      </c>
      <c r="E368" s="698" t="s">
        <v>3518</v>
      </c>
      <c r="F368" s="719" t="s">
        <v>3519</v>
      </c>
      <c r="G368" s="698" t="s">
        <v>2913</v>
      </c>
      <c r="H368" s="698" t="s">
        <v>2914</v>
      </c>
      <c r="I368" s="710">
        <v>712.69</v>
      </c>
      <c r="J368" s="710">
        <v>4</v>
      </c>
      <c r="K368" s="711">
        <v>2850.76</v>
      </c>
    </row>
    <row r="369" spans="1:11" ht="14.4" customHeight="1" x14ac:dyDescent="0.3">
      <c r="A369" s="694" t="s">
        <v>532</v>
      </c>
      <c r="B369" s="695" t="s">
        <v>533</v>
      </c>
      <c r="C369" s="698" t="s">
        <v>552</v>
      </c>
      <c r="D369" s="719" t="s">
        <v>2067</v>
      </c>
      <c r="E369" s="698" t="s">
        <v>3518</v>
      </c>
      <c r="F369" s="719" t="s">
        <v>3519</v>
      </c>
      <c r="G369" s="698" t="s">
        <v>2915</v>
      </c>
      <c r="H369" s="698" t="s">
        <v>2916</v>
      </c>
      <c r="I369" s="710">
        <v>2600.4299999999998</v>
      </c>
      <c r="J369" s="710">
        <v>2</v>
      </c>
      <c r="K369" s="711">
        <v>5200.87</v>
      </c>
    </row>
    <row r="370" spans="1:11" ht="14.4" customHeight="1" x14ac:dyDescent="0.3">
      <c r="A370" s="694" t="s">
        <v>532</v>
      </c>
      <c r="B370" s="695" t="s">
        <v>533</v>
      </c>
      <c r="C370" s="698" t="s">
        <v>552</v>
      </c>
      <c r="D370" s="719" t="s">
        <v>2067</v>
      </c>
      <c r="E370" s="698" t="s">
        <v>3518</v>
      </c>
      <c r="F370" s="719" t="s">
        <v>3519</v>
      </c>
      <c r="G370" s="698" t="s">
        <v>2917</v>
      </c>
      <c r="H370" s="698" t="s">
        <v>2918</v>
      </c>
      <c r="I370" s="710">
        <v>998.25</v>
      </c>
      <c r="J370" s="710">
        <v>1</v>
      </c>
      <c r="K370" s="711">
        <v>998.25</v>
      </c>
    </row>
    <row r="371" spans="1:11" ht="14.4" customHeight="1" x14ac:dyDescent="0.3">
      <c r="A371" s="694" t="s">
        <v>532</v>
      </c>
      <c r="B371" s="695" t="s">
        <v>533</v>
      </c>
      <c r="C371" s="698" t="s">
        <v>552</v>
      </c>
      <c r="D371" s="719" t="s">
        <v>2067</v>
      </c>
      <c r="E371" s="698" t="s">
        <v>3518</v>
      </c>
      <c r="F371" s="719" t="s">
        <v>3519</v>
      </c>
      <c r="G371" s="698" t="s">
        <v>2919</v>
      </c>
      <c r="H371" s="698" t="s">
        <v>2920</v>
      </c>
      <c r="I371" s="710">
        <v>561.44000000000005</v>
      </c>
      <c r="J371" s="710">
        <v>6</v>
      </c>
      <c r="K371" s="711">
        <v>3368.64</v>
      </c>
    </row>
    <row r="372" spans="1:11" ht="14.4" customHeight="1" x14ac:dyDescent="0.3">
      <c r="A372" s="694" t="s">
        <v>532</v>
      </c>
      <c r="B372" s="695" t="s">
        <v>533</v>
      </c>
      <c r="C372" s="698" t="s">
        <v>552</v>
      </c>
      <c r="D372" s="719" t="s">
        <v>2067</v>
      </c>
      <c r="E372" s="698" t="s">
        <v>3518</v>
      </c>
      <c r="F372" s="719" t="s">
        <v>3519</v>
      </c>
      <c r="G372" s="698" t="s">
        <v>2921</v>
      </c>
      <c r="H372" s="698" t="s">
        <v>2922</v>
      </c>
      <c r="I372" s="710">
        <v>124.4366666666667</v>
      </c>
      <c r="J372" s="710">
        <v>12</v>
      </c>
      <c r="K372" s="711">
        <v>1493.2200000000003</v>
      </c>
    </row>
    <row r="373" spans="1:11" ht="14.4" customHeight="1" x14ac:dyDescent="0.3">
      <c r="A373" s="694" t="s">
        <v>532</v>
      </c>
      <c r="B373" s="695" t="s">
        <v>533</v>
      </c>
      <c r="C373" s="698" t="s">
        <v>552</v>
      </c>
      <c r="D373" s="719" t="s">
        <v>2067</v>
      </c>
      <c r="E373" s="698" t="s">
        <v>3518</v>
      </c>
      <c r="F373" s="719" t="s">
        <v>3519</v>
      </c>
      <c r="G373" s="698" t="s">
        <v>2923</v>
      </c>
      <c r="H373" s="698" t="s">
        <v>2924</v>
      </c>
      <c r="I373" s="710">
        <v>5352.62</v>
      </c>
      <c r="J373" s="710">
        <v>4</v>
      </c>
      <c r="K373" s="711">
        <v>21410.47</v>
      </c>
    </row>
    <row r="374" spans="1:11" ht="14.4" customHeight="1" x14ac:dyDescent="0.3">
      <c r="A374" s="694" t="s">
        <v>532</v>
      </c>
      <c r="B374" s="695" t="s">
        <v>533</v>
      </c>
      <c r="C374" s="698" t="s">
        <v>552</v>
      </c>
      <c r="D374" s="719" t="s">
        <v>2067</v>
      </c>
      <c r="E374" s="698" t="s">
        <v>3518</v>
      </c>
      <c r="F374" s="719" t="s">
        <v>3519</v>
      </c>
      <c r="G374" s="698" t="s">
        <v>2925</v>
      </c>
      <c r="H374" s="698" t="s">
        <v>2926</v>
      </c>
      <c r="I374" s="710">
        <v>25.59</v>
      </c>
      <c r="J374" s="710">
        <v>10</v>
      </c>
      <c r="K374" s="711">
        <v>255.92</v>
      </c>
    </row>
    <row r="375" spans="1:11" ht="14.4" customHeight="1" x14ac:dyDescent="0.3">
      <c r="A375" s="694" t="s">
        <v>532</v>
      </c>
      <c r="B375" s="695" t="s">
        <v>533</v>
      </c>
      <c r="C375" s="698" t="s">
        <v>552</v>
      </c>
      <c r="D375" s="719" t="s">
        <v>2067</v>
      </c>
      <c r="E375" s="698" t="s">
        <v>3518</v>
      </c>
      <c r="F375" s="719" t="s">
        <v>3519</v>
      </c>
      <c r="G375" s="698" t="s">
        <v>2927</v>
      </c>
      <c r="H375" s="698" t="s">
        <v>2928</v>
      </c>
      <c r="I375" s="710">
        <v>17.3</v>
      </c>
      <c r="J375" s="710">
        <v>20</v>
      </c>
      <c r="K375" s="711">
        <v>346.06</v>
      </c>
    </row>
    <row r="376" spans="1:11" ht="14.4" customHeight="1" x14ac:dyDescent="0.3">
      <c r="A376" s="694" t="s">
        <v>532</v>
      </c>
      <c r="B376" s="695" t="s">
        <v>533</v>
      </c>
      <c r="C376" s="698" t="s">
        <v>552</v>
      </c>
      <c r="D376" s="719" t="s">
        <v>2067</v>
      </c>
      <c r="E376" s="698" t="s">
        <v>3518</v>
      </c>
      <c r="F376" s="719" t="s">
        <v>3519</v>
      </c>
      <c r="G376" s="698" t="s">
        <v>2929</v>
      </c>
      <c r="H376" s="698" t="s">
        <v>2930</v>
      </c>
      <c r="I376" s="710">
        <v>0.01</v>
      </c>
      <c r="J376" s="710">
        <v>20</v>
      </c>
      <c r="K376" s="711">
        <v>0.2</v>
      </c>
    </row>
    <row r="377" spans="1:11" ht="14.4" customHeight="1" x14ac:dyDescent="0.3">
      <c r="A377" s="694" t="s">
        <v>532</v>
      </c>
      <c r="B377" s="695" t="s">
        <v>533</v>
      </c>
      <c r="C377" s="698" t="s">
        <v>552</v>
      </c>
      <c r="D377" s="719" t="s">
        <v>2067</v>
      </c>
      <c r="E377" s="698" t="s">
        <v>3518</v>
      </c>
      <c r="F377" s="719" t="s">
        <v>3519</v>
      </c>
      <c r="G377" s="698" t="s">
        <v>2931</v>
      </c>
      <c r="H377" s="698" t="s">
        <v>2932</v>
      </c>
      <c r="I377" s="710">
        <v>2510.2199999999998</v>
      </c>
      <c r="J377" s="710">
        <v>6</v>
      </c>
      <c r="K377" s="711">
        <v>15061.31</v>
      </c>
    </row>
    <row r="378" spans="1:11" ht="14.4" customHeight="1" x14ac:dyDescent="0.3">
      <c r="A378" s="694" t="s">
        <v>532</v>
      </c>
      <c r="B378" s="695" t="s">
        <v>533</v>
      </c>
      <c r="C378" s="698" t="s">
        <v>552</v>
      </c>
      <c r="D378" s="719" t="s">
        <v>2067</v>
      </c>
      <c r="E378" s="698" t="s">
        <v>3518</v>
      </c>
      <c r="F378" s="719" t="s">
        <v>3519</v>
      </c>
      <c r="G378" s="698" t="s">
        <v>2933</v>
      </c>
      <c r="H378" s="698" t="s">
        <v>2934</v>
      </c>
      <c r="I378" s="710">
        <v>2600.4299999999998</v>
      </c>
      <c r="J378" s="710">
        <v>2</v>
      </c>
      <c r="K378" s="711">
        <v>5200.87</v>
      </c>
    </row>
    <row r="379" spans="1:11" ht="14.4" customHeight="1" x14ac:dyDescent="0.3">
      <c r="A379" s="694" t="s">
        <v>532</v>
      </c>
      <c r="B379" s="695" t="s">
        <v>533</v>
      </c>
      <c r="C379" s="698" t="s">
        <v>552</v>
      </c>
      <c r="D379" s="719" t="s">
        <v>2067</v>
      </c>
      <c r="E379" s="698" t="s">
        <v>3518</v>
      </c>
      <c r="F379" s="719" t="s">
        <v>3519</v>
      </c>
      <c r="G379" s="698" t="s">
        <v>2935</v>
      </c>
      <c r="H379" s="698" t="s">
        <v>2936</v>
      </c>
      <c r="I379" s="710">
        <v>2510.2199999999998</v>
      </c>
      <c r="J379" s="710">
        <v>4</v>
      </c>
      <c r="K379" s="711">
        <v>10040.870000000001</v>
      </c>
    </row>
    <row r="380" spans="1:11" ht="14.4" customHeight="1" x14ac:dyDescent="0.3">
      <c r="A380" s="694" t="s">
        <v>532</v>
      </c>
      <c r="B380" s="695" t="s">
        <v>533</v>
      </c>
      <c r="C380" s="698" t="s">
        <v>552</v>
      </c>
      <c r="D380" s="719" t="s">
        <v>2067</v>
      </c>
      <c r="E380" s="698" t="s">
        <v>3518</v>
      </c>
      <c r="F380" s="719" t="s">
        <v>3519</v>
      </c>
      <c r="G380" s="698" t="s">
        <v>2937</v>
      </c>
      <c r="H380" s="698" t="s">
        <v>2938</v>
      </c>
      <c r="I380" s="710">
        <v>2510.2199999999998</v>
      </c>
      <c r="J380" s="710">
        <v>4</v>
      </c>
      <c r="K380" s="711">
        <v>10040.870000000001</v>
      </c>
    </row>
    <row r="381" spans="1:11" ht="14.4" customHeight="1" x14ac:dyDescent="0.3">
      <c r="A381" s="694" t="s">
        <v>532</v>
      </c>
      <c r="B381" s="695" t="s">
        <v>533</v>
      </c>
      <c r="C381" s="698" t="s">
        <v>552</v>
      </c>
      <c r="D381" s="719" t="s">
        <v>2067</v>
      </c>
      <c r="E381" s="698" t="s">
        <v>3518</v>
      </c>
      <c r="F381" s="719" t="s">
        <v>3519</v>
      </c>
      <c r="G381" s="698" t="s">
        <v>2939</v>
      </c>
      <c r="H381" s="698" t="s">
        <v>2940</v>
      </c>
      <c r="I381" s="710">
        <v>726</v>
      </c>
      <c r="J381" s="710">
        <v>1</v>
      </c>
      <c r="K381" s="711">
        <v>726</v>
      </c>
    </row>
    <row r="382" spans="1:11" ht="14.4" customHeight="1" x14ac:dyDescent="0.3">
      <c r="A382" s="694" t="s">
        <v>532</v>
      </c>
      <c r="B382" s="695" t="s">
        <v>533</v>
      </c>
      <c r="C382" s="698" t="s">
        <v>552</v>
      </c>
      <c r="D382" s="719" t="s">
        <v>2067</v>
      </c>
      <c r="E382" s="698" t="s">
        <v>3518</v>
      </c>
      <c r="F382" s="719" t="s">
        <v>3519</v>
      </c>
      <c r="G382" s="698" t="s">
        <v>2941</v>
      </c>
      <c r="H382" s="698" t="s">
        <v>2942</v>
      </c>
      <c r="I382" s="710">
        <v>16684.689999999999</v>
      </c>
      <c r="J382" s="710">
        <v>3</v>
      </c>
      <c r="K382" s="711">
        <v>50054.069999999992</v>
      </c>
    </row>
    <row r="383" spans="1:11" ht="14.4" customHeight="1" x14ac:dyDescent="0.3">
      <c r="A383" s="694" t="s">
        <v>532</v>
      </c>
      <c r="B383" s="695" t="s">
        <v>533</v>
      </c>
      <c r="C383" s="698" t="s">
        <v>552</v>
      </c>
      <c r="D383" s="719" t="s">
        <v>2067</v>
      </c>
      <c r="E383" s="698" t="s">
        <v>3518</v>
      </c>
      <c r="F383" s="719" t="s">
        <v>3519</v>
      </c>
      <c r="G383" s="698" t="s">
        <v>2943</v>
      </c>
      <c r="H383" s="698" t="s">
        <v>2944</v>
      </c>
      <c r="I383" s="710">
        <v>579.66</v>
      </c>
      <c r="J383" s="710">
        <v>10</v>
      </c>
      <c r="K383" s="711">
        <v>5796.58</v>
      </c>
    </row>
    <row r="384" spans="1:11" ht="14.4" customHeight="1" x14ac:dyDescent="0.3">
      <c r="A384" s="694" t="s">
        <v>532</v>
      </c>
      <c r="B384" s="695" t="s">
        <v>533</v>
      </c>
      <c r="C384" s="698" t="s">
        <v>552</v>
      </c>
      <c r="D384" s="719" t="s">
        <v>2067</v>
      </c>
      <c r="E384" s="698" t="s">
        <v>3518</v>
      </c>
      <c r="F384" s="719" t="s">
        <v>3519</v>
      </c>
      <c r="G384" s="698" t="s">
        <v>2945</v>
      </c>
      <c r="H384" s="698" t="s">
        <v>2946</v>
      </c>
      <c r="I384" s="710">
        <v>17114.64</v>
      </c>
      <c r="J384" s="710">
        <v>1</v>
      </c>
      <c r="K384" s="711">
        <v>17114.64</v>
      </c>
    </row>
    <row r="385" spans="1:11" ht="14.4" customHeight="1" x14ac:dyDescent="0.3">
      <c r="A385" s="694" t="s">
        <v>532</v>
      </c>
      <c r="B385" s="695" t="s">
        <v>533</v>
      </c>
      <c r="C385" s="698" t="s">
        <v>552</v>
      </c>
      <c r="D385" s="719" t="s">
        <v>2067</v>
      </c>
      <c r="E385" s="698" t="s">
        <v>3518</v>
      </c>
      <c r="F385" s="719" t="s">
        <v>3519</v>
      </c>
      <c r="G385" s="698" t="s">
        <v>2947</v>
      </c>
      <c r="H385" s="698" t="s">
        <v>2948</v>
      </c>
      <c r="I385" s="710">
        <v>1595.99</v>
      </c>
      <c r="J385" s="710">
        <v>4</v>
      </c>
      <c r="K385" s="711">
        <v>6383.96</v>
      </c>
    </row>
    <row r="386" spans="1:11" ht="14.4" customHeight="1" x14ac:dyDescent="0.3">
      <c r="A386" s="694" t="s">
        <v>532</v>
      </c>
      <c r="B386" s="695" t="s">
        <v>533</v>
      </c>
      <c r="C386" s="698" t="s">
        <v>552</v>
      </c>
      <c r="D386" s="719" t="s">
        <v>2067</v>
      </c>
      <c r="E386" s="698" t="s">
        <v>3518</v>
      </c>
      <c r="F386" s="719" t="s">
        <v>3519</v>
      </c>
      <c r="G386" s="698" t="s">
        <v>2949</v>
      </c>
      <c r="H386" s="698" t="s">
        <v>2950</v>
      </c>
      <c r="I386" s="710">
        <v>2193.92</v>
      </c>
      <c r="J386" s="710">
        <v>1</v>
      </c>
      <c r="K386" s="711">
        <v>2193.92</v>
      </c>
    </row>
    <row r="387" spans="1:11" ht="14.4" customHeight="1" x14ac:dyDescent="0.3">
      <c r="A387" s="694" t="s">
        <v>532</v>
      </c>
      <c r="B387" s="695" t="s">
        <v>533</v>
      </c>
      <c r="C387" s="698" t="s">
        <v>552</v>
      </c>
      <c r="D387" s="719" t="s">
        <v>2067</v>
      </c>
      <c r="E387" s="698" t="s">
        <v>3518</v>
      </c>
      <c r="F387" s="719" t="s">
        <v>3519</v>
      </c>
      <c r="G387" s="698" t="s">
        <v>2951</v>
      </c>
      <c r="H387" s="698" t="s">
        <v>2952</v>
      </c>
      <c r="I387" s="710">
        <v>197.78</v>
      </c>
      <c r="J387" s="710">
        <v>20</v>
      </c>
      <c r="K387" s="711">
        <v>3955.61</v>
      </c>
    </row>
    <row r="388" spans="1:11" ht="14.4" customHeight="1" x14ac:dyDescent="0.3">
      <c r="A388" s="694" t="s">
        <v>532</v>
      </c>
      <c r="B388" s="695" t="s">
        <v>533</v>
      </c>
      <c r="C388" s="698" t="s">
        <v>552</v>
      </c>
      <c r="D388" s="719" t="s">
        <v>2067</v>
      </c>
      <c r="E388" s="698" t="s">
        <v>3518</v>
      </c>
      <c r="F388" s="719" t="s">
        <v>3519</v>
      </c>
      <c r="G388" s="698" t="s">
        <v>2953</v>
      </c>
      <c r="H388" s="698" t="s">
        <v>2954</v>
      </c>
      <c r="I388" s="710">
        <v>2193.92</v>
      </c>
      <c r="J388" s="710">
        <v>1</v>
      </c>
      <c r="K388" s="711">
        <v>2193.92</v>
      </c>
    </row>
    <row r="389" spans="1:11" ht="14.4" customHeight="1" x14ac:dyDescent="0.3">
      <c r="A389" s="694" t="s">
        <v>532</v>
      </c>
      <c r="B389" s="695" t="s">
        <v>533</v>
      </c>
      <c r="C389" s="698" t="s">
        <v>552</v>
      </c>
      <c r="D389" s="719" t="s">
        <v>2067</v>
      </c>
      <c r="E389" s="698" t="s">
        <v>3518</v>
      </c>
      <c r="F389" s="719" t="s">
        <v>3519</v>
      </c>
      <c r="G389" s="698" t="s">
        <v>2955</v>
      </c>
      <c r="H389" s="698" t="s">
        <v>2956</v>
      </c>
      <c r="I389" s="710">
        <v>2013.44</v>
      </c>
      <c r="J389" s="710">
        <v>5</v>
      </c>
      <c r="K389" s="711">
        <v>10067.200000000001</v>
      </c>
    </row>
    <row r="390" spans="1:11" ht="14.4" customHeight="1" x14ac:dyDescent="0.3">
      <c r="A390" s="694" t="s">
        <v>532</v>
      </c>
      <c r="B390" s="695" t="s">
        <v>533</v>
      </c>
      <c r="C390" s="698" t="s">
        <v>552</v>
      </c>
      <c r="D390" s="719" t="s">
        <v>2067</v>
      </c>
      <c r="E390" s="698" t="s">
        <v>3518</v>
      </c>
      <c r="F390" s="719" t="s">
        <v>3519</v>
      </c>
      <c r="G390" s="698" t="s">
        <v>2957</v>
      </c>
      <c r="H390" s="698" t="s">
        <v>2958</v>
      </c>
      <c r="I390" s="710">
        <v>1595.99</v>
      </c>
      <c r="J390" s="710">
        <v>4</v>
      </c>
      <c r="K390" s="711">
        <v>6383.96</v>
      </c>
    </row>
    <row r="391" spans="1:11" ht="14.4" customHeight="1" x14ac:dyDescent="0.3">
      <c r="A391" s="694" t="s">
        <v>532</v>
      </c>
      <c r="B391" s="695" t="s">
        <v>533</v>
      </c>
      <c r="C391" s="698" t="s">
        <v>552</v>
      </c>
      <c r="D391" s="719" t="s">
        <v>2067</v>
      </c>
      <c r="E391" s="698" t="s">
        <v>3518</v>
      </c>
      <c r="F391" s="719" t="s">
        <v>3519</v>
      </c>
      <c r="G391" s="698" t="s">
        <v>2959</v>
      </c>
      <c r="H391" s="698" t="s">
        <v>2960</v>
      </c>
      <c r="I391" s="710">
        <v>2193.92</v>
      </c>
      <c r="J391" s="710">
        <v>1</v>
      </c>
      <c r="K391" s="711">
        <v>2193.92</v>
      </c>
    </row>
    <row r="392" spans="1:11" ht="14.4" customHeight="1" x14ac:dyDescent="0.3">
      <c r="A392" s="694" t="s">
        <v>532</v>
      </c>
      <c r="B392" s="695" t="s">
        <v>533</v>
      </c>
      <c r="C392" s="698" t="s">
        <v>552</v>
      </c>
      <c r="D392" s="719" t="s">
        <v>2067</v>
      </c>
      <c r="E392" s="698" t="s">
        <v>3518</v>
      </c>
      <c r="F392" s="719" t="s">
        <v>3519</v>
      </c>
      <c r="G392" s="698" t="s">
        <v>2961</v>
      </c>
      <c r="H392" s="698" t="s">
        <v>2962</v>
      </c>
      <c r="I392" s="710">
        <v>1898.49</v>
      </c>
      <c r="J392" s="710">
        <v>6</v>
      </c>
      <c r="K392" s="711">
        <v>11390.94</v>
      </c>
    </row>
    <row r="393" spans="1:11" ht="14.4" customHeight="1" x14ac:dyDescent="0.3">
      <c r="A393" s="694" t="s">
        <v>532</v>
      </c>
      <c r="B393" s="695" t="s">
        <v>533</v>
      </c>
      <c r="C393" s="698" t="s">
        <v>552</v>
      </c>
      <c r="D393" s="719" t="s">
        <v>2067</v>
      </c>
      <c r="E393" s="698" t="s">
        <v>3518</v>
      </c>
      <c r="F393" s="719" t="s">
        <v>3519</v>
      </c>
      <c r="G393" s="698" t="s">
        <v>2963</v>
      </c>
      <c r="H393" s="698" t="s">
        <v>2964</v>
      </c>
      <c r="I393" s="710">
        <v>3867.4</v>
      </c>
      <c r="J393" s="710">
        <v>1</v>
      </c>
      <c r="K393" s="711">
        <v>3867.4</v>
      </c>
    </row>
    <row r="394" spans="1:11" ht="14.4" customHeight="1" x14ac:dyDescent="0.3">
      <c r="A394" s="694" t="s">
        <v>532</v>
      </c>
      <c r="B394" s="695" t="s">
        <v>533</v>
      </c>
      <c r="C394" s="698" t="s">
        <v>552</v>
      </c>
      <c r="D394" s="719" t="s">
        <v>2067</v>
      </c>
      <c r="E394" s="698" t="s">
        <v>3518</v>
      </c>
      <c r="F394" s="719" t="s">
        <v>3519</v>
      </c>
      <c r="G394" s="698" t="s">
        <v>2965</v>
      </c>
      <c r="H394" s="698" t="s">
        <v>2966</v>
      </c>
      <c r="I394" s="710">
        <v>2193.92</v>
      </c>
      <c r="J394" s="710">
        <v>1</v>
      </c>
      <c r="K394" s="711">
        <v>2193.92</v>
      </c>
    </row>
    <row r="395" spans="1:11" ht="14.4" customHeight="1" x14ac:dyDescent="0.3">
      <c r="A395" s="694" t="s">
        <v>532</v>
      </c>
      <c r="B395" s="695" t="s">
        <v>533</v>
      </c>
      <c r="C395" s="698" t="s">
        <v>552</v>
      </c>
      <c r="D395" s="719" t="s">
        <v>2067</v>
      </c>
      <c r="E395" s="698" t="s">
        <v>3518</v>
      </c>
      <c r="F395" s="719" t="s">
        <v>3519</v>
      </c>
      <c r="G395" s="698" t="s">
        <v>2967</v>
      </c>
      <c r="H395" s="698" t="s">
        <v>2968</v>
      </c>
      <c r="I395" s="710">
        <v>338.8</v>
      </c>
      <c r="J395" s="710">
        <v>3</v>
      </c>
      <c r="K395" s="711">
        <v>1016.4</v>
      </c>
    </row>
    <row r="396" spans="1:11" ht="14.4" customHeight="1" x14ac:dyDescent="0.3">
      <c r="A396" s="694" t="s">
        <v>532</v>
      </c>
      <c r="B396" s="695" t="s">
        <v>533</v>
      </c>
      <c r="C396" s="698" t="s">
        <v>552</v>
      </c>
      <c r="D396" s="719" t="s">
        <v>2067</v>
      </c>
      <c r="E396" s="698" t="s">
        <v>3518</v>
      </c>
      <c r="F396" s="719" t="s">
        <v>3519</v>
      </c>
      <c r="G396" s="698" t="s">
        <v>2969</v>
      </c>
      <c r="H396" s="698" t="s">
        <v>2970</v>
      </c>
      <c r="I396" s="710">
        <v>3195.72</v>
      </c>
      <c r="J396" s="710">
        <v>3</v>
      </c>
      <c r="K396" s="711">
        <v>9587.16</v>
      </c>
    </row>
    <row r="397" spans="1:11" ht="14.4" customHeight="1" x14ac:dyDescent="0.3">
      <c r="A397" s="694" t="s">
        <v>532</v>
      </c>
      <c r="B397" s="695" t="s">
        <v>533</v>
      </c>
      <c r="C397" s="698" t="s">
        <v>552</v>
      </c>
      <c r="D397" s="719" t="s">
        <v>2067</v>
      </c>
      <c r="E397" s="698" t="s">
        <v>3518</v>
      </c>
      <c r="F397" s="719" t="s">
        <v>3519</v>
      </c>
      <c r="G397" s="698" t="s">
        <v>2971</v>
      </c>
      <c r="H397" s="698" t="s">
        <v>2972</v>
      </c>
      <c r="I397" s="710">
        <v>17587.169999999998</v>
      </c>
      <c r="J397" s="710">
        <v>1</v>
      </c>
      <c r="K397" s="711">
        <v>17587.169999999998</v>
      </c>
    </row>
    <row r="398" spans="1:11" ht="14.4" customHeight="1" x14ac:dyDescent="0.3">
      <c r="A398" s="694" t="s">
        <v>532</v>
      </c>
      <c r="B398" s="695" t="s">
        <v>533</v>
      </c>
      <c r="C398" s="698" t="s">
        <v>552</v>
      </c>
      <c r="D398" s="719" t="s">
        <v>2067</v>
      </c>
      <c r="E398" s="698" t="s">
        <v>3518</v>
      </c>
      <c r="F398" s="719" t="s">
        <v>3519</v>
      </c>
      <c r="G398" s="698" t="s">
        <v>2973</v>
      </c>
      <c r="H398" s="698" t="s">
        <v>2974</v>
      </c>
      <c r="I398" s="710">
        <v>1638.34</v>
      </c>
      <c r="J398" s="710">
        <v>2</v>
      </c>
      <c r="K398" s="711">
        <v>3276.68</v>
      </c>
    </row>
    <row r="399" spans="1:11" ht="14.4" customHeight="1" x14ac:dyDescent="0.3">
      <c r="A399" s="694" t="s">
        <v>532</v>
      </c>
      <c r="B399" s="695" t="s">
        <v>533</v>
      </c>
      <c r="C399" s="698" t="s">
        <v>552</v>
      </c>
      <c r="D399" s="719" t="s">
        <v>2067</v>
      </c>
      <c r="E399" s="698" t="s">
        <v>3518</v>
      </c>
      <c r="F399" s="719" t="s">
        <v>3519</v>
      </c>
      <c r="G399" s="698" t="s">
        <v>2975</v>
      </c>
      <c r="H399" s="698" t="s">
        <v>2976</v>
      </c>
      <c r="I399" s="710">
        <v>1595.99</v>
      </c>
      <c r="J399" s="710">
        <v>2</v>
      </c>
      <c r="K399" s="711">
        <v>3191.98</v>
      </c>
    </row>
    <row r="400" spans="1:11" ht="14.4" customHeight="1" x14ac:dyDescent="0.3">
      <c r="A400" s="694" t="s">
        <v>532</v>
      </c>
      <c r="B400" s="695" t="s">
        <v>533</v>
      </c>
      <c r="C400" s="698" t="s">
        <v>552</v>
      </c>
      <c r="D400" s="719" t="s">
        <v>2067</v>
      </c>
      <c r="E400" s="698" t="s">
        <v>3518</v>
      </c>
      <c r="F400" s="719" t="s">
        <v>3519</v>
      </c>
      <c r="G400" s="698" t="s">
        <v>2977</v>
      </c>
      <c r="H400" s="698" t="s">
        <v>2978</v>
      </c>
      <c r="I400" s="710">
        <v>3794.99</v>
      </c>
      <c r="J400" s="710">
        <v>1</v>
      </c>
      <c r="K400" s="711">
        <v>3794.99</v>
      </c>
    </row>
    <row r="401" spans="1:11" ht="14.4" customHeight="1" x14ac:dyDescent="0.3">
      <c r="A401" s="694" t="s">
        <v>532</v>
      </c>
      <c r="B401" s="695" t="s">
        <v>533</v>
      </c>
      <c r="C401" s="698" t="s">
        <v>552</v>
      </c>
      <c r="D401" s="719" t="s">
        <v>2067</v>
      </c>
      <c r="E401" s="698" t="s">
        <v>3518</v>
      </c>
      <c r="F401" s="719" t="s">
        <v>3519</v>
      </c>
      <c r="G401" s="698" t="s">
        <v>2979</v>
      </c>
      <c r="H401" s="698" t="s">
        <v>2980</v>
      </c>
      <c r="I401" s="710">
        <v>2510.2199999999998</v>
      </c>
      <c r="J401" s="710">
        <v>3</v>
      </c>
      <c r="K401" s="711">
        <v>7530.65</v>
      </c>
    </row>
    <row r="402" spans="1:11" ht="14.4" customHeight="1" x14ac:dyDescent="0.3">
      <c r="A402" s="694" t="s">
        <v>532</v>
      </c>
      <c r="B402" s="695" t="s">
        <v>533</v>
      </c>
      <c r="C402" s="698" t="s">
        <v>552</v>
      </c>
      <c r="D402" s="719" t="s">
        <v>2067</v>
      </c>
      <c r="E402" s="698" t="s">
        <v>3518</v>
      </c>
      <c r="F402" s="719" t="s">
        <v>3519</v>
      </c>
      <c r="G402" s="698" t="s">
        <v>2981</v>
      </c>
      <c r="H402" s="698" t="s">
        <v>2982</v>
      </c>
      <c r="I402" s="710">
        <v>155.79</v>
      </c>
      <c r="J402" s="710">
        <v>24</v>
      </c>
      <c r="K402" s="711">
        <v>3738.9</v>
      </c>
    </row>
    <row r="403" spans="1:11" ht="14.4" customHeight="1" x14ac:dyDescent="0.3">
      <c r="A403" s="694" t="s">
        <v>532</v>
      </c>
      <c r="B403" s="695" t="s">
        <v>533</v>
      </c>
      <c r="C403" s="698" t="s">
        <v>552</v>
      </c>
      <c r="D403" s="719" t="s">
        <v>2067</v>
      </c>
      <c r="E403" s="698" t="s">
        <v>3518</v>
      </c>
      <c r="F403" s="719" t="s">
        <v>3519</v>
      </c>
      <c r="G403" s="698" t="s">
        <v>2983</v>
      </c>
      <c r="H403" s="698" t="s">
        <v>2984</v>
      </c>
      <c r="I403" s="710">
        <v>303.35000000000002</v>
      </c>
      <c r="J403" s="710">
        <v>20</v>
      </c>
      <c r="K403" s="711">
        <v>6066.93</v>
      </c>
    </row>
    <row r="404" spans="1:11" ht="14.4" customHeight="1" x14ac:dyDescent="0.3">
      <c r="A404" s="694" t="s">
        <v>532</v>
      </c>
      <c r="B404" s="695" t="s">
        <v>533</v>
      </c>
      <c r="C404" s="698" t="s">
        <v>552</v>
      </c>
      <c r="D404" s="719" t="s">
        <v>2067</v>
      </c>
      <c r="E404" s="698" t="s">
        <v>3518</v>
      </c>
      <c r="F404" s="719" t="s">
        <v>3519</v>
      </c>
      <c r="G404" s="698" t="s">
        <v>2985</v>
      </c>
      <c r="H404" s="698" t="s">
        <v>2986</v>
      </c>
      <c r="I404" s="710">
        <v>327.55</v>
      </c>
      <c r="J404" s="710">
        <v>20</v>
      </c>
      <c r="K404" s="711">
        <v>6550.93</v>
      </c>
    </row>
    <row r="405" spans="1:11" ht="14.4" customHeight="1" x14ac:dyDescent="0.3">
      <c r="A405" s="694" t="s">
        <v>532</v>
      </c>
      <c r="B405" s="695" t="s">
        <v>533</v>
      </c>
      <c r="C405" s="698" t="s">
        <v>552</v>
      </c>
      <c r="D405" s="719" t="s">
        <v>2067</v>
      </c>
      <c r="E405" s="698" t="s">
        <v>3518</v>
      </c>
      <c r="F405" s="719" t="s">
        <v>3519</v>
      </c>
      <c r="G405" s="698" t="s">
        <v>2987</v>
      </c>
      <c r="H405" s="698" t="s">
        <v>2988</v>
      </c>
      <c r="I405" s="710">
        <v>1989.6</v>
      </c>
      <c r="J405" s="710">
        <v>1</v>
      </c>
      <c r="K405" s="711">
        <v>1989.6</v>
      </c>
    </row>
    <row r="406" spans="1:11" ht="14.4" customHeight="1" x14ac:dyDescent="0.3">
      <c r="A406" s="694" t="s">
        <v>532</v>
      </c>
      <c r="B406" s="695" t="s">
        <v>533</v>
      </c>
      <c r="C406" s="698" t="s">
        <v>552</v>
      </c>
      <c r="D406" s="719" t="s">
        <v>2067</v>
      </c>
      <c r="E406" s="698" t="s">
        <v>3518</v>
      </c>
      <c r="F406" s="719" t="s">
        <v>3519</v>
      </c>
      <c r="G406" s="698" t="s">
        <v>2989</v>
      </c>
      <c r="H406" s="698" t="s">
        <v>2990</v>
      </c>
      <c r="I406" s="710">
        <v>3554.98</v>
      </c>
      <c r="J406" s="710">
        <v>4</v>
      </c>
      <c r="K406" s="711">
        <v>14219.92</v>
      </c>
    </row>
    <row r="407" spans="1:11" ht="14.4" customHeight="1" x14ac:dyDescent="0.3">
      <c r="A407" s="694" t="s">
        <v>532</v>
      </c>
      <c r="B407" s="695" t="s">
        <v>533</v>
      </c>
      <c r="C407" s="698" t="s">
        <v>552</v>
      </c>
      <c r="D407" s="719" t="s">
        <v>2067</v>
      </c>
      <c r="E407" s="698" t="s">
        <v>3518</v>
      </c>
      <c r="F407" s="719" t="s">
        <v>3519</v>
      </c>
      <c r="G407" s="698" t="s">
        <v>2991</v>
      </c>
      <c r="H407" s="698" t="s">
        <v>2992</v>
      </c>
      <c r="I407" s="710">
        <v>196.63</v>
      </c>
      <c r="J407" s="710">
        <v>24</v>
      </c>
      <c r="K407" s="711">
        <v>4719</v>
      </c>
    </row>
    <row r="408" spans="1:11" ht="14.4" customHeight="1" x14ac:dyDescent="0.3">
      <c r="A408" s="694" t="s">
        <v>532</v>
      </c>
      <c r="B408" s="695" t="s">
        <v>533</v>
      </c>
      <c r="C408" s="698" t="s">
        <v>552</v>
      </c>
      <c r="D408" s="719" t="s">
        <v>2067</v>
      </c>
      <c r="E408" s="698" t="s">
        <v>3518</v>
      </c>
      <c r="F408" s="719" t="s">
        <v>3519</v>
      </c>
      <c r="G408" s="698" t="s">
        <v>2993</v>
      </c>
      <c r="H408" s="698" t="s">
        <v>2994</v>
      </c>
      <c r="I408" s="710">
        <v>574.75</v>
      </c>
      <c r="J408" s="710">
        <v>5</v>
      </c>
      <c r="K408" s="711">
        <v>2873.75</v>
      </c>
    </row>
    <row r="409" spans="1:11" ht="14.4" customHeight="1" x14ac:dyDescent="0.3">
      <c r="A409" s="694" t="s">
        <v>532</v>
      </c>
      <c r="B409" s="695" t="s">
        <v>533</v>
      </c>
      <c r="C409" s="698" t="s">
        <v>552</v>
      </c>
      <c r="D409" s="719" t="s">
        <v>2067</v>
      </c>
      <c r="E409" s="698" t="s">
        <v>3518</v>
      </c>
      <c r="F409" s="719" t="s">
        <v>3519</v>
      </c>
      <c r="G409" s="698" t="s">
        <v>2995</v>
      </c>
      <c r="H409" s="698" t="s">
        <v>2996</v>
      </c>
      <c r="I409" s="710">
        <v>17829.349999999999</v>
      </c>
      <c r="J409" s="710">
        <v>1</v>
      </c>
      <c r="K409" s="711">
        <v>17829.349999999999</v>
      </c>
    </row>
    <row r="410" spans="1:11" ht="14.4" customHeight="1" x14ac:dyDescent="0.3">
      <c r="A410" s="694" t="s">
        <v>532</v>
      </c>
      <c r="B410" s="695" t="s">
        <v>533</v>
      </c>
      <c r="C410" s="698" t="s">
        <v>552</v>
      </c>
      <c r="D410" s="719" t="s">
        <v>2067</v>
      </c>
      <c r="E410" s="698" t="s">
        <v>3518</v>
      </c>
      <c r="F410" s="719" t="s">
        <v>3519</v>
      </c>
      <c r="G410" s="698" t="s">
        <v>2997</v>
      </c>
      <c r="H410" s="698" t="s">
        <v>2998</v>
      </c>
      <c r="I410" s="710">
        <v>515.86</v>
      </c>
      <c r="J410" s="710">
        <v>6</v>
      </c>
      <c r="K410" s="711">
        <v>3095.17</v>
      </c>
    </row>
    <row r="411" spans="1:11" ht="14.4" customHeight="1" x14ac:dyDescent="0.3">
      <c r="A411" s="694" t="s">
        <v>532</v>
      </c>
      <c r="B411" s="695" t="s">
        <v>533</v>
      </c>
      <c r="C411" s="698" t="s">
        <v>552</v>
      </c>
      <c r="D411" s="719" t="s">
        <v>2067</v>
      </c>
      <c r="E411" s="698" t="s">
        <v>3518</v>
      </c>
      <c r="F411" s="719" t="s">
        <v>3519</v>
      </c>
      <c r="G411" s="698" t="s">
        <v>2999</v>
      </c>
      <c r="H411" s="698" t="s">
        <v>3000</v>
      </c>
      <c r="I411" s="710">
        <v>6037.9</v>
      </c>
      <c r="J411" s="710">
        <v>1</v>
      </c>
      <c r="K411" s="711">
        <v>6037.9</v>
      </c>
    </row>
    <row r="412" spans="1:11" ht="14.4" customHeight="1" x14ac:dyDescent="0.3">
      <c r="A412" s="694" t="s">
        <v>532</v>
      </c>
      <c r="B412" s="695" t="s">
        <v>533</v>
      </c>
      <c r="C412" s="698" t="s">
        <v>552</v>
      </c>
      <c r="D412" s="719" t="s">
        <v>2067</v>
      </c>
      <c r="E412" s="698" t="s">
        <v>3518</v>
      </c>
      <c r="F412" s="719" t="s">
        <v>3519</v>
      </c>
      <c r="G412" s="698" t="s">
        <v>3001</v>
      </c>
      <c r="H412" s="698" t="s">
        <v>3002</v>
      </c>
      <c r="I412" s="710">
        <v>39809</v>
      </c>
      <c r="J412" s="710">
        <v>1</v>
      </c>
      <c r="K412" s="711">
        <v>39809</v>
      </c>
    </row>
    <row r="413" spans="1:11" ht="14.4" customHeight="1" x14ac:dyDescent="0.3">
      <c r="A413" s="694" t="s">
        <v>532</v>
      </c>
      <c r="B413" s="695" t="s">
        <v>533</v>
      </c>
      <c r="C413" s="698" t="s">
        <v>552</v>
      </c>
      <c r="D413" s="719" t="s">
        <v>2067</v>
      </c>
      <c r="E413" s="698" t="s">
        <v>3518</v>
      </c>
      <c r="F413" s="719" t="s">
        <v>3519</v>
      </c>
      <c r="G413" s="698" t="s">
        <v>3003</v>
      </c>
      <c r="H413" s="698" t="s">
        <v>3004</v>
      </c>
      <c r="I413" s="710">
        <v>9571.1</v>
      </c>
      <c r="J413" s="710">
        <v>1</v>
      </c>
      <c r="K413" s="711">
        <v>9571.1</v>
      </c>
    </row>
    <row r="414" spans="1:11" ht="14.4" customHeight="1" x14ac:dyDescent="0.3">
      <c r="A414" s="694" t="s">
        <v>532</v>
      </c>
      <c r="B414" s="695" t="s">
        <v>533</v>
      </c>
      <c r="C414" s="698" t="s">
        <v>552</v>
      </c>
      <c r="D414" s="719" t="s">
        <v>2067</v>
      </c>
      <c r="E414" s="698" t="s">
        <v>3518</v>
      </c>
      <c r="F414" s="719" t="s">
        <v>3519</v>
      </c>
      <c r="G414" s="698" t="s">
        <v>3005</v>
      </c>
      <c r="H414" s="698" t="s">
        <v>3006</v>
      </c>
      <c r="I414" s="710">
        <v>6022.78</v>
      </c>
      <c r="J414" s="710">
        <v>1</v>
      </c>
      <c r="K414" s="711">
        <v>6022.78</v>
      </c>
    </row>
    <row r="415" spans="1:11" ht="14.4" customHeight="1" x14ac:dyDescent="0.3">
      <c r="A415" s="694" t="s">
        <v>532</v>
      </c>
      <c r="B415" s="695" t="s">
        <v>533</v>
      </c>
      <c r="C415" s="698" t="s">
        <v>552</v>
      </c>
      <c r="D415" s="719" t="s">
        <v>2067</v>
      </c>
      <c r="E415" s="698" t="s">
        <v>3518</v>
      </c>
      <c r="F415" s="719" t="s">
        <v>3519</v>
      </c>
      <c r="G415" s="698" t="s">
        <v>3007</v>
      </c>
      <c r="H415" s="698" t="s">
        <v>3008</v>
      </c>
      <c r="I415" s="710">
        <v>6022.78</v>
      </c>
      <c r="J415" s="710">
        <v>1</v>
      </c>
      <c r="K415" s="711">
        <v>6022.78</v>
      </c>
    </row>
    <row r="416" spans="1:11" ht="14.4" customHeight="1" x14ac:dyDescent="0.3">
      <c r="A416" s="694" t="s">
        <v>532</v>
      </c>
      <c r="B416" s="695" t="s">
        <v>533</v>
      </c>
      <c r="C416" s="698" t="s">
        <v>552</v>
      </c>
      <c r="D416" s="719" t="s">
        <v>2067</v>
      </c>
      <c r="E416" s="698" t="s">
        <v>3532</v>
      </c>
      <c r="F416" s="719" t="s">
        <v>3533</v>
      </c>
      <c r="G416" s="698" t="s">
        <v>3009</v>
      </c>
      <c r="H416" s="698" t="s">
        <v>3010</v>
      </c>
      <c r="I416" s="710">
        <v>2618.1419354838713</v>
      </c>
      <c r="J416" s="710">
        <v>128</v>
      </c>
      <c r="K416" s="711">
        <v>335156</v>
      </c>
    </row>
    <row r="417" spans="1:11" ht="14.4" customHeight="1" x14ac:dyDescent="0.3">
      <c r="A417" s="694" t="s">
        <v>532</v>
      </c>
      <c r="B417" s="695" t="s">
        <v>533</v>
      </c>
      <c r="C417" s="698" t="s">
        <v>552</v>
      </c>
      <c r="D417" s="719" t="s">
        <v>2067</v>
      </c>
      <c r="E417" s="698" t="s">
        <v>3532</v>
      </c>
      <c r="F417" s="719" t="s">
        <v>3533</v>
      </c>
      <c r="G417" s="698" t="s">
        <v>3011</v>
      </c>
      <c r="H417" s="698" t="s">
        <v>3012</v>
      </c>
      <c r="I417" s="710">
        <v>10234.549999999999</v>
      </c>
      <c r="J417" s="710">
        <v>8</v>
      </c>
      <c r="K417" s="711">
        <v>81661.689999999988</v>
      </c>
    </row>
    <row r="418" spans="1:11" ht="14.4" customHeight="1" x14ac:dyDescent="0.3">
      <c r="A418" s="694" t="s">
        <v>532</v>
      </c>
      <c r="B418" s="695" t="s">
        <v>533</v>
      </c>
      <c r="C418" s="698" t="s">
        <v>552</v>
      </c>
      <c r="D418" s="719" t="s">
        <v>2067</v>
      </c>
      <c r="E418" s="698" t="s">
        <v>3532</v>
      </c>
      <c r="F418" s="719" t="s">
        <v>3533</v>
      </c>
      <c r="G418" s="698" t="s">
        <v>3013</v>
      </c>
      <c r="H418" s="698" t="s">
        <v>3014</v>
      </c>
      <c r="I418" s="710">
        <v>10771.33</v>
      </c>
      <c r="J418" s="710">
        <v>2</v>
      </c>
      <c r="K418" s="711">
        <v>21542.66</v>
      </c>
    </row>
    <row r="419" spans="1:11" ht="14.4" customHeight="1" x14ac:dyDescent="0.3">
      <c r="A419" s="694" t="s">
        <v>532</v>
      </c>
      <c r="B419" s="695" t="s">
        <v>533</v>
      </c>
      <c r="C419" s="698" t="s">
        <v>552</v>
      </c>
      <c r="D419" s="719" t="s">
        <v>2067</v>
      </c>
      <c r="E419" s="698" t="s">
        <v>3532</v>
      </c>
      <c r="F419" s="719" t="s">
        <v>3533</v>
      </c>
      <c r="G419" s="698" t="s">
        <v>3015</v>
      </c>
      <c r="H419" s="698" t="s">
        <v>3016</v>
      </c>
      <c r="I419" s="710">
        <v>10520.831666666665</v>
      </c>
      <c r="J419" s="710">
        <v>16</v>
      </c>
      <c r="K419" s="711">
        <v>166329.33999999997</v>
      </c>
    </row>
    <row r="420" spans="1:11" ht="14.4" customHeight="1" x14ac:dyDescent="0.3">
      <c r="A420" s="694" t="s">
        <v>532</v>
      </c>
      <c r="B420" s="695" t="s">
        <v>533</v>
      </c>
      <c r="C420" s="698" t="s">
        <v>552</v>
      </c>
      <c r="D420" s="719" t="s">
        <v>2067</v>
      </c>
      <c r="E420" s="698" t="s">
        <v>3532</v>
      </c>
      <c r="F420" s="719" t="s">
        <v>3533</v>
      </c>
      <c r="G420" s="698" t="s">
        <v>3017</v>
      </c>
      <c r="H420" s="698" t="s">
        <v>3018</v>
      </c>
      <c r="I420" s="710">
        <v>10566.377272727272</v>
      </c>
      <c r="J420" s="710">
        <v>12</v>
      </c>
      <c r="K420" s="711">
        <v>126249.98999999999</v>
      </c>
    </row>
    <row r="421" spans="1:11" ht="14.4" customHeight="1" x14ac:dyDescent="0.3">
      <c r="A421" s="694" t="s">
        <v>532</v>
      </c>
      <c r="B421" s="695" t="s">
        <v>533</v>
      </c>
      <c r="C421" s="698" t="s">
        <v>552</v>
      </c>
      <c r="D421" s="719" t="s">
        <v>2067</v>
      </c>
      <c r="E421" s="698" t="s">
        <v>3532</v>
      </c>
      <c r="F421" s="719" t="s">
        <v>3533</v>
      </c>
      <c r="G421" s="698" t="s">
        <v>3019</v>
      </c>
      <c r="H421" s="698" t="s">
        <v>3020</v>
      </c>
      <c r="I421" s="710">
        <v>2761.08</v>
      </c>
      <c r="J421" s="710">
        <v>25</v>
      </c>
      <c r="K421" s="711">
        <v>69027.010000000009</v>
      </c>
    </row>
    <row r="422" spans="1:11" ht="14.4" customHeight="1" x14ac:dyDescent="0.3">
      <c r="A422" s="694" t="s">
        <v>532</v>
      </c>
      <c r="B422" s="695" t="s">
        <v>533</v>
      </c>
      <c r="C422" s="698" t="s">
        <v>552</v>
      </c>
      <c r="D422" s="719" t="s">
        <v>2067</v>
      </c>
      <c r="E422" s="698" t="s">
        <v>3532</v>
      </c>
      <c r="F422" s="719" t="s">
        <v>3533</v>
      </c>
      <c r="G422" s="698" t="s">
        <v>3021</v>
      </c>
      <c r="H422" s="698" t="s">
        <v>3022</v>
      </c>
      <c r="I422" s="710">
        <v>7847.6</v>
      </c>
      <c r="J422" s="710">
        <v>10</v>
      </c>
      <c r="K422" s="711">
        <v>78476</v>
      </c>
    </row>
    <row r="423" spans="1:11" ht="14.4" customHeight="1" x14ac:dyDescent="0.3">
      <c r="A423" s="694" t="s">
        <v>532</v>
      </c>
      <c r="B423" s="695" t="s">
        <v>533</v>
      </c>
      <c r="C423" s="698" t="s">
        <v>552</v>
      </c>
      <c r="D423" s="719" t="s">
        <v>2067</v>
      </c>
      <c r="E423" s="698" t="s">
        <v>3532</v>
      </c>
      <c r="F423" s="719" t="s">
        <v>3533</v>
      </c>
      <c r="G423" s="698" t="s">
        <v>3023</v>
      </c>
      <c r="H423" s="698" t="s">
        <v>3024</v>
      </c>
      <c r="I423" s="710">
        <v>7810.2523809523827</v>
      </c>
      <c r="J423" s="710">
        <v>53</v>
      </c>
      <c r="K423" s="711">
        <v>414354.20000000013</v>
      </c>
    </row>
    <row r="424" spans="1:11" ht="14.4" customHeight="1" x14ac:dyDescent="0.3">
      <c r="A424" s="694" t="s">
        <v>532</v>
      </c>
      <c r="B424" s="695" t="s">
        <v>533</v>
      </c>
      <c r="C424" s="698" t="s">
        <v>552</v>
      </c>
      <c r="D424" s="719" t="s">
        <v>2067</v>
      </c>
      <c r="E424" s="698" t="s">
        <v>3532</v>
      </c>
      <c r="F424" s="719" t="s">
        <v>3533</v>
      </c>
      <c r="G424" s="698" t="s">
        <v>3025</v>
      </c>
      <c r="H424" s="698" t="s">
        <v>3026</v>
      </c>
      <c r="I424" s="710">
        <v>7716.8833333333323</v>
      </c>
      <c r="J424" s="710">
        <v>10</v>
      </c>
      <c r="K424" s="711">
        <v>76907.400000000009</v>
      </c>
    </row>
    <row r="425" spans="1:11" ht="14.4" customHeight="1" x14ac:dyDescent="0.3">
      <c r="A425" s="694" t="s">
        <v>532</v>
      </c>
      <c r="B425" s="695" t="s">
        <v>533</v>
      </c>
      <c r="C425" s="698" t="s">
        <v>552</v>
      </c>
      <c r="D425" s="719" t="s">
        <v>2067</v>
      </c>
      <c r="E425" s="698" t="s">
        <v>3532</v>
      </c>
      <c r="F425" s="719" t="s">
        <v>3533</v>
      </c>
      <c r="G425" s="698" t="s">
        <v>3027</v>
      </c>
      <c r="H425" s="698" t="s">
        <v>3028</v>
      </c>
      <c r="I425" s="710">
        <v>5547.6000000000013</v>
      </c>
      <c r="J425" s="710">
        <v>6</v>
      </c>
      <c r="K425" s="711">
        <v>33285.600000000006</v>
      </c>
    </row>
    <row r="426" spans="1:11" ht="14.4" customHeight="1" x14ac:dyDescent="0.3">
      <c r="A426" s="694" t="s">
        <v>532</v>
      </c>
      <c r="B426" s="695" t="s">
        <v>533</v>
      </c>
      <c r="C426" s="698" t="s">
        <v>552</v>
      </c>
      <c r="D426" s="719" t="s">
        <v>2067</v>
      </c>
      <c r="E426" s="698" t="s">
        <v>3532</v>
      </c>
      <c r="F426" s="719" t="s">
        <v>3533</v>
      </c>
      <c r="G426" s="698" t="s">
        <v>3029</v>
      </c>
      <c r="H426" s="698" t="s">
        <v>3030</v>
      </c>
      <c r="I426" s="710">
        <v>5577.7299999999987</v>
      </c>
      <c r="J426" s="710">
        <v>20</v>
      </c>
      <c r="K426" s="711">
        <v>111554.59999999998</v>
      </c>
    </row>
    <row r="427" spans="1:11" ht="14.4" customHeight="1" x14ac:dyDescent="0.3">
      <c r="A427" s="694" t="s">
        <v>532</v>
      </c>
      <c r="B427" s="695" t="s">
        <v>533</v>
      </c>
      <c r="C427" s="698" t="s">
        <v>552</v>
      </c>
      <c r="D427" s="719" t="s">
        <v>2067</v>
      </c>
      <c r="E427" s="698" t="s">
        <v>3532</v>
      </c>
      <c r="F427" s="719" t="s">
        <v>3533</v>
      </c>
      <c r="G427" s="698" t="s">
        <v>3031</v>
      </c>
      <c r="H427" s="698" t="s">
        <v>3032</v>
      </c>
      <c r="I427" s="710">
        <v>2826.253333333334</v>
      </c>
      <c r="J427" s="710">
        <v>38</v>
      </c>
      <c r="K427" s="711">
        <v>107316.75</v>
      </c>
    </row>
    <row r="428" spans="1:11" ht="14.4" customHeight="1" x14ac:dyDescent="0.3">
      <c r="A428" s="694" t="s">
        <v>532</v>
      </c>
      <c r="B428" s="695" t="s">
        <v>533</v>
      </c>
      <c r="C428" s="698" t="s">
        <v>552</v>
      </c>
      <c r="D428" s="719" t="s">
        <v>2067</v>
      </c>
      <c r="E428" s="698" t="s">
        <v>3532</v>
      </c>
      <c r="F428" s="719" t="s">
        <v>3533</v>
      </c>
      <c r="G428" s="698" t="s">
        <v>3033</v>
      </c>
      <c r="H428" s="698" t="s">
        <v>3034</v>
      </c>
      <c r="I428" s="710">
        <v>9292.14</v>
      </c>
      <c r="J428" s="710">
        <v>4</v>
      </c>
      <c r="K428" s="711">
        <v>37168.559999999998</v>
      </c>
    </row>
    <row r="429" spans="1:11" ht="14.4" customHeight="1" x14ac:dyDescent="0.3">
      <c r="A429" s="694" t="s">
        <v>532</v>
      </c>
      <c r="B429" s="695" t="s">
        <v>533</v>
      </c>
      <c r="C429" s="698" t="s">
        <v>552</v>
      </c>
      <c r="D429" s="719" t="s">
        <v>2067</v>
      </c>
      <c r="E429" s="698" t="s">
        <v>3532</v>
      </c>
      <c r="F429" s="719" t="s">
        <v>3533</v>
      </c>
      <c r="G429" s="698" t="s">
        <v>3035</v>
      </c>
      <c r="H429" s="698" t="s">
        <v>3036</v>
      </c>
      <c r="I429" s="710">
        <v>3682.2</v>
      </c>
      <c r="J429" s="710">
        <v>2</v>
      </c>
      <c r="K429" s="711">
        <v>7364.39</v>
      </c>
    </row>
    <row r="430" spans="1:11" ht="14.4" customHeight="1" x14ac:dyDescent="0.3">
      <c r="A430" s="694" t="s">
        <v>532</v>
      </c>
      <c r="B430" s="695" t="s">
        <v>533</v>
      </c>
      <c r="C430" s="698" t="s">
        <v>552</v>
      </c>
      <c r="D430" s="719" t="s">
        <v>2067</v>
      </c>
      <c r="E430" s="698" t="s">
        <v>3532</v>
      </c>
      <c r="F430" s="719" t="s">
        <v>3533</v>
      </c>
      <c r="G430" s="698" t="s">
        <v>3037</v>
      </c>
      <c r="H430" s="698" t="s">
        <v>3038</v>
      </c>
      <c r="I430" s="710">
        <v>205.19200000000001</v>
      </c>
      <c r="J430" s="710">
        <v>400</v>
      </c>
      <c r="K430" s="711">
        <v>82078.080000000002</v>
      </c>
    </row>
    <row r="431" spans="1:11" ht="14.4" customHeight="1" x14ac:dyDescent="0.3">
      <c r="A431" s="694" t="s">
        <v>532</v>
      </c>
      <c r="B431" s="695" t="s">
        <v>533</v>
      </c>
      <c r="C431" s="698" t="s">
        <v>552</v>
      </c>
      <c r="D431" s="719" t="s">
        <v>2067</v>
      </c>
      <c r="E431" s="698" t="s">
        <v>3532</v>
      </c>
      <c r="F431" s="719" t="s">
        <v>3533</v>
      </c>
      <c r="G431" s="698" t="s">
        <v>3039</v>
      </c>
      <c r="H431" s="698" t="s">
        <v>3040</v>
      </c>
      <c r="I431" s="710">
        <v>37050</v>
      </c>
      <c r="J431" s="710">
        <v>1</v>
      </c>
      <c r="K431" s="711">
        <v>37050</v>
      </c>
    </row>
    <row r="432" spans="1:11" ht="14.4" customHeight="1" x14ac:dyDescent="0.3">
      <c r="A432" s="694" t="s">
        <v>532</v>
      </c>
      <c r="B432" s="695" t="s">
        <v>533</v>
      </c>
      <c r="C432" s="698" t="s">
        <v>552</v>
      </c>
      <c r="D432" s="719" t="s">
        <v>2067</v>
      </c>
      <c r="E432" s="698" t="s">
        <v>3532</v>
      </c>
      <c r="F432" s="719" t="s">
        <v>3533</v>
      </c>
      <c r="G432" s="698" t="s">
        <v>3041</v>
      </c>
      <c r="H432" s="698" t="s">
        <v>3042</v>
      </c>
      <c r="I432" s="710">
        <v>37050</v>
      </c>
      <c r="J432" s="710">
        <v>1</v>
      </c>
      <c r="K432" s="711">
        <v>37050</v>
      </c>
    </row>
    <row r="433" spans="1:11" ht="14.4" customHeight="1" x14ac:dyDescent="0.3">
      <c r="A433" s="694" t="s">
        <v>532</v>
      </c>
      <c r="B433" s="695" t="s">
        <v>533</v>
      </c>
      <c r="C433" s="698" t="s">
        <v>552</v>
      </c>
      <c r="D433" s="719" t="s">
        <v>2067</v>
      </c>
      <c r="E433" s="698" t="s">
        <v>3532</v>
      </c>
      <c r="F433" s="719" t="s">
        <v>3533</v>
      </c>
      <c r="G433" s="698" t="s">
        <v>3043</v>
      </c>
      <c r="H433" s="698" t="s">
        <v>3044</v>
      </c>
      <c r="I433" s="710">
        <v>2528.52</v>
      </c>
      <c r="J433" s="710">
        <v>2</v>
      </c>
      <c r="K433" s="711">
        <v>5057.04</v>
      </c>
    </row>
    <row r="434" spans="1:11" ht="14.4" customHeight="1" x14ac:dyDescent="0.3">
      <c r="A434" s="694" t="s">
        <v>532</v>
      </c>
      <c r="B434" s="695" t="s">
        <v>533</v>
      </c>
      <c r="C434" s="698" t="s">
        <v>552</v>
      </c>
      <c r="D434" s="719" t="s">
        <v>2067</v>
      </c>
      <c r="E434" s="698" t="s">
        <v>3532</v>
      </c>
      <c r="F434" s="719" t="s">
        <v>3533</v>
      </c>
      <c r="G434" s="698" t="s">
        <v>3045</v>
      </c>
      <c r="H434" s="698" t="s">
        <v>3046</v>
      </c>
      <c r="I434" s="710">
        <v>10353.783333333333</v>
      </c>
      <c r="J434" s="710">
        <v>10</v>
      </c>
      <c r="K434" s="711">
        <v>103203.88999999998</v>
      </c>
    </row>
    <row r="435" spans="1:11" ht="14.4" customHeight="1" x14ac:dyDescent="0.3">
      <c r="A435" s="694" t="s">
        <v>532</v>
      </c>
      <c r="B435" s="695" t="s">
        <v>533</v>
      </c>
      <c r="C435" s="698" t="s">
        <v>552</v>
      </c>
      <c r="D435" s="719" t="s">
        <v>2067</v>
      </c>
      <c r="E435" s="698" t="s">
        <v>3532</v>
      </c>
      <c r="F435" s="719" t="s">
        <v>3533</v>
      </c>
      <c r="G435" s="698" t="s">
        <v>3047</v>
      </c>
      <c r="H435" s="698" t="s">
        <v>3048</v>
      </c>
      <c r="I435" s="710">
        <v>10019.84</v>
      </c>
      <c r="J435" s="710">
        <v>2</v>
      </c>
      <c r="K435" s="711">
        <v>20039.68</v>
      </c>
    </row>
    <row r="436" spans="1:11" ht="14.4" customHeight="1" x14ac:dyDescent="0.3">
      <c r="A436" s="694" t="s">
        <v>532</v>
      </c>
      <c r="B436" s="695" t="s">
        <v>533</v>
      </c>
      <c r="C436" s="698" t="s">
        <v>552</v>
      </c>
      <c r="D436" s="719" t="s">
        <v>2067</v>
      </c>
      <c r="E436" s="698" t="s">
        <v>3532</v>
      </c>
      <c r="F436" s="719" t="s">
        <v>3533</v>
      </c>
      <c r="G436" s="698" t="s">
        <v>3049</v>
      </c>
      <c r="H436" s="698" t="s">
        <v>3050</v>
      </c>
      <c r="I436" s="710">
        <v>4896.5200000000004</v>
      </c>
      <c r="J436" s="710">
        <v>1</v>
      </c>
      <c r="K436" s="711">
        <v>4896.5200000000004</v>
      </c>
    </row>
    <row r="437" spans="1:11" ht="14.4" customHeight="1" x14ac:dyDescent="0.3">
      <c r="A437" s="694" t="s">
        <v>532</v>
      </c>
      <c r="B437" s="695" t="s">
        <v>533</v>
      </c>
      <c r="C437" s="698" t="s">
        <v>552</v>
      </c>
      <c r="D437" s="719" t="s">
        <v>2067</v>
      </c>
      <c r="E437" s="698" t="s">
        <v>3532</v>
      </c>
      <c r="F437" s="719" t="s">
        <v>3533</v>
      </c>
      <c r="G437" s="698" t="s">
        <v>3051</v>
      </c>
      <c r="H437" s="698" t="s">
        <v>3052</v>
      </c>
      <c r="I437" s="710">
        <v>2761.08</v>
      </c>
      <c r="J437" s="710">
        <v>9</v>
      </c>
      <c r="K437" s="711">
        <v>24849.72</v>
      </c>
    </row>
    <row r="438" spans="1:11" ht="14.4" customHeight="1" x14ac:dyDescent="0.3">
      <c r="A438" s="694" t="s">
        <v>532</v>
      </c>
      <c r="B438" s="695" t="s">
        <v>533</v>
      </c>
      <c r="C438" s="698" t="s">
        <v>552</v>
      </c>
      <c r="D438" s="719" t="s">
        <v>2067</v>
      </c>
      <c r="E438" s="698" t="s">
        <v>3532</v>
      </c>
      <c r="F438" s="719" t="s">
        <v>3533</v>
      </c>
      <c r="G438" s="698" t="s">
        <v>3053</v>
      </c>
      <c r="H438" s="698" t="s">
        <v>3054</v>
      </c>
      <c r="I438" s="710">
        <v>2917.26</v>
      </c>
      <c r="J438" s="710">
        <v>4</v>
      </c>
      <c r="K438" s="711">
        <v>11669.04</v>
      </c>
    </row>
    <row r="439" spans="1:11" ht="14.4" customHeight="1" x14ac:dyDescent="0.3">
      <c r="A439" s="694" t="s">
        <v>532</v>
      </c>
      <c r="B439" s="695" t="s">
        <v>533</v>
      </c>
      <c r="C439" s="698" t="s">
        <v>552</v>
      </c>
      <c r="D439" s="719" t="s">
        <v>2067</v>
      </c>
      <c r="E439" s="698" t="s">
        <v>3532</v>
      </c>
      <c r="F439" s="719" t="s">
        <v>3533</v>
      </c>
      <c r="G439" s="698" t="s">
        <v>3055</v>
      </c>
      <c r="H439" s="698" t="s">
        <v>3056</v>
      </c>
      <c r="I439" s="710">
        <v>5580</v>
      </c>
      <c r="J439" s="710">
        <v>1</v>
      </c>
      <c r="K439" s="711">
        <v>5580</v>
      </c>
    </row>
    <row r="440" spans="1:11" ht="14.4" customHeight="1" x14ac:dyDescent="0.3">
      <c r="A440" s="694" t="s">
        <v>532</v>
      </c>
      <c r="B440" s="695" t="s">
        <v>533</v>
      </c>
      <c r="C440" s="698" t="s">
        <v>552</v>
      </c>
      <c r="D440" s="719" t="s">
        <v>2067</v>
      </c>
      <c r="E440" s="698" t="s">
        <v>3532</v>
      </c>
      <c r="F440" s="719" t="s">
        <v>3533</v>
      </c>
      <c r="G440" s="698" t="s">
        <v>3057</v>
      </c>
      <c r="H440" s="698" t="s">
        <v>3058</v>
      </c>
      <c r="I440" s="710">
        <v>3928.34</v>
      </c>
      <c r="J440" s="710">
        <v>3</v>
      </c>
      <c r="K440" s="711">
        <v>11785.02</v>
      </c>
    </row>
    <row r="441" spans="1:11" ht="14.4" customHeight="1" x14ac:dyDescent="0.3">
      <c r="A441" s="694" t="s">
        <v>532</v>
      </c>
      <c r="B441" s="695" t="s">
        <v>533</v>
      </c>
      <c r="C441" s="698" t="s">
        <v>552</v>
      </c>
      <c r="D441" s="719" t="s">
        <v>2067</v>
      </c>
      <c r="E441" s="698" t="s">
        <v>3532</v>
      </c>
      <c r="F441" s="719" t="s">
        <v>3533</v>
      </c>
      <c r="G441" s="698" t="s">
        <v>3059</v>
      </c>
      <c r="H441" s="698" t="s">
        <v>3060</v>
      </c>
      <c r="I441" s="710">
        <v>3928.34</v>
      </c>
      <c r="J441" s="710">
        <v>5</v>
      </c>
      <c r="K441" s="711">
        <v>19641.7</v>
      </c>
    </row>
    <row r="442" spans="1:11" ht="14.4" customHeight="1" x14ac:dyDescent="0.3">
      <c r="A442" s="694" t="s">
        <v>532</v>
      </c>
      <c r="B442" s="695" t="s">
        <v>533</v>
      </c>
      <c r="C442" s="698" t="s">
        <v>552</v>
      </c>
      <c r="D442" s="719" t="s">
        <v>2067</v>
      </c>
      <c r="E442" s="698" t="s">
        <v>3532</v>
      </c>
      <c r="F442" s="719" t="s">
        <v>3533</v>
      </c>
      <c r="G442" s="698" t="s">
        <v>3061</v>
      </c>
      <c r="H442" s="698" t="s">
        <v>3062</v>
      </c>
      <c r="I442" s="710">
        <v>5580</v>
      </c>
      <c r="J442" s="710">
        <v>1</v>
      </c>
      <c r="K442" s="711">
        <v>5580</v>
      </c>
    </row>
    <row r="443" spans="1:11" ht="14.4" customHeight="1" x14ac:dyDescent="0.3">
      <c r="A443" s="694" t="s">
        <v>532</v>
      </c>
      <c r="B443" s="695" t="s">
        <v>533</v>
      </c>
      <c r="C443" s="698" t="s">
        <v>552</v>
      </c>
      <c r="D443" s="719" t="s">
        <v>2067</v>
      </c>
      <c r="E443" s="698" t="s">
        <v>3532</v>
      </c>
      <c r="F443" s="719" t="s">
        <v>3533</v>
      </c>
      <c r="G443" s="698" t="s">
        <v>3063</v>
      </c>
      <c r="H443" s="698" t="s">
        <v>3064</v>
      </c>
      <c r="I443" s="710">
        <v>5547.6</v>
      </c>
      <c r="J443" s="710">
        <v>9</v>
      </c>
      <c r="K443" s="711">
        <v>49928.400000000009</v>
      </c>
    </row>
    <row r="444" spans="1:11" ht="14.4" customHeight="1" x14ac:dyDescent="0.3">
      <c r="A444" s="694" t="s">
        <v>532</v>
      </c>
      <c r="B444" s="695" t="s">
        <v>533</v>
      </c>
      <c r="C444" s="698" t="s">
        <v>552</v>
      </c>
      <c r="D444" s="719" t="s">
        <v>2067</v>
      </c>
      <c r="E444" s="698" t="s">
        <v>3532</v>
      </c>
      <c r="F444" s="719" t="s">
        <v>3533</v>
      </c>
      <c r="G444" s="698" t="s">
        <v>3065</v>
      </c>
      <c r="H444" s="698" t="s">
        <v>3066</v>
      </c>
      <c r="I444" s="710">
        <v>544.49</v>
      </c>
      <c r="J444" s="710">
        <v>2</v>
      </c>
      <c r="K444" s="711">
        <v>1088.98</v>
      </c>
    </row>
    <row r="445" spans="1:11" ht="14.4" customHeight="1" x14ac:dyDescent="0.3">
      <c r="A445" s="694" t="s">
        <v>532</v>
      </c>
      <c r="B445" s="695" t="s">
        <v>533</v>
      </c>
      <c r="C445" s="698" t="s">
        <v>552</v>
      </c>
      <c r="D445" s="719" t="s">
        <v>2067</v>
      </c>
      <c r="E445" s="698" t="s">
        <v>3532</v>
      </c>
      <c r="F445" s="719" t="s">
        <v>3533</v>
      </c>
      <c r="G445" s="698" t="s">
        <v>3067</v>
      </c>
      <c r="H445" s="698" t="s">
        <v>3068</v>
      </c>
      <c r="I445" s="710">
        <v>9292.14</v>
      </c>
      <c r="J445" s="710">
        <v>19</v>
      </c>
      <c r="K445" s="711">
        <v>176550.64</v>
      </c>
    </row>
    <row r="446" spans="1:11" ht="14.4" customHeight="1" x14ac:dyDescent="0.3">
      <c r="A446" s="694" t="s">
        <v>532</v>
      </c>
      <c r="B446" s="695" t="s">
        <v>533</v>
      </c>
      <c r="C446" s="698" t="s">
        <v>552</v>
      </c>
      <c r="D446" s="719" t="s">
        <v>2067</v>
      </c>
      <c r="E446" s="698" t="s">
        <v>3532</v>
      </c>
      <c r="F446" s="719" t="s">
        <v>3533</v>
      </c>
      <c r="G446" s="698" t="s">
        <v>3069</v>
      </c>
      <c r="H446" s="698" t="s">
        <v>3070</v>
      </c>
      <c r="I446" s="710">
        <v>9292.14</v>
      </c>
      <c r="J446" s="710">
        <v>7</v>
      </c>
      <c r="K446" s="711">
        <v>65044.97</v>
      </c>
    </row>
    <row r="447" spans="1:11" ht="14.4" customHeight="1" x14ac:dyDescent="0.3">
      <c r="A447" s="694" t="s">
        <v>532</v>
      </c>
      <c r="B447" s="695" t="s">
        <v>533</v>
      </c>
      <c r="C447" s="698" t="s">
        <v>552</v>
      </c>
      <c r="D447" s="719" t="s">
        <v>2067</v>
      </c>
      <c r="E447" s="698" t="s">
        <v>3532</v>
      </c>
      <c r="F447" s="719" t="s">
        <v>3533</v>
      </c>
      <c r="G447" s="698" t="s">
        <v>3071</v>
      </c>
      <c r="H447" s="698" t="s">
        <v>3072</v>
      </c>
      <c r="I447" s="710">
        <v>12172.92</v>
      </c>
      <c r="J447" s="710">
        <v>4</v>
      </c>
      <c r="K447" s="711">
        <v>48691.69</v>
      </c>
    </row>
    <row r="448" spans="1:11" ht="14.4" customHeight="1" x14ac:dyDescent="0.3">
      <c r="A448" s="694" t="s">
        <v>532</v>
      </c>
      <c r="B448" s="695" t="s">
        <v>533</v>
      </c>
      <c r="C448" s="698" t="s">
        <v>552</v>
      </c>
      <c r="D448" s="719" t="s">
        <v>2067</v>
      </c>
      <c r="E448" s="698" t="s">
        <v>3532</v>
      </c>
      <c r="F448" s="719" t="s">
        <v>3533</v>
      </c>
      <c r="G448" s="698" t="s">
        <v>3073</v>
      </c>
      <c r="H448" s="698" t="s">
        <v>3074</v>
      </c>
      <c r="I448" s="710">
        <v>3682.2</v>
      </c>
      <c r="J448" s="710">
        <v>4</v>
      </c>
      <c r="K448" s="711">
        <v>14728.78</v>
      </c>
    </row>
    <row r="449" spans="1:11" ht="14.4" customHeight="1" x14ac:dyDescent="0.3">
      <c r="A449" s="694" t="s">
        <v>532</v>
      </c>
      <c r="B449" s="695" t="s">
        <v>533</v>
      </c>
      <c r="C449" s="698" t="s">
        <v>552</v>
      </c>
      <c r="D449" s="719" t="s">
        <v>2067</v>
      </c>
      <c r="E449" s="698" t="s">
        <v>3532</v>
      </c>
      <c r="F449" s="719" t="s">
        <v>3533</v>
      </c>
      <c r="G449" s="698" t="s">
        <v>3075</v>
      </c>
      <c r="H449" s="698" t="s">
        <v>3076</v>
      </c>
      <c r="I449" s="710">
        <v>10119.620000000001</v>
      </c>
      <c r="J449" s="710">
        <v>2</v>
      </c>
      <c r="K449" s="711">
        <v>20239.240000000002</v>
      </c>
    </row>
    <row r="450" spans="1:11" ht="14.4" customHeight="1" x14ac:dyDescent="0.3">
      <c r="A450" s="694" t="s">
        <v>532</v>
      </c>
      <c r="B450" s="695" t="s">
        <v>533</v>
      </c>
      <c r="C450" s="698" t="s">
        <v>552</v>
      </c>
      <c r="D450" s="719" t="s">
        <v>2067</v>
      </c>
      <c r="E450" s="698" t="s">
        <v>3532</v>
      </c>
      <c r="F450" s="719" t="s">
        <v>3533</v>
      </c>
      <c r="G450" s="698" t="s">
        <v>3077</v>
      </c>
      <c r="H450" s="698" t="s">
        <v>3078</v>
      </c>
      <c r="I450" s="710">
        <v>10120</v>
      </c>
      <c r="J450" s="710">
        <v>8</v>
      </c>
      <c r="K450" s="711">
        <v>80960</v>
      </c>
    </row>
    <row r="451" spans="1:11" ht="14.4" customHeight="1" x14ac:dyDescent="0.3">
      <c r="A451" s="694" t="s">
        <v>532</v>
      </c>
      <c r="B451" s="695" t="s">
        <v>533</v>
      </c>
      <c r="C451" s="698" t="s">
        <v>552</v>
      </c>
      <c r="D451" s="719" t="s">
        <v>2067</v>
      </c>
      <c r="E451" s="698" t="s">
        <v>3532</v>
      </c>
      <c r="F451" s="719" t="s">
        <v>3533</v>
      </c>
      <c r="G451" s="698" t="s">
        <v>3079</v>
      </c>
      <c r="H451" s="698" t="s">
        <v>3080</v>
      </c>
      <c r="I451" s="710">
        <v>10120</v>
      </c>
      <c r="J451" s="710">
        <v>49</v>
      </c>
      <c r="K451" s="711">
        <v>495880</v>
      </c>
    </row>
    <row r="452" spans="1:11" ht="14.4" customHeight="1" x14ac:dyDescent="0.3">
      <c r="A452" s="694" t="s">
        <v>532</v>
      </c>
      <c r="B452" s="695" t="s">
        <v>533</v>
      </c>
      <c r="C452" s="698" t="s">
        <v>552</v>
      </c>
      <c r="D452" s="719" t="s">
        <v>2067</v>
      </c>
      <c r="E452" s="698" t="s">
        <v>3532</v>
      </c>
      <c r="F452" s="719" t="s">
        <v>3533</v>
      </c>
      <c r="G452" s="698" t="s">
        <v>3081</v>
      </c>
      <c r="H452" s="698" t="s">
        <v>3082</v>
      </c>
      <c r="I452" s="710">
        <v>10120</v>
      </c>
      <c r="J452" s="710">
        <v>4</v>
      </c>
      <c r="K452" s="711">
        <v>40480</v>
      </c>
    </row>
    <row r="453" spans="1:11" ht="14.4" customHeight="1" x14ac:dyDescent="0.3">
      <c r="A453" s="694" t="s">
        <v>532</v>
      </c>
      <c r="B453" s="695" t="s">
        <v>533</v>
      </c>
      <c r="C453" s="698" t="s">
        <v>552</v>
      </c>
      <c r="D453" s="719" t="s">
        <v>2067</v>
      </c>
      <c r="E453" s="698" t="s">
        <v>3532</v>
      </c>
      <c r="F453" s="719" t="s">
        <v>3533</v>
      </c>
      <c r="G453" s="698" t="s">
        <v>3083</v>
      </c>
      <c r="H453" s="698" t="s">
        <v>3084</v>
      </c>
      <c r="I453" s="710">
        <v>1429.2045454545455</v>
      </c>
      <c r="J453" s="710">
        <v>20</v>
      </c>
      <c r="K453" s="711">
        <v>28981.5</v>
      </c>
    </row>
    <row r="454" spans="1:11" ht="14.4" customHeight="1" x14ac:dyDescent="0.3">
      <c r="A454" s="694" t="s">
        <v>532</v>
      </c>
      <c r="B454" s="695" t="s">
        <v>533</v>
      </c>
      <c r="C454" s="698" t="s">
        <v>552</v>
      </c>
      <c r="D454" s="719" t="s">
        <v>2067</v>
      </c>
      <c r="E454" s="698" t="s">
        <v>3532</v>
      </c>
      <c r="F454" s="719" t="s">
        <v>3533</v>
      </c>
      <c r="G454" s="698" t="s">
        <v>3085</v>
      </c>
      <c r="H454" s="698" t="s">
        <v>3086</v>
      </c>
      <c r="I454" s="710">
        <v>1744.7352941176471</v>
      </c>
      <c r="J454" s="710">
        <v>25</v>
      </c>
      <c r="K454" s="711">
        <v>41690.5</v>
      </c>
    </row>
    <row r="455" spans="1:11" ht="14.4" customHeight="1" x14ac:dyDescent="0.3">
      <c r="A455" s="694" t="s">
        <v>532</v>
      </c>
      <c r="B455" s="695" t="s">
        <v>533</v>
      </c>
      <c r="C455" s="698" t="s">
        <v>552</v>
      </c>
      <c r="D455" s="719" t="s">
        <v>2067</v>
      </c>
      <c r="E455" s="698" t="s">
        <v>3532</v>
      </c>
      <c r="F455" s="719" t="s">
        <v>3533</v>
      </c>
      <c r="G455" s="698" t="s">
        <v>3087</v>
      </c>
      <c r="H455" s="698" t="s">
        <v>3088</v>
      </c>
      <c r="I455" s="710">
        <v>1367.0625</v>
      </c>
      <c r="J455" s="710">
        <v>12</v>
      </c>
      <c r="K455" s="711">
        <v>16951</v>
      </c>
    </row>
    <row r="456" spans="1:11" ht="14.4" customHeight="1" x14ac:dyDescent="0.3">
      <c r="A456" s="694" t="s">
        <v>532</v>
      </c>
      <c r="B456" s="695" t="s">
        <v>533</v>
      </c>
      <c r="C456" s="698" t="s">
        <v>552</v>
      </c>
      <c r="D456" s="719" t="s">
        <v>2067</v>
      </c>
      <c r="E456" s="698" t="s">
        <v>3532</v>
      </c>
      <c r="F456" s="719" t="s">
        <v>3533</v>
      </c>
      <c r="G456" s="698" t="s">
        <v>3089</v>
      </c>
      <c r="H456" s="698" t="s">
        <v>3090</v>
      </c>
      <c r="I456" s="710">
        <v>1230.5</v>
      </c>
      <c r="J456" s="710">
        <v>4</v>
      </c>
      <c r="K456" s="711">
        <v>4922</v>
      </c>
    </row>
    <row r="457" spans="1:11" ht="14.4" customHeight="1" x14ac:dyDescent="0.3">
      <c r="A457" s="694" t="s">
        <v>532</v>
      </c>
      <c r="B457" s="695" t="s">
        <v>533</v>
      </c>
      <c r="C457" s="698" t="s">
        <v>552</v>
      </c>
      <c r="D457" s="719" t="s">
        <v>2067</v>
      </c>
      <c r="E457" s="698" t="s">
        <v>3532</v>
      </c>
      <c r="F457" s="719" t="s">
        <v>3533</v>
      </c>
      <c r="G457" s="698" t="s">
        <v>3091</v>
      </c>
      <c r="H457" s="698" t="s">
        <v>3092</v>
      </c>
      <c r="I457" s="710">
        <v>2687.1772727272728</v>
      </c>
      <c r="J457" s="710">
        <v>129</v>
      </c>
      <c r="K457" s="711">
        <v>345351.75</v>
      </c>
    </row>
    <row r="458" spans="1:11" ht="14.4" customHeight="1" x14ac:dyDescent="0.3">
      <c r="A458" s="694" t="s">
        <v>532</v>
      </c>
      <c r="B458" s="695" t="s">
        <v>533</v>
      </c>
      <c r="C458" s="698" t="s">
        <v>552</v>
      </c>
      <c r="D458" s="719" t="s">
        <v>2067</v>
      </c>
      <c r="E458" s="698" t="s">
        <v>3532</v>
      </c>
      <c r="F458" s="719" t="s">
        <v>3533</v>
      </c>
      <c r="G458" s="698" t="s">
        <v>3093</v>
      </c>
      <c r="H458" s="698" t="s">
        <v>3094</v>
      </c>
      <c r="I458" s="710">
        <v>10120</v>
      </c>
      <c r="J458" s="710">
        <v>57</v>
      </c>
      <c r="K458" s="711">
        <v>576840</v>
      </c>
    </row>
    <row r="459" spans="1:11" ht="14.4" customHeight="1" x14ac:dyDescent="0.3">
      <c r="A459" s="694" t="s">
        <v>532</v>
      </c>
      <c r="B459" s="695" t="s">
        <v>533</v>
      </c>
      <c r="C459" s="698" t="s">
        <v>552</v>
      </c>
      <c r="D459" s="719" t="s">
        <v>2067</v>
      </c>
      <c r="E459" s="698" t="s">
        <v>3532</v>
      </c>
      <c r="F459" s="719" t="s">
        <v>3533</v>
      </c>
      <c r="G459" s="698" t="s">
        <v>3095</v>
      </c>
      <c r="H459" s="698" t="s">
        <v>3096</v>
      </c>
      <c r="I459" s="710">
        <v>16900</v>
      </c>
      <c r="J459" s="710">
        <v>4</v>
      </c>
      <c r="K459" s="711">
        <v>67600</v>
      </c>
    </row>
    <row r="460" spans="1:11" ht="14.4" customHeight="1" x14ac:dyDescent="0.3">
      <c r="A460" s="694" t="s">
        <v>532</v>
      </c>
      <c r="B460" s="695" t="s">
        <v>533</v>
      </c>
      <c r="C460" s="698" t="s">
        <v>552</v>
      </c>
      <c r="D460" s="719" t="s">
        <v>2067</v>
      </c>
      <c r="E460" s="698" t="s">
        <v>3532</v>
      </c>
      <c r="F460" s="719" t="s">
        <v>3533</v>
      </c>
      <c r="G460" s="698" t="s">
        <v>3097</v>
      </c>
      <c r="H460" s="698" t="s">
        <v>3098</v>
      </c>
      <c r="I460" s="710">
        <v>1042.114</v>
      </c>
      <c r="J460" s="710">
        <v>40</v>
      </c>
      <c r="K460" s="711">
        <v>41686.120000000003</v>
      </c>
    </row>
    <row r="461" spans="1:11" ht="14.4" customHeight="1" x14ac:dyDescent="0.3">
      <c r="A461" s="694" t="s">
        <v>532</v>
      </c>
      <c r="B461" s="695" t="s">
        <v>533</v>
      </c>
      <c r="C461" s="698" t="s">
        <v>552</v>
      </c>
      <c r="D461" s="719" t="s">
        <v>2067</v>
      </c>
      <c r="E461" s="698" t="s">
        <v>3532</v>
      </c>
      <c r="F461" s="719" t="s">
        <v>3533</v>
      </c>
      <c r="G461" s="698" t="s">
        <v>3097</v>
      </c>
      <c r="H461" s="698" t="s">
        <v>3099</v>
      </c>
      <c r="I461" s="710">
        <v>660.62</v>
      </c>
      <c r="J461" s="710">
        <v>20</v>
      </c>
      <c r="K461" s="711">
        <v>13212.349999999999</v>
      </c>
    </row>
    <row r="462" spans="1:11" ht="14.4" customHeight="1" x14ac:dyDescent="0.3">
      <c r="A462" s="694" t="s">
        <v>532</v>
      </c>
      <c r="B462" s="695" t="s">
        <v>533</v>
      </c>
      <c r="C462" s="698" t="s">
        <v>552</v>
      </c>
      <c r="D462" s="719" t="s">
        <v>2067</v>
      </c>
      <c r="E462" s="698" t="s">
        <v>3532</v>
      </c>
      <c r="F462" s="719" t="s">
        <v>3533</v>
      </c>
      <c r="G462" s="698" t="s">
        <v>3100</v>
      </c>
      <c r="H462" s="698" t="s">
        <v>3101</v>
      </c>
      <c r="I462" s="710">
        <v>8637.7800000000007</v>
      </c>
      <c r="J462" s="710">
        <v>1</v>
      </c>
      <c r="K462" s="711">
        <v>8637.7800000000007</v>
      </c>
    </row>
    <row r="463" spans="1:11" ht="14.4" customHeight="1" x14ac:dyDescent="0.3">
      <c r="A463" s="694" t="s">
        <v>532</v>
      </c>
      <c r="B463" s="695" t="s">
        <v>533</v>
      </c>
      <c r="C463" s="698" t="s">
        <v>552</v>
      </c>
      <c r="D463" s="719" t="s">
        <v>2067</v>
      </c>
      <c r="E463" s="698" t="s">
        <v>3532</v>
      </c>
      <c r="F463" s="719" t="s">
        <v>3533</v>
      </c>
      <c r="G463" s="698" t="s">
        <v>3102</v>
      </c>
      <c r="H463" s="698" t="s">
        <v>3103</v>
      </c>
      <c r="I463" s="710">
        <v>19585.2</v>
      </c>
      <c r="J463" s="710">
        <v>1</v>
      </c>
      <c r="K463" s="711">
        <v>19585.2</v>
      </c>
    </row>
    <row r="464" spans="1:11" ht="14.4" customHeight="1" x14ac:dyDescent="0.3">
      <c r="A464" s="694" t="s">
        <v>532</v>
      </c>
      <c r="B464" s="695" t="s">
        <v>533</v>
      </c>
      <c r="C464" s="698" t="s">
        <v>552</v>
      </c>
      <c r="D464" s="719" t="s">
        <v>2067</v>
      </c>
      <c r="E464" s="698" t="s">
        <v>3532</v>
      </c>
      <c r="F464" s="719" t="s">
        <v>3533</v>
      </c>
      <c r="G464" s="698" t="s">
        <v>3104</v>
      </c>
      <c r="H464" s="698" t="s">
        <v>3105</v>
      </c>
      <c r="I464" s="710">
        <v>1760.16</v>
      </c>
      <c r="J464" s="710">
        <v>1</v>
      </c>
      <c r="K464" s="711">
        <v>1760.16</v>
      </c>
    </row>
    <row r="465" spans="1:11" ht="14.4" customHeight="1" x14ac:dyDescent="0.3">
      <c r="A465" s="694" t="s">
        <v>532</v>
      </c>
      <c r="B465" s="695" t="s">
        <v>533</v>
      </c>
      <c r="C465" s="698" t="s">
        <v>552</v>
      </c>
      <c r="D465" s="719" t="s">
        <v>2067</v>
      </c>
      <c r="E465" s="698" t="s">
        <v>3532</v>
      </c>
      <c r="F465" s="719" t="s">
        <v>3533</v>
      </c>
      <c r="G465" s="698" t="s">
        <v>3106</v>
      </c>
      <c r="H465" s="698" t="s">
        <v>3107</v>
      </c>
      <c r="I465" s="710">
        <v>19585.2</v>
      </c>
      <c r="J465" s="710">
        <v>6</v>
      </c>
      <c r="K465" s="711">
        <v>117511.2</v>
      </c>
    </row>
    <row r="466" spans="1:11" ht="14.4" customHeight="1" x14ac:dyDescent="0.3">
      <c r="A466" s="694" t="s">
        <v>532</v>
      </c>
      <c r="B466" s="695" t="s">
        <v>533</v>
      </c>
      <c r="C466" s="698" t="s">
        <v>552</v>
      </c>
      <c r="D466" s="719" t="s">
        <v>2067</v>
      </c>
      <c r="E466" s="698" t="s">
        <v>3532</v>
      </c>
      <c r="F466" s="719" t="s">
        <v>3533</v>
      </c>
      <c r="G466" s="698" t="s">
        <v>3108</v>
      </c>
      <c r="H466" s="698" t="s">
        <v>3109</v>
      </c>
      <c r="I466" s="710">
        <v>12823.86</v>
      </c>
      <c r="J466" s="710">
        <v>4</v>
      </c>
      <c r="K466" s="711">
        <v>51295.44</v>
      </c>
    </row>
    <row r="467" spans="1:11" ht="14.4" customHeight="1" x14ac:dyDescent="0.3">
      <c r="A467" s="694" t="s">
        <v>532</v>
      </c>
      <c r="B467" s="695" t="s">
        <v>533</v>
      </c>
      <c r="C467" s="698" t="s">
        <v>552</v>
      </c>
      <c r="D467" s="719" t="s">
        <v>2067</v>
      </c>
      <c r="E467" s="698" t="s">
        <v>3532</v>
      </c>
      <c r="F467" s="719" t="s">
        <v>3533</v>
      </c>
      <c r="G467" s="698" t="s">
        <v>3110</v>
      </c>
      <c r="H467" s="698" t="s">
        <v>3111</v>
      </c>
      <c r="I467" s="710">
        <v>7952.64</v>
      </c>
      <c r="J467" s="710">
        <v>1</v>
      </c>
      <c r="K467" s="711">
        <v>7952.64</v>
      </c>
    </row>
    <row r="468" spans="1:11" ht="14.4" customHeight="1" x14ac:dyDescent="0.3">
      <c r="A468" s="694" t="s">
        <v>532</v>
      </c>
      <c r="B468" s="695" t="s">
        <v>533</v>
      </c>
      <c r="C468" s="698" t="s">
        <v>552</v>
      </c>
      <c r="D468" s="719" t="s">
        <v>2067</v>
      </c>
      <c r="E468" s="698" t="s">
        <v>3532</v>
      </c>
      <c r="F468" s="719" t="s">
        <v>3533</v>
      </c>
      <c r="G468" s="698" t="s">
        <v>3112</v>
      </c>
      <c r="H468" s="698" t="s">
        <v>3113</v>
      </c>
      <c r="I468" s="710">
        <v>3682.2</v>
      </c>
      <c r="J468" s="710">
        <v>2</v>
      </c>
      <c r="K468" s="711">
        <v>7364.39</v>
      </c>
    </row>
    <row r="469" spans="1:11" ht="14.4" customHeight="1" x14ac:dyDescent="0.3">
      <c r="A469" s="694" t="s">
        <v>532</v>
      </c>
      <c r="B469" s="695" t="s">
        <v>533</v>
      </c>
      <c r="C469" s="698" t="s">
        <v>552</v>
      </c>
      <c r="D469" s="719" t="s">
        <v>2067</v>
      </c>
      <c r="E469" s="698" t="s">
        <v>3532</v>
      </c>
      <c r="F469" s="719" t="s">
        <v>3533</v>
      </c>
      <c r="G469" s="698" t="s">
        <v>3114</v>
      </c>
      <c r="H469" s="698" t="s">
        <v>3115</v>
      </c>
      <c r="I469" s="710">
        <v>3928.34</v>
      </c>
      <c r="J469" s="710">
        <v>1</v>
      </c>
      <c r="K469" s="711">
        <v>3928.34</v>
      </c>
    </row>
    <row r="470" spans="1:11" ht="14.4" customHeight="1" x14ac:dyDescent="0.3">
      <c r="A470" s="694" t="s">
        <v>532</v>
      </c>
      <c r="B470" s="695" t="s">
        <v>533</v>
      </c>
      <c r="C470" s="698" t="s">
        <v>552</v>
      </c>
      <c r="D470" s="719" t="s">
        <v>2067</v>
      </c>
      <c r="E470" s="698" t="s">
        <v>3532</v>
      </c>
      <c r="F470" s="719" t="s">
        <v>3533</v>
      </c>
      <c r="G470" s="698" t="s">
        <v>3116</v>
      </c>
      <c r="H470" s="698" t="s">
        <v>3117</v>
      </c>
      <c r="I470" s="710">
        <v>4634.5</v>
      </c>
      <c r="J470" s="710">
        <v>3</v>
      </c>
      <c r="K470" s="711">
        <v>13903.5</v>
      </c>
    </row>
    <row r="471" spans="1:11" ht="14.4" customHeight="1" x14ac:dyDescent="0.3">
      <c r="A471" s="694" t="s">
        <v>532</v>
      </c>
      <c r="B471" s="695" t="s">
        <v>533</v>
      </c>
      <c r="C471" s="698" t="s">
        <v>552</v>
      </c>
      <c r="D471" s="719" t="s">
        <v>2067</v>
      </c>
      <c r="E471" s="698" t="s">
        <v>3532</v>
      </c>
      <c r="F471" s="719" t="s">
        <v>3533</v>
      </c>
      <c r="G471" s="698" t="s">
        <v>3118</v>
      </c>
      <c r="H471" s="698" t="s">
        <v>3119</v>
      </c>
      <c r="I471" s="710">
        <v>7952.64</v>
      </c>
      <c r="J471" s="710">
        <v>1</v>
      </c>
      <c r="K471" s="711">
        <v>7952.64</v>
      </c>
    </row>
    <row r="472" spans="1:11" ht="14.4" customHeight="1" x14ac:dyDescent="0.3">
      <c r="A472" s="694" t="s">
        <v>532</v>
      </c>
      <c r="B472" s="695" t="s">
        <v>533</v>
      </c>
      <c r="C472" s="698" t="s">
        <v>552</v>
      </c>
      <c r="D472" s="719" t="s">
        <v>2067</v>
      </c>
      <c r="E472" s="698" t="s">
        <v>3532</v>
      </c>
      <c r="F472" s="719" t="s">
        <v>3533</v>
      </c>
      <c r="G472" s="698" t="s">
        <v>3120</v>
      </c>
      <c r="H472" s="698" t="s">
        <v>3121</v>
      </c>
      <c r="I472" s="710">
        <v>18826.834999999999</v>
      </c>
      <c r="J472" s="710">
        <v>6</v>
      </c>
      <c r="K472" s="711">
        <v>112961.01</v>
      </c>
    </row>
    <row r="473" spans="1:11" ht="14.4" customHeight="1" x14ac:dyDescent="0.3">
      <c r="A473" s="694" t="s">
        <v>532</v>
      </c>
      <c r="B473" s="695" t="s">
        <v>533</v>
      </c>
      <c r="C473" s="698" t="s">
        <v>552</v>
      </c>
      <c r="D473" s="719" t="s">
        <v>2067</v>
      </c>
      <c r="E473" s="698" t="s">
        <v>3532</v>
      </c>
      <c r="F473" s="719" t="s">
        <v>3533</v>
      </c>
      <c r="G473" s="698" t="s">
        <v>3122</v>
      </c>
      <c r="H473" s="698" t="s">
        <v>3123</v>
      </c>
      <c r="I473" s="710">
        <v>3928.34</v>
      </c>
      <c r="J473" s="710">
        <v>1</v>
      </c>
      <c r="K473" s="711">
        <v>3928.34</v>
      </c>
    </row>
    <row r="474" spans="1:11" ht="14.4" customHeight="1" x14ac:dyDescent="0.3">
      <c r="A474" s="694" t="s">
        <v>532</v>
      </c>
      <c r="B474" s="695" t="s">
        <v>533</v>
      </c>
      <c r="C474" s="698" t="s">
        <v>552</v>
      </c>
      <c r="D474" s="719" t="s">
        <v>2067</v>
      </c>
      <c r="E474" s="698" t="s">
        <v>3532</v>
      </c>
      <c r="F474" s="719" t="s">
        <v>3533</v>
      </c>
      <c r="G474" s="698" t="s">
        <v>3124</v>
      </c>
      <c r="H474" s="698" t="s">
        <v>3125</v>
      </c>
      <c r="I474" s="710">
        <v>3928.34</v>
      </c>
      <c r="J474" s="710">
        <v>2</v>
      </c>
      <c r="K474" s="711">
        <v>7856.68</v>
      </c>
    </row>
    <row r="475" spans="1:11" ht="14.4" customHeight="1" x14ac:dyDescent="0.3">
      <c r="A475" s="694" t="s">
        <v>532</v>
      </c>
      <c r="B475" s="695" t="s">
        <v>533</v>
      </c>
      <c r="C475" s="698" t="s">
        <v>552</v>
      </c>
      <c r="D475" s="719" t="s">
        <v>2067</v>
      </c>
      <c r="E475" s="698" t="s">
        <v>3532</v>
      </c>
      <c r="F475" s="719" t="s">
        <v>3533</v>
      </c>
      <c r="G475" s="698" t="s">
        <v>3126</v>
      </c>
      <c r="H475" s="698" t="s">
        <v>3127</v>
      </c>
      <c r="I475" s="710">
        <v>17250</v>
      </c>
      <c r="J475" s="710">
        <v>2</v>
      </c>
      <c r="K475" s="711">
        <v>34500</v>
      </c>
    </row>
    <row r="476" spans="1:11" ht="14.4" customHeight="1" x14ac:dyDescent="0.3">
      <c r="A476" s="694" t="s">
        <v>532</v>
      </c>
      <c r="B476" s="695" t="s">
        <v>533</v>
      </c>
      <c r="C476" s="698" t="s">
        <v>552</v>
      </c>
      <c r="D476" s="719" t="s">
        <v>2067</v>
      </c>
      <c r="E476" s="698" t="s">
        <v>3532</v>
      </c>
      <c r="F476" s="719" t="s">
        <v>3533</v>
      </c>
      <c r="G476" s="698" t="s">
        <v>3128</v>
      </c>
      <c r="H476" s="698" t="s">
        <v>3129</v>
      </c>
      <c r="I476" s="710">
        <v>17250</v>
      </c>
      <c r="J476" s="710">
        <v>7</v>
      </c>
      <c r="K476" s="711">
        <v>120750</v>
      </c>
    </row>
    <row r="477" spans="1:11" ht="14.4" customHeight="1" x14ac:dyDescent="0.3">
      <c r="A477" s="694" t="s">
        <v>532</v>
      </c>
      <c r="B477" s="695" t="s">
        <v>533</v>
      </c>
      <c r="C477" s="698" t="s">
        <v>552</v>
      </c>
      <c r="D477" s="719" t="s">
        <v>2067</v>
      </c>
      <c r="E477" s="698" t="s">
        <v>3532</v>
      </c>
      <c r="F477" s="719" t="s">
        <v>3533</v>
      </c>
      <c r="G477" s="698" t="s">
        <v>3130</v>
      </c>
      <c r="H477" s="698" t="s">
        <v>3131</v>
      </c>
      <c r="I477" s="710">
        <v>16900</v>
      </c>
      <c r="J477" s="710">
        <v>1</v>
      </c>
      <c r="K477" s="711">
        <v>16900</v>
      </c>
    </row>
    <row r="478" spans="1:11" ht="14.4" customHeight="1" x14ac:dyDescent="0.3">
      <c r="A478" s="694" t="s">
        <v>532</v>
      </c>
      <c r="B478" s="695" t="s">
        <v>533</v>
      </c>
      <c r="C478" s="698" t="s">
        <v>552</v>
      </c>
      <c r="D478" s="719" t="s">
        <v>2067</v>
      </c>
      <c r="E478" s="698" t="s">
        <v>3532</v>
      </c>
      <c r="F478" s="719" t="s">
        <v>3533</v>
      </c>
      <c r="G478" s="698" t="s">
        <v>3132</v>
      </c>
      <c r="H478" s="698" t="s">
        <v>3133</v>
      </c>
      <c r="I478" s="710">
        <v>5255.93</v>
      </c>
      <c r="J478" s="710">
        <v>1</v>
      </c>
      <c r="K478" s="711">
        <v>5255.93</v>
      </c>
    </row>
    <row r="479" spans="1:11" ht="14.4" customHeight="1" x14ac:dyDescent="0.3">
      <c r="A479" s="694" t="s">
        <v>532</v>
      </c>
      <c r="B479" s="695" t="s">
        <v>533</v>
      </c>
      <c r="C479" s="698" t="s">
        <v>552</v>
      </c>
      <c r="D479" s="719" t="s">
        <v>2067</v>
      </c>
      <c r="E479" s="698" t="s">
        <v>3532</v>
      </c>
      <c r="F479" s="719" t="s">
        <v>3533</v>
      </c>
      <c r="G479" s="698" t="s">
        <v>3134</v>
      </c>
      <c r="H479" s="698" t="s">
        <v>3135</v>
      </c>
      <c r="I479" s="710">
        <v>1437.5</v>
      </c>
      <c r="J479" s="710">
        <v>9</v>
      </c>
      <c r="K479" s="711">
        <v>12937.5</v>
      </c>
    </row>
    <row r="480" spans="1:11" ht="14.4" customHeight="1" x14ac:dyDescent="0.3">
      <c r="A480" s="694" t="s">
        <v>532</v>
      </c>
      <c r="B480" s="695" t="s">
        <v>533</v>
      </c>
      <c r="C480" s="698" t="s">
        <v>552</v>
      </c>
      <c r="D480" s="719" t="s">
        <v>2067</v>
      </c>
      <c r="E480" s="698" t="s">
        <v>3532</v>
      </c>
      <c r="F480" s="719" t="s">
        <v>3533</v>
      </c>
      <c r="G480" s="698" t="s">
        <v>3136</v>
      </c>
      <c r="H480" s="698" t="s">
        <v>3137</v>
      </c>
      <c r="I480" s="710">
        <v>16900</v>
      </c>
      <c r="J480" s="710">
        <v>4</v>
      </c>
      <c r="K480" s="711">
        <v>67600</v>
      </c>
    </row>
    <row r="481" spans="1:11" ht="14.4" customHeight="1" x14ac:dyDescent="0.3">
      <c r="A481" s="694" t="s">
        <v>532</v>
      </c>
      <c r="B481" s="695" t="s">
        <v>533</v>
      </c>
      <c r="C481" s="698" t="s">
        <v>552</v>
      </c>
      <c r="D481" s="719" t="s">
        <v>2067</v>
      </c>
      <c r="E481" s="698" t="s">
        <v>3532</v>
      </c>
      <c r="F481" s="719" t="s">
        <v>3533</v>
      </c>
      <c r="G481" s="698" t="s">
        <v>3138</v>
      </c>
      <c r="H481" s="698" t="s">
        <v>3139</v>
      </c>
      <c r="I481" s="710">
        <v>16900</v>
      </c>
      <c r="J481" s="710">
        <v>5</v>
      </c>
      <c r="K481" s="711">
        <v>84500</v>
      </c>
    </row>
    <row r="482" spans="1:11" ht="14.4" customHeight="1" x14ac:dyDescent="0.3">
      <c r="A482" s="694" t="s">
        <v>532</v>
      </c>
      <c r="B482" s="695" t="s">
        <v>533</v>
      </c>
      <c r="C482" s="698" t="s">
        <v>552</v>
      </c>
      <c r="D482" s="719" t="s">
        <v>2067</v>
      </c>
      <c r="E482" s="698" t="s">
        <v>3532</v>
      </c>
      <c r="F482" s="719" t="s">
        <v>3533</v>
      </c>
      <c r="G482" s="698" t="s">
        <v>3140</v>
      </c>
      <c r="H482" s="698" t="s">
        <v>3141</v>
      </c>
      <c r="I482" s="710">
        <v>1.2</v>
      </c>
      <c r="J482" s="710">
        <v>1</v>
      </c>
      <c r="K482" s="711">
        <v>1.2</v>
      </c>
    </row>
    <row r="483" spans="1:11" ht="14.4" customHeight="1" x14ac:dyDescent="0.3">
      <c r="A483" s="694" t="s">
        <v>532</v>
      </c>
      <c r="B483" s="695" t="s">
        <v>533</v>
      </c>
      <c r="C483" s="698" t="s">
        <v>552</v>
      </c>
      <c r="D483" s="719" t="s">
        <v>2067</v>
      </c>
      <c r="E483" s="698" t="s">
        <v>3532</v>
      </c>
      <c r="F483" s="719" t="s">
        <v>3533</v>
      </c>
      <c r="G483" s="698" t="s">
        <v>3142</v>
      </c>
      <c r="H483" s="698" t="s">
        <v>3143</v>
      </c>
      <c r="I483" s="710">
        <v>4887.83</v>
      </c>
      <c r="J483" s="710">
        <v>1</v>
      </c>
      <c r="K483" s="711">
        <v>4887.83</v>
      </c>
    </row>
    <row r="484" spans="1:11" ht="14.4" customHeight="1" x14ac:dyDescent="0.3">
      <c r="A484" s="694" t="s">
        <v>532</v>
      </c>
      <c r="B484" s="695" t="s">
        <v>533</v>
      </c>
      <c r="C484" s="698" t="s">
        <v>552</v>
      </c>
      <c r="D484" s="719" t="s">
        <v>2067</v>
      </c>
      <c r="E484" s="698" t="s">
        <v>3532</v>
      </c>
      <c r="F484" s="719" t="s">
        <v>3533</v>
      </c>
      <c r="G484" s="698" t="s">
        <v>3144</v>
      </c>
      <c r="H484" s="698" t="s">
        <v>3145</v>
      </c>
      <c r="I484" s="710">
        <v>43495.3</v>
      </c>
      <c r="J484" s="710">
        <v>1</v>
      </c>
      <c r="K484" s="711">
        <v>43495.3</v>
      </c>
    </row>
    <row r="485" spans="1:11" ht="14.4" customHeight="1" x14ac:dyDescent="0.3">
      <c r="A485" s="694" t="s">
        <v>532</v>
      </c>
      <c r="B485" s="695" t="s">
        <v>533</v>
      </c>
      <c r="C485" s="698" t="s">
        <v>552</v>
      </c>
      <c r="D485" s="719" t="s">
        <v>2067</v>
      </c>
      <c r="E485" s="698" t="s">
        <v>3532</v>
      </c>
      <c r="F485" s="719" t="s">
        <v>3533</v>
      </c>
      <c r="G485" s="698" t="s">
        <v>3146</v>
      </c>
      <c r="H485" s="698" t="s">
        <v>3147</v>
      </c>
      <c r="I485" s="710">
        <v>1.2</v>
      </c>
      <c r="J485" s="710">
        <v>1</v>
      </c>
      <c r="K485" s="711">
        <v>1.2</v>
      </c>
    </row>
    <row r="486" spans="1:11" ht="14.4" customHeight="1" x14ac:dyDescent="0.3">
      <c r="A486" s="694" t="s">
        <v>532</v>
      </c>
      <c r="B486" s="695" t="s">
        <v>533</v>
      </c>
      <c r="C486" s="698" t="s">
        <v>552</v>
      </c>
      <c r="D486" s="719" t="s">
        <v>2067</v>
      </c>
      <c r="E486" s="698" t="s">
        <v>3532</v>
      </c>
      <c r="F486" s="719" t="s">
        <v>3533</v>
      </c>
      <c r="G486" s="698" t="s">
        <v>3148</v>
      </c>
      <c r="H486" s="698" t="s">
        <v>3149</v>
      </c>
      <c r="I486" s="710">
        <v>4518.55</v>
      </c>
      <c r="J486" s="710">
        <v>1</v>
      </c>
      <c r="K486" s="711">
        <v>4518.55</v>
      </c>
    </row>
    <row r="487" spans="1:11" ht="14.4" customHeight="1" x14ac:dyDescent="0.3">
      <c r="A487" s="694" t="s">
        <v>532</v>
      </c>
      <c r="B487" s="695" t="s">
        <v>533</v>
      </c>
      <c r="C487" s="698" t="s">
        <v>552</v>
      </c>
      <c r="D487" s="719" t="s">
        <v>2067</v>
      </c>
      <c r="E487" s="698" t="s">
        <v>3532</v>
      </c>
      <c r="F487" s="719" t="s">
        <v>3533</v>
      </c>
      <c r="G487" s="698" t="s">
        <v>3150</v>
      </c>
      <c r="H487" s="698" t="s">
        <v>3151</v>
      </c>
      <c r="I487" s="710">
        <v>5680.62</v>
      </c>
      <c r="J487" s="710">
        <v>1</v>
      </c>
      <c r="K487" s="711">
        <v>5680.62</v>
      </c>
    </row>
    <row r="488" spans="1:11" ht="14.4" customHeight="1" x14ac:dyDescent="0.3">
      <c r="A488" s="694" t="s">
        <v>532</v>
      </c>
      <c r="B488" s="695" t="s">
        <v>533</v>
      </c>
      <c r="C488" s="698" t="s">
        <v>552</v>
      </c>
      <c r="D488" s="719" t="s">
        <v>2067</v>
      </c>
      <c r="E488" s="698" t="s">
        <v>3532</v>
      </c>
      <c r="F488" s="719" t="s">
        <v>3533</v>
      </c>
      <c r="G488" s="698" t="s">
        <v>3152</v>
      </c>
      <c r="H488" s="698" t="s">
        <v>3153</v>
      </c>
      <c r="I488" s="710">
        <v>1760.16</v>
      </c>
      <c r="J488" s="710">
        <v>3</v>
      </c>
      <c r="K488" s="711">
        <v>5280.4800000000005</v>
      </c>
    </row>
    <row r="489" spans="1:11" ht="14.4" customHeight="1" x14ac:dyDescent="0.3">
      <c r="A489" s="694" t="s">
        <v>532</v>
      </c>
      <c r="B489" s="695" t="s">
        <v>533</v>
      </c>
      <c r="C489" s="698" t="s">
        <v>552</v>
      </c>
      <c r="D489" s="719" t="s">
        <v>2067</v>
      </c>
      <c r="E489" s="698" t="s">
        <v>3532</v>
      </c>
      <c r="F489" s="719" t="s">
        <v>3533</v>
      </c>
      <c r="G489" s="698" t="s">
        <v>3154</v>
      </c>
      <c r="H489" s="698" t="s">
        <v>3155</v>
      </c>
      <c r="I489" s="710">
        <v>2880.7799999999997</v>
      </c>
      <c r="J489" s="710">
        <v>34</v>
      </c>
      <c r="K489" s="711">
        <v>97946.6</v>
      </c>
    </row>
    <row r="490" spans="1:11" ht="14.4" customHeight="1" x14ac:dyDescent="0.3">
      <c r="A490" s="694" t="s">
        <v>532</v>
      </c>
      <c r="B490" s="695" t="s">
        <v>533</v>
      </c>
      <c r="C490" s="698" t="s">
        <v>552</v>
      </c>
      <c r="D490" s="719" t="s">
        <v>2067</v>
      </c>
      <c r="E490" s="698" t="s">
        <v>3532</v>
      </c>
      <c r="F490" s="719" t="s">
        <v>3533</v>
      </c>
      <c r="G490" s="698" t="s">
        <v>3156</v>
      </c>
      <c r="H490" s="698" t="s">
        <v>3157</v>
      </c>
      <c r="I490" s="710">
        <v>5547.5999999999995</v>
      </c>
      <c r="J490" s="710">
        <v>11</v>
      </c>
      <c r="K490" s="711">
        <v>61023.600000000006</v>
      </c>
    </row>
    <row r="491" spans="1:11" ht="14.4" customHeight="1" x14ac:dyDescent="0.3">
      <c r="A491" s="694" t="s">
        <v>532</v>
      </c>
      <c r="B491" s="695" t="s">
        <v>533</v>
      </c>
      <c r="C491" s="698" t="s">
        <v>552</v>
      </c>
      <c r="D491" s="719" t="s">
        <v>2067</v>
      </c>
      <c r="E491" s="698" t="s">
        <v>3532</v>
      </c>
      <c r="F491" s="719" t="s">
        <v>3533</v>
      </c>
      <c r="G491" s="698" t="s">
        <v>3158</v>
      </c>
      <c r="H491" s="698" t="s">
        <v>3159</v>
      </c>
      <c r="I491" s="710">
        <v>7847.6</v>
      </c>
      <c r="J491" s="710">
        <v>3</v>
      </c>
      <c r="K491" s="711">
        <v>23542.800000000003</v>
      </c>
    </row>
    <row r="492" spans="1:11" ht="14.4" customHeight="1" x14ac:dyDescent="0.3">
      <c r="A492" s="694" t="s">
        <v>532</v>
      </c>
      <c r="B492" s="695" t="s">
        <v>533</v>
      </c>
      <c r="C492" s="698" t="s">
        <v>552</v>
      </c>
      <c r="D492" s="719" t="s">
        <v>2067</v>
      </c>
      <c r="E492" s="698" t="s">
        <v>3532</v>
      </c>
      <c r="F492" s="719" t="s">
        <v>3533</v>
      </c>
      <c r="G492" s="698" t="s">
        <v>3160</v>
      </c>
      <c r="H492" s="698" t="s">
        <v>3161</v>
      </c>
      <c r="I492" s="710">
        <v>5547.6</v>
      </c>
      <c r="J492" s="710">
        <v>1</v>
      </c>
      <c r="K492" s="711">
        <v>5547.6</v>
      </c>
    </row>
    <row r="493" spans="1:11" ht="14.4" customHeight="1" x14ac:dyDescent="0.3">
      <c r="A493" s="694" t="s">
        <v>532</v>
      </c>
      <c r="B493" s="695" t="s">
        <v>533</v>
      </c>
      <c r="C493" s="698" t="s">
        <v>552</v>
      </c>
      <c r="D493" s="719" t="s">
        <v>2067</v>
      </c>
      <c r="E493" s="698" t="s">
        <v>3532</v>
      </c>
      <c r="F493" s="719" t="s">
        <v>3533</v>
      </c>
      <c r="G493" s="698" t="s">
        <v>3162</v>
      </c>
      <c r="H493" s="698" t="s">
        <v>3163</v>
      </c>
      <c r="I493" s="710">
        <v>567.79500000000007</v>
      </c>
      <c r="J493" s="710">
        <v>3</v>
      </c>
      <c r="K493" s="711">
        <v>1680.08</v>
      </c>
    </row>
    <row r="494" spans="1:11" ht="14.4" customHeight="1" x14ac:dyDescent="0.3">
      <c r="A494" s="694" t="s">
        <v>532</v>
      </c>
      <c r="B494" s="695" t="s">
        <v>533</v>
      </c>
      <c r="C494" s="698" t="s">
        <v>552</v>
      </c>
      <c r="D494" s="719" t="s">
        <v>2067</v>
      </c>
      <c r="E494" s="698" t="s">
        <v>3532</v>
      </c>
      <c r="F494" s="719" t="s">
        <v>3533</v>
      </c>
      <c r="G494" s="698" t="s">
        <v>3164</v>
      </c>
      <c r="H494" s="698" t="s">
        <v>3165</v>
      </c>
      <c r="I494" s="710">
        <v>3873.72</v>
      </c>
      <c r="J494" s="710">
        <v>2</v>
      </c>
      <c r="K494" s="711">
        <v>7747.44</v>
      </c>
    </row>
    <row r="495" spans="1:11" ht="14.4" customHeight="1" x14ac:dyDescent="0.3">
      <c r="A495" s="694" t="s">
        <v>532</v>
      </c>
      <c r="B495" s="695" t="s">
        <v>533</v>
      </c>
      <c r="C495" s="698" t="s">
        <v>552</v>
      </c>
      <c r="D495" s="719" t="s">
        <v>2067</v>
      </c>
      <c r="E495" s="698" t="s">
        <v>3532</v>
      </c>
      <c r="F495" s="719" t="s">
        <v>3533</v>
      </c>
      <c r="G495" s="698" t="s">
        <v>3166</v>
      </c>
      <c r="H495" s="698" t="s">
        <v>3167</v>
      </c>
      <c r="I495" s="710">
        <v>2761.08</v>
      </c>
      <c r="J495" s="710">
        <v>14</v>
      </c>
      <c r="K495" s="711">
        <v>38655.119999999995</v>
      </c>
    </row>
    <row r="496" spans="1:11" ht="14.4" customHeight="1" x14ac:dyDescent="0.3">
      <c r="A496" s="694" t="s">
        <v>532</v>
      </c>
      <c r="B496" s="695" t="s">
        <v>533</v>
      </c>
      <c r="C496" s="698" t="s">
        <v>552</v>
      </c>
      <c r="D496" s="719" t="s">
        <v>2067</v>
      </c>
      <c r="E496" s="698" t="s">
        <v>3532</v>
      </c>
      <c r="F496" s="719" t="s">
        <v>3533</v>
      </c>
      <c r="G496" s="698" t="s">
        <v>3168</v>
      </c>
      <c r="H496" s="698" t="s">
        <v>3169</v>
      </c>
      <c r="I496" s="710">
        <v>4163</v>
      </c>
      <c r="J496" s="710">
        <v>1</v>
      </c>
      <c r="K496" s="711">
        <v>4163</v>
      </c>
    </row>
    <row r="497" spans="1:11" ht="14.4" customHeight="1" x14ac:dyDescent="0.3">
      <c r="A497" s="694" t="s">
        <v>532</v>
      </c>
      <c r="B497" s="695" t="s">
        <v>533</v>
      </c>
      <c r="C497" s="698" t="s">
        <v>552</v>
      </c>
      <c r="D497" s="719" t="s">
        <v>2067</v>
      </c>
      <c r="E497" s="698" t="s">
        <v>3532</v>
      </c>
      <c r="F497" s="719" t="s">
        <v>3533</v>
      </c>
      <c r="G497" s="698" t="s">
        <v>3170</v>
      </c>
      <c r="H497" s="698" t="s">
        <v>3171</v>
      </c>
      <c r="I497" s="710">
        <v>7847.6</v>
      </c>
      <c r="J497" s="710">
        <v>3</v>
      </c>
      <c r="K497" s="711">
        <v>23542.800000000003</v>
      </c>
    </row>
    <row r="498" spans="1:11" ht="14.4" customHeight="1" x14ac:dyDescent="0.3">
      <c r="A498" s="694" t="s">
        <v>532</v>
      </c>
      <c r="B498" s="695" t="s">
        <v>533</v>
      </c>
      <c r="C498" s="698" t="s">
        <v>552</v>
      </c>
      <c r="D498" s="719" t="s">
        <v>2067</v>
      </c>
      <c r="E498" s="698" t="s">
        <v>3532</v>
      </c>
      <c r="F498" s="719" t="s">
        <v>3533</v>
      </c>
      <c r="G498" s="698" t="s">
        <v>3172</v>
      </c>
      <c r="H498" s="698" t="s">
        <v>3173</v>
      </c>
      <c r="I498" s="710">
        <v>17135</v>
      </c>
      <c r="J498" s="710">
        <v>2</v>
      </c>
      <c r="K498" s="711">
        <v>34270</v>
      </c>
    </row>
    <row r="499" spans="1:11" ht="14.4" customHeight="1" x14ac:dyDescent="0.3">
      <c r="A499" s="694" t="s">
        <v>532</v>
      </c>
      <c r="B499" s="695" t="s">
        <v>533</v>
      </c>
      <c r="C499" s="698" t="s">
        <v>552</v>
      </c>
      <c r="D499" s="719" t="s">
        <v>2067</v>
      </c>
      <c r="E499" s="698" t="s">
        <v>3532</v>
      </c>
      <c r="F499" s="719" t="s">
        <v>3533</v>
      </c>
      <c r="G499" s="698" t="s">
        <v>3174</v>
      </c>
      <c r="H499" s="698" t="s">
        <v>3175</v>
      </c>
      <c r="I499" s="710">
        <v>7952.64</v>
      </c>
      <c r="J499" s="710">
        <v>2</v>
      </c>
      <c r="K499" s="711">
        <v>15905.28</v>
      </c>
    </row>
    <row r="500" spans="1:11" ht="14.4" customHeight="1" x14ac:dyDescent="0.3">
      <c r="A500" s="694" t="s">
        <v>532</v>
      </c>
      <c r="B500" s="695" t="s">
        <v>533</v>
      </c>
      <c r="C500" s="698" t="s">
        <v>552</v>
      </c>
      <c r="D500" s="719" t="s">
        <v>2067</v>
      </c>
      <c r="E500" s="698" t="s">
        <v>3532</v>
      </c>
      <c r="F500" s="719" t="s">
        <v>3533</v>
      </c>
      <c r="G500" s="698" t="s">
        <v>3176</v>
      </c>
      <c r="H500" s="698" t="s">
        <v>3177</v>
      </c>
      <c r="I500" s="710">
        <v>3682.1999999999994</v>
      </c>
      <c r="J500" s="710">
        <v>5</v>
      </c>
      <c r="K500" s="711">
        <v>18411</v>
      </c>
    </row>
    <row r="501" spans="1:11" ht="14.4" customHeight="1" x14ac:dyDescent="0.3">
      <c r="A501" s="694" t="s">
        <v>532</v>
      </c>
      <c r="B501" s="695" t="s">
        <v>533</v>
      </c>
      <c r="C501" s="698" t="s">
        <v>552</v>
      </c>
      <c r="D501" s="719" t="s">
        <v>2067</v>
      </c>
      <c r="E501" s="698" t="s">
        <v>3532</v>
      </c>
      <c r="F501" s="719" t="s">
        <v>3533</v>
      </c>
      <c r="G501" s="698" t="s">
        <v>3178</v>
      </c>
      <c r="H501" s="698" t="s">
        <v>3179</v>
      </c>
      <c r="I501" s="710">
        <v>9292.14</v>
      </c>
      <c r="J501" s="710">
        <v>4</v>
      </c>
      <c r="K501" s="711">
        <v>37168.559999999998</v>
      </c>
    </row>
    <row r="502" spans="1:11" ht="14.4" customHeight="1" x14ac:dyDescent="0.3">
      <c r="A502" s="694" t="s">
        <v>532</v>
      </c>
      <c r="B502" s="695" t="s">
        <v>533</v>
      </c>
      <c r="C502" s="698" t="s">
        <v>552</v>
      </c>
      <c r="D502" s="719" t="s">
        <v>2067</v>
      </c>
      <c r="E502" s="698" t="s">
        <v>3532</v>
      </c>
      <c r="F502" s="719" t="s">
        <v>3533</v>
      </c>
      <c r="G502" s="698" t="s">
        <v>3180</v>
      </c>
      <c r="H502" s="698" t="s">
        <v>3181</v>
      </c>
      <c r="I502" s="710">
        <v>17135</v>
      </c>
      <c r="J502" s="710">
        <v>4</v>
      </c>
      <c r="K502" s="711">
        <v>68540</v>
      </c>
    </row>
    <row r="503" spans="1:11" ht="14.4" customHeight="1" x14ac:dyDescent="0.3">
      <c r="A503" s="694" t="s">
        <v>532</v>
      </c>
      <c r="B503" s="695" t="s">
        <v>533</v>
      </c>
      <c r="C503" s="698" t="s">
        <v>552</v>
      </c>
      <c r="D503" s="719" t="s">
        <v>2067</v>
      </c>
      <c r="E503" s="698" t="s">
        <v>3532</v>
      </c>
      <c r="F503" s="719" t="s">
        <v>3533</v>
      </c>
      <c r="G503" s="698" t="s">
        <v>3182</v>
      </c>
      <c r="H503" s="698" t="s">
        <v>3183</v>
      </c>
      <c r="I503" s="710">
        <v>68977</v>
      </c>
      <c r="J503" s="710">
        <v>1</v>
      </c>
      <c r="K503" s="711">
        <v>68977</v>
      </c>
    </row>
    <row r="504" spans="1:11" ht="14.4" customHeight="1" x14ac:dyDescent="0.3">
      <c r="A504" s="694" t="s">
        <v>532</v>
      </c>
      <c r="B504" s="695" t="s">
        <v>533</v>
      </c>
      <c r="C504" s="698" t="s">
        <v>552</v>
      </c>
      <c r="D504" s="719" t="s">
        <v>2067</v>
      </c>
      <c r="E504" s="698" t="s">
        <v>3532</v>
      </c>
      <c r="F504" s="719" t="s">
        <v>3533</v>
      </c>
      <c r="G504" s="698" t="s">
        <v>3184</v>
      </c>
      <c r="H504" s="698" t="s">
        <v>3185</v>
      </c>
      <c r="I504" s="710">
        <v>16900</v>
      </c>
      <c r="J504" s="710">
        <v>2</v>
      </c>
      <c r="K504" s="711">
        <v>33800</v>
      </c>
    </row>
    <row r="505" spans="1:11" ht="14.4" customHeight="1" x14ac:dyDescent="0.3">
      <c r="A505" s="694" t="s">
        <v>532</v>
      </c>
      <c r="B505" s="695" t="s">
        <v>533</v>
      </c>
      <c r="C505" s="698" t="s">
        <v>552</v>
      </c>
      <c r="D505" s="719" t="s">
        <v>2067</v>
      </c>
      <c r="E505" s="698" t="s">
        <v>3532</v>
      </c>
      <c r="F505" s="719" t="s">
        <v>3533</v>
      </c>
      <c r="G505" s="698" t="s">
        <v>3186</v>
      </c>
      <c r="H505" s="698" t="s">
        <v>3187</v>
      </c>
      <c r="I505" s="710">
        <v>2660.7133333333336</v>
      </c>
      <c r="J505" s="710">
        <v>18</v>
      </c>
      <c r="K505" s="711">
        <v>47892.840000000004</v>
      </c>
    </row>
    <row r="506" spans="1:11" ht="14.4" customHeight="1" x14ac:dyDescent="0.3">
      <c r="A506" s="694" t="s">
        <v>532</v>
      </c>
      <c r="B506" s="695" t="s">
        <v>533</v>
      </c>
      <c r="C506" s="698" t="s">
        <v>552</v>
      </c>
      <c r="D506" s="719" t="s">
        <v>2067</v>
      </c>
      <c r="E506" s="698" t="s">
        <v>3532</v>
      </c>
      <c r="F506" s="719" t="s">
        <v>3533</v>
      </c>
      <c r="G506" s="698" t="s">
        <v>3188</v>
      </c>
      <c r="H506" s="698" t="s">
        <v>3189</v>
      </c>
      <c r="I506" s="710">
        <v>3682.2</v>
      </c>
      <c r="J506" s="710">
        <v>1</v>
      </c>
      <c r="K506" s="711">
        <v>3682.2</v>
      </c>
    </row>
    <row r="507" spans="1:11" ht="14.4" customHeight="1" x14ac:dyDescent="0.3">
      <c r="A507" s="694" t="s">
        <v>532</v>
      </c>
      <c r="B507" s="695" t="s">
        <v>533</v>
      </c>
      <c r="C507" s="698" t="s">
        <v>552</v>
      </c>
      <c r="D507" s="719" t="s">
        <v>2067</v>
      </c>
      <c r="E507" s="698" t="s">
        <v>3532</v>
      </c>
      <c r="F507" s="719" t="s">
        <v>3533</v>
      </c>
      <c r="G507" s="698" t="s">
        <v>3190</v>
      </c>
      <c r="H507" s="698" t="s">
        <v>3191</v>
      </c>
      <c r="I507" s="710">
        <v>5680.62</v>
      </c>
      <c r="J507" s="710">
        <v>1</v>
      </c>
      <c r="K507" s="711">
        <v>5680.62</v>
      </c>
    </row>
    <row r="508" spans="1:11" ht="14.4" customHeight="1" x14ac:dyDescent="0.3">
      <c r="A508" s="694" t="s">
        <v>532</v>
      </c>
      <c r="B508" s="695" t="s">
        <v>533</v>
      </c>
      <c r="C508" s="698" t="s">
        <v>552</v>
      </c>
      <c r="D508" s="719" t="s">
        <v>2067</v>
      </c>
      <c r="E508" s="698" t="s">
        <v>3532</v>
      </c>
      <c r="F508" s="719" t="s">
        <v>3533</v>
      </c>
      <c r="G508" s="698" t="s">
        <v>3192</v>
      </c>
      <c r="H508" s="698" t="s">
        <v>3193</v>
      </c>
      <c r="I508" s="710">
        <v>12084</v>
      </c>
      <c r="J508" s="710">
        <v>4</v>
      </c>
      <c r="K508" s="711">
        <v>48336</v>
      </c>
    </row>
    <row r="509" spans="1:11" ht="14.4" customHeight="1" x14ac:dyDescent="0.3">
      <c r="A509" s="694" t="s">
        <v>532</v>
      </c>
      <c r="B509" s="695" t="s">
        <v>533</v>
      </c>
      <c r="C509" s="698" t="s">
        <v>552</v>
      </c>
      <c r="D509" s="719" t="s">
        <v>2067</v>
      </c>
      <c r="E509" s="698" t="s">
        <v>3532</v>
      </c>
      <c r="F509" s="719" t="s">
        <v>3533</v>
      </c>
      <c r="G509" s="698" t="s">
        <v>3194</v>
      </c>
      <c r="H509" s="698" t="s">
        <v>3195</v>
      </c>
      <c r="I509" s="710">
        <v>5547.6</v>
      </c>
      <c r="J509" s="710">
        <v>8</v>
      </c>
      <c r="K509" s="711">
        <v>44380.800000000003</v>
      </c>
    </row>
    <row r="510" spans="1:11" ht="14.4" customHeight="1" x14ac:dyDescent="0.3">
      <c r="A510" s="694" t="s">
        <v>532</v>
      </c>
      <c r="B510" s="695" t="s">
        <v>533</v>
      </c>
      <c r="C510" s="698" t="s">
        <v>552</v>
      </c>
      <c r="D510" s="719" t="s">
        <v>2067</v>
      </c>
      <c r="E510" s="698" t="s">
        <v>3532</v>
      </c>
      <c r="F510" s="719" t="s">
        <v>3533</v>
      </c>
      <c r="G510" s="698" t="s">
        <v>3196</v>
      </c>
      <c r="H510" s="698" t="s">
        <v>3197</v>
      </c>
      <c r="I510" s="710">
        <v>474.24</v>
      </c>
      <c r="J510" s="710">
        <v>8</v>
      </c>
      <c r="K510" s="711">
        <v>3793.9</v>
      </c>
    </row>
    <row r="511" spans="1:11" ht="14.4" customHeight="1" x14ac:dyDescent="0.3">
      <c r="A511" s="694" t="s">
        <v>532</v>
      </c>
      <c r="B511" s="695" t="s">
        <v>533</v>
      </c>
      <c r="C511" s="698" t="s">
        <v>552</v>
      </c>
      <c r="D511" s="719" t="s">
        <v>2067</v>
      </c>
      <c r="E511" s="698" t="s">
        <v>3532</v>
      </c>
      <c r="F511" s="719" t="s">
        <v>3533</v>
      </c>
      <c r="G511" s="698" t="s">
        <v>3198</v>
      </c>
      <c r="H511" s="698" t="s">
        <v>3199</v>
      </c>
      <c r="I511" s="710">
        <v>3928.34</v>
      </c>
      <c r="J511" s="710">
        <v>4</v>
      </c>
      <c r="K511" s="711">
        <v>15713.36</v>
      </c>
    </row>
    <row r="512" spans="1:11" ht="14.4" customHeight="1" x14ac:dyDescent="0.3">
      <c r="A512" s="694" t="s">
        <v>532</v>
      </c>
      <c r="B512" s="695" t="s">
        <v>533</v>
      </c>
      <c r="C512" s="698" t="s">
        <v>552</v>
      </c>
      <c r="D512" s="719" t="s">
        <v>2067</v>
      </c>
      <c r="E512" s="698" t="s">
        <v>3532</v>
      </c>
      <c r="F512" s="719" t="s">
        <v>3533</v>
      </c>
      <c r="G512" s="698" t="s">
        <v>3200</v>
      </c>
      <c r="H512" s="698" t="s">
        <v>3201</v>
      </c>
      <c r="I512" s="710">
        <v>3928.3450000000003</v>
      </c>
      <c r="J512" s="710">
        <v>2</v>
      </c>
      <c r="K512" s="711">
        <v>7856.6900000000005</v>
      </c>
    </row>
    <row r="513" spans="1:11" ht="14.4" customHeight="1" x14ac:dyDescent="0.3">
      <c r="A513" s="694" t="s">
        <v>532</v>
      </c>
      <c r="B513" s="695" t="s">
        <v>533</v>
      </c>
      <c r="C513" s="698" t="s">
        <v>552</v>
      </c>
      <c r="D513" s="719" t="s">
        <v>2067</v>
      </c>
      <c r="E513" s="698" t="s">
        <v>3532</v>
      </c>
      <c r="F513" s="719" t="s">
        <v>3533</v>
      </c>
      <c r="G513" s="698" t="s">
        <v>3202</v>
      </c>
      <c r="H513" s="698" t="s">
        <v>3203</v>
      </c>
      <c r="I513" s="710">
        <v>17135</v>
      </c>
      <c r="J513" s="710">
        <v>2</v>
      </c>
      <c r="K513" s="711">
        <v>34270</v>
      </c>
    </row>
    <row r="514" spans="1:11" ht="14.4" customHeight="1" x14ac:dyDescent="0.3">
      <c r="A514" s="694" t="s">
        <v>532</v>
      </c>
      <c r="B514" s="695" t="s">
        <v>533</v>
      </c>
      <c r="C514" s="698" t="s">
        <v>552</v>
      </c>
      <c r="D514" s="719" t="s">
        <v>2067</v>
      </c>
      <c r="E514" s="698" t="s">
        <v>3532</v>
      </c>
      <c r="F514" s="719" t="s">
        <v>3533</v>
      </c>
      <c r="G514" s="698" t="s">
        <v>3204</v>
      </c>
      <c r="H514" s="698" t="s">
        <v>3205</v>
      </c>
      <c r="I514" s="710">
        <v>17135</v>
      </c>
      <c r="J514" s="710">
        <v>2</v>
      </c>
      <c r="K514" s="711">
        <v>34270</v>
      </c>
    </row>
    <row r="515" spans="1:11" ht="14.4" customHeight="1" x14ac:dyDescent="0.3">
      <c r="A515" s="694" t="s">
        <v>532</v>
      </c>
      <c r="B515" s="695" t="s">
        <v>533</v>
      </c>
      <c r="C515" s="698" t="s">
        <v>552</v>
      </c>
      <c r="D515" s="719" t="s">
        <v>2067</v>
      </c>
      <c r="E515" s="698" t="s">
        <v>3532</v>
      </c>
      <c r="F515" s="719" t="s">
        <v>3533</v>
      </c>
      <c r="G515" s="698" t="s">
        <v>3206</v>
      </c>
      <c r="H515" s="698" t="s">
        <v>3207</v>
      </c>
      <c r="I515" s="710">
        <v>2677.86</v>
      </c>
      <c r="J515" s="710">
        <v>3</v>
      </c>
      <c r="K515" s="711">
        <v>8033.58</v>
      </c>
    </row>
    <row r="516" spans="1:11" ht="14.4" customHeight="1" x14ac:dyDescent="0.3">
      <c r="A516" s="694" t="s">
        <v>532</v>
      </c>
      <c r="B516" s="695" t="s">
        <v>533</v>
      </c>
      <c r="C516" s="698" t="s">
        <v>552</v>
      </c>
      <c r="D516" s="719" t="s">
        <v>2067</v>
      </c>
      <c r="E516" s="698" t="s">
        <v>3532</v>
      </c>
      <c r="F516" s="719" t="s">
        <v>3533</v>
      </c>
      <c r="G516" s="698" t="s">
        <v>3208</v>
      </c>
      <c r="H516" s="698" t="s">
        <v>3209</v>
      </c>
      <c r="I516" s="710">
        <v>7847.6000000000013</v>
      </c>
      <c r="J516" s="710">
        <v>24</v>
      </c>
      <c r="K516" s="711">
        <v>188342.40000000002</v>
      </c>
    </row>
    <row r="517" spans="1:11" ht="14.4" customHeight="1" x14ac:dyDescent="0.3">
      <c r="A517" s="694" t="s">
        <v>532</v>
      </c>
      <c r="B517" s="695" t="s">
        <v>533</v>
      </c>
      <c r="C517" s="698" t="s">
        <v>552</v>
      </c>
      <c r="D517" s="719" t="s">
        <v>2067</v>
      </c>
      <c r="E517" s="698" t="s">
        <v>3532</v>
      </c>
      <c r="F517" s="719" t="s">
        <v>3533</v>
      </c>
      <c r="G517" s="698" t="s">
        <v>3210</v>
      </c>
      <c r="H517" s="698" t="s">
        <v>3211</v>
      </c>
      <c r="I517" s="710">
        <v>2761.08</v>
      </c>
      <c r="J517" s="710">
        <v>1</v>
      </c>
      <c r="K517" s="711">
        <v>2761.08</v>
      </c>
    </row>
    <row r="518" spans="1:11" ht="14.4" customHeight="1" x14ac:dyDescent="0.3">
      <c r="A518" s="694" t="s">
        <v>532</v>
      </c>
      <c r="B518" s="695" t="s">
        <v>533</v>
      </c>
      <c r="C518" s="698" t="s">
        <v>552</v>
      </c>
      <c r="D518" s="719" t="s">
        <v>2067</v>
      </c>
      <c r="E518" s="698" t="s">
        <v>3532</v>
      </c>
      <c r="F518" s="719" t="s">
        <v>3533</v>
      </c>
      <c r="G518" s="698" t="s">
        <v>3212</v>
      </c>
      <c r="H518" s="698" t="s">
        <v>3213</v>
      </c>
      <c r="I518" s="710">
        <v>7847.5999999999995</v>
      </c>
      <c r="J518" s="710">
        <v>14</v>
      </c>
      <c r="K518" s="711">
        <v>109866.4</v>
      </c>
    </row>
    <row r="519" spans="1:11" ht="14.4" customHeight="1" x14ac:dyDescent="0.3">
      <c r="A519" s="694" t="s">
        <v>532</v>
      </c>
      <c r="B519" s="695" t="s">
        <v>533</v>
      </c>
      <c r="C519" s="698" t="s">
        <v>552</v>
      </c>
      <c r="D519" s="719" t="s">
        <v>2067</v>
      </c>
      <c r="E519" s="698" t="s">
        <v>3532</v>
      </c>
      <c r="F519" s="719" t="s">
        <v>3533</v>
      </c>
      <c r="G519" s="698" t="s">
        <v>3214</v>
      </c>
      <c r="H519" s="698" t="s">
        <v>3215</v>
      </c>
      <c r="I519" s="710">
        <v>7847.6</v>
      </c>
      <c r="J519" s="710">
        <v>2</v>
      </c>
      <c r="K519" s="711">
        <v>15695.2</v>
      </c>
    </row>
    <row r="520" spans="1:11" ht="14.4" customHeight="1" x14ac:dyDescent="0.3">
      <c r="A520" s="694" t="s">
        <v>532</v>
      </c>
      <c r="B520" s="695" t="s">
        <v>533</v>
      </c>
      <c r="C520" s="698" t="s">
        <v>552</v>
      </c>
      <c r="D520" s="719" t="s">
        <v>2067</v>
      </c>
      <c r="E520" s="698" t="s">
        <v>3532</v>
      </c>
      <c r="F520" s="719" t="s">
        <v>3533</v>
      </c>
      <c r="G520" s="698" t="s">
        <v>3216</v>
      </c>
      <c r="H520" s="698" t="s">
        <v>3217</v>
      </c>
      <c r="I520" s="710">
        <v>3682.2</v>
      </c>
      <c r="J520" s="710">
        <v>2</v>
      </c>
      <c r="K520" s="711">
        <v>7364.4</v>
      </c>
    </row>
    <row r="521" spans="1:11" ht="14.4" customHeight="1" x14ac:dyDescent="0.3">
      <c r="A521" s="694" t="s">
        <v>532</v>
      </c>
      <c r="B521" s="695" t="s">
        <v>533</v>
      </c>
      <c r="C521" s="698" t="s">
        <v>552</v>
      </c>
      <c r="D521" s="719" t="s">
        <v>2067</v>
      </c>
      <c r="E521" s="698" t="s">
        <v>3532</v>
      </c>
      <c r="F521" s="719" t="s">
        <v>3533</v>
      </c>
      <c r="G521" s="698" t="s">
        <v>3218</v>
      </c>
      <c r="H521" s="698" t="s">
        <v>3219</v>
      </c>
      <c r="I521" s="710">
        <v>16400.150000000001</v>
      </c>
      <c r="J521" s="710">
        <v>1</v>
      </c>
      <c r="K521" s="711">
        <v>16400.150000000001</v>
      </c>
    </row>
    <row r="522" spans="1:11" ht="14.4" customHeight="1" x14ac:dyDescent="0.3">
      <c r="A522" s="694" t="s">
        <v>532</v>
      </c>
      <c r="B522" s="695" t="s">
        <v>533</v>
      </c>
      <c r="C522" s="698" t="s">
        <v>552</v>
      </c>
      <c r="D522" s="719" t="s">
        <v>2067</v>
      </c>
      <c r="E522" s="698" t="s">
        <v>3532</v>
      </c>
      <c r="F522" s="719" t="s">
        <v>3533</v>
      </c>
      <c r="G522" s="698" t="s">
        <v>3220</v>
      </c>
      <c r="H522" s="698" t="s">
        <v>3221</v>
      </c>
      <c r="I522" s="710">
        <v>1580</v>
      </c>
      <c r="J522" s="710">
        <v>6</v>
      </c>
      <c r="K522" s="711">
        <v>9480</v>
      </c>
    </row>
    <row r="523" spans="1:11" ht="14.4" customHeight="1" x14ac:dyDescent="0.3">
      <c r="A523" s="694" t="s">
        <v>532</v>
      </c>
      <c r="B523" s="695" t="s">
        <v>533</v>
      </c>
      <c r="C523" s="698" t="s">
        <v>552</v>
      </c>
      <c r="D523" s="719" t="s">
        <v>2067</v>
      </c>
      <c r="E523" s="698" t="s">
        <v>3532</v>
      </c>
      <c r="F523" s="719" t="s">
        <v>3533</v>
      </c>
      <c r="G523" s="698" t="s">
        <v>3222</v>
      </c>
      <c r="H523" s="698" t="s">
        <v>3223</v>
      </c>
      <c r="I523" s="710">
        <v>11704.313333333334</v>
      </c>
      <c r="J523" s="710">
        <v>6</v>
      </c>
      <c r="K523" s="711">
        <v>70225.899999999994</v>
      </c>
    </row>
    <row r="524" spans="1:11" ht="14.4" customHeight="1" x14ac:dyDescent="0.3">
      <c r="A524" s="694" t="s">
        <v>532</v>
      </c>
      <c r="B524" s="695" t="s">
        <v>533</v>
      </c>
      <c r="C524" s="698" t="s">
        <v>552</v>
      </c>
      <c r="D524" s="719" t="s">
        <v>2067</v>
      </c>
      <c r="E524" s="698" t="s">
        <v>3532</v>
      </c>
      <c r="F524" s="719" t="s">
        <v>3533</v>
      </c>
      <c r="G524" s="698" t="s">
        <v>3224</v>
      </c>
      <c r="H524" s="698" t="s">
        <v>3225</v>
      </c>
      <c r="I524" s="710">
        <v>4928.3225000000002</v>
      </c>
      <c r="J524" s="710">
        <v>8</v>
      </c>
      <c r="K524" s="711">
        <v>39426.58</v>
      </c>
    </row>
    <row r="525" spans="1:11" ht="14.4" customHeight="1" x14ac:dyDescent="0.3">
      <c r="A525" s="694" t="s">
        <v>532</v>
      </c>
      <c r="B525" s="695" t="s">
        <v>533</v>
      </c>
      <c r="C525" s="698" t="s">
        <v>552</v>
      </c>
      <c r="D525" s="719" t="s">
        <v>2067</v>
      </c>
      <c r="E525" s="698" t="s">
        <v>3532</v>
      </c>
      <c r="F525" s="719" t="s">
        <v>3533</v>
      </c>
      <c r="G525" s="698" t="s">
        <v>3226</v>
      </c>
      <c r="H525" s="698" t="s">
        <v>3227</v>
      </c>
      <c r="I525" s="710">
        <v>7952.64</v>
      </c>
      <c r="J525" s="710">
        <v>1</v>
      </c>
      <c r="K525" s="711">
        <v>7952.64</v>
      </c>
    </row>
    <row r="526" spans="1:11" ht="14.4" customHeight="1" x14ac:dyDescent="0.3">
      <c r="A526" s="694" t="s">
        <v>532</v>
      </c>
      <c r="B526" s="695" t="s">
        <v>533</v>
      </c>
      <c r="C526" s="698" t="s">
        <v>552</v>
      </c>
      <c r="D526" s="719" t="s">
        <v>2067</v>
      </c>
      <c r="E526" s="698" t="s">
        <v>3532</v>
      </c>
      <c r="F526" s="719" t="s">
        <v>3533</v>
      </c>
      <c r="G526" s="698" t="s">
        <v>3228</v>
      </c>
      <c r="H526" s="698" t="s">
        <v>3229</v>
      </c>
      <c r="I526" s="710">
        <v>4402.6899999999996</v>
      </c>
      <c r="J526" s="710">
        <v>2</v>
      </c>
      <c r="K526" s="711">
        <v>8805.3700000000008</v>
      </c>
    </row>
    <row r="527" spans="1:11" ht="14.4" customHeight="1" x14ac:dyDescent="0.3">
      <c r="A527" s="694" t="s">
        <v>532</v>
      </c>
      <c r="B527" s="695" t="s">
        <v>533</v>
      </c>
      <c r="C527" s="698" t="s">
        <v>552</v>
      </c>
      <c r="D527" s="719" t="s">
        <v>2067</v>
      </c>
      <c r="E527" s="698" t="s">
        <v>3532</v>
      </c>
      <c r="F527" s="719" t="s">
        <v>3533</v>
      </c>
      <c r="G527" s="698" t="s">
        <v>3230</v>
      </c>
      <c r="H527" s="698" t="s">
        <v>3231</v>
      </c>
      <c r="I527" s="710">
        <v>4163</v>
      </c>
      <c r="J527" s="710">
        <v>1</v>
      </c>
      <c r="K527" s="711">
        <v>4163</v>
      </c>
    </row>
    <row r="528" spans="1:11" ht="14.4" customHeight="1" x14ac:dyDescent="0.3">
      <c r="A528" s="694" t="s">
        <v>532</v>
      </c>
      <c r="B528" s="695" t="s">
        <v>533</v>
      </c>
      <c r="C528" s="698" t="s">
        <v>552</v>
      </c>
      <c r="D528" s="719" t="s">
        <v>2067</v>
      </c>
      <c r="E528" s="698" t="s">
        <v>3532</v>
      </c>
      <c r="F528" s="719" t="s">
        <v>3533</v>
      </c>
      <c r="G528" s="698" t="s">
        <v>3232</v>
      </c>
      <c r="H528" s="698" t="s">
        <v>3233</v>
      </c>
      <c r="I528" s="710">
        <v>3072.31</v>
      </c>
      <c r="J528" s="710">
        <v>2</v>
      </c>
      <c r="K528" s="711">
        <v>6144.62</v>
      </c>
    </row>
    <row r="529" spans="1:11" ht="14.4" customHeight="1" x14ac:dyDescent="0.3">
      <c r="A529" s="694" t="s">
        <v>532</v>
      </c>
      <c r="B529" s="695" t="s">
        <v>533</v>
      </c>
      <c r="C529" s="698" t="s">
        <v>552</v>
      </c>
      <c r="D529" s="719" t="s">
        <v>2067</v>
      </c>
      <c r="E529" s="698" t="s">
        <v>3532</v>
      </c>
      <c r="F529" s="719" t="s">
        <v>3533</v>
      </c>
      <c r="G529" s="698" t="s">
        <v>3234</v>
      </c>
      <c r="H529" s="698" t="s">
        <v>3235</v>
      </c>
      <c r="I529" s="710">
        <v>37050</v>
      </c>
      <c r="J529" s="710">
        <v>1</v>
      </c>
      <c r="K529" s="711">
        <v>37050</v>
      </c>
    </row>
    <row r="530" spans="1:11" ht="14.4" customHeight="1" x14ac:dyDescent="0.3">
      <c r="A530" s="694" t="s">
        <v>532</v>
      </c>
      <c r="B530" s="695" t="s">
        <v>533</v>
      </c>
      <c r="C530" s="698" t="s">
        <v>552</v>
      </c>
      <c r="D530" s="719" t="s">
        <v>2067</v>
      </c>
      <c r="E530" s="698" t="s">
        <v>3532</v>
      </c>
      <c r="F530" s="719" t="s">
        <v>3533</v>
      </c>
      <c r="G530" s="698" t="s">
        <v>3236</v>
      </c>
      <c r="H530" s="698" t="s">
        <v>3237</v>
      </c>
      <c r="I530" s="710">
        <v>8212.2760000000017</v>
      </c>
      <c r="J530" s="710">
        <v>5</v>
      </c>
      <c r="K530" s="711">
        <v>41061.380000000005</v>
      </c>
    </row>
    <row r="531" spans="1:11" ht="14.4" customHeight="1" x14ac:dyDescent="0.3">
      <c r="A531" s="694" t="s">
        <v>532</v>
      </c>
      <c r="B531" s="695" t="s">
        <v>533</v>
      </c>
      <c r="C531" s="698" t="s">
        <v>552</v>
      </c>
      <c r="D531" s="719" t="s">
        <v>2067</v>
      </c>
      <c r="E531" s="698" t="s">
        <v>3532</v>
      </c>
      <c r="F531" s="719" t="s">
        <v>3533</v>
      </c>
      <c r="G531" s="698" t="s">
        <v>3238</v>
      </c>
      <c r="H531" s="698" t="s">
        <v>3239</v>
      </c>
      <c r="I531" s="710">
        <v>68977</v>
      </c>
      <c r="J531" s="710">
        <v>1</v>
      </c>
      <c r="K531" s="711">
        <v>68977</v>
      </c>
    </row>
    <row r="532" spans="1:11" ht="14.4" customHeight="1" x14ac:dyDescent="0.3">
      <c r="A532" s="694" t="s">
        <v>532</v>
      </c>
      <c r="B532" s="695" t="s">
        <v>533</v>
      </c>
      <c r="C532" s="698" t="s">
        <v>552</v>
      </c>
      <c r="D532" s="719" t="s">
        <v>2067</v>
      </c>
      <c r="E532" s="698" t="s">
        <v>3532</v>
      </c>
      <c r="F532" s="719" t="s">
        <v>3533</v>
      </c>
      <c r="G532" s="698" t="s">
        <v>3240</v>
      </c>
      <c r="H532" s="698" t="s">
        <v>3241</v>
      </c>
      <c r="I532" s="710">
        <v>1580</v>
      </c>
      <c r="J532" s="710">
        <v>4</v>
      </c>
      <c r="K532" s="711">
        <v>6319.99</v>
      </c>
    </row>
    <row r="533" spans="1:11" ht="14.4" customHeight="1" x14ac:dyDescent="0.3">
      <c r="A533" s="694" t="s">
        <v>532</v>
      </c>
      <c r="B533" s="695" t="s">
        <v>533</v>
      </c>
      <c r="C533" s="698" t="s">
        <v>552</v>
      </c>
      <c r="D533" s="719" t="s">
        <v>2067</v>
      </c>
      <c r="E533" s="698" t="s">
        <v>3532</v>
      </c>
      <c r="F533" s="719" t="s">
        <v>3533</v>
      </c>
      <c r="G533" s="698" t="s">
        <v>3242</v>
      </c>
      <c r="H533" s="698" t="s">
        <v>3243</v>
      </c>
      <c r="I533" s="710">
        <v>59890.16</v>
      </c>
      <c r="J533" s="710">
        <v>1</v>
      </c>
      <c r="K533" s="711">
        <v>59890.16</v>
      </c>
    </row>
    <row r="534" spans="1:11" ht="14.4" customHeight="1" x14ac:dyDescent="0.3">
      <c r="A534" s="694" t="s">
        <v>532</v>
      </c>
      <c r="B534" s="695" t="s">
        <v>533</v>
      </c>
      <c r="C534" s="698" t="s">
        <v>552</v>
      </c>
      <c r="D534" s="719" t="s">
        <v>2067</v>
      </c>
      <c r="E534" s="698" t="s">
        <v>3532</v>
      </c>
      <c r="F534" s="719" t="s">
        <v>3533</v>
      </c>
      <c r="G534" s="698" t="s">
        <v>3244</v>
      </c>
      <c r="H534" s="698" t="s">
        <v>3245</v>
      </c>
      <c r="I534" s="710">
        <v>4320.8649999999998</v>
      </c>
      <c r="J534" s="710">
        <v>3</v>
      </c>
      <c r="K534" s="711">
        <v>12962.509999999998</v>
      </c>
    </row>
    <row r="535" spans="1:11" ht="14.4" customHeight="1" x14ac:dyDescent="0.3">
      <c r="A535" s="694" t="s">
        <v>532</v>
      </c>
      <c r="B535" s="695" t="s">
        <v>533</v>
      </c>
      <c r="C535" s="698" t="s">
        <v>552</v>
      </c>
      <c r="D535" s="719" t="s">
        <v>2067</v>
      </c>
      <c r="E535" s="698" t="s">
        <v>3532</v>
      </c>
      <c r="F535" s="719" t="s">
        <v>3533</v>
      </c>
      <c r="G535" s="698" t="s">
        <v>3246</v>
      </c>
      <c r="H535" s="698" t="s">
        <v>3247</v>
      </c>
      <c r="I535" s="710">
        <v>4320.55</v>
      </c>
      <c r="J535" s="710">
        <v>3</v>
      </c>
      <c r="K535" s="711">
        <v>12961.650000000001</v>
      </c>
    </row>
    <row r="536" spans="1:11" ht="14.4" customHeight="1" x14ac:dyDescent="0.3">
      <c r="A536" s="694" t="s">
        <v>532</v>
      </c>
      <c r="B536" s="695" t="s">
        <v>533</v>
      </c>
      <c r="C536" s="698" t="s">
        <v>552</v>
      </c>
      <c r="D536" s="719" t="s">
        <v>2067</v>
      </c>
      <c r="E536" s="698" t="s">
        <v>3532</v>
      </c>
      <c r="F536" s="719" t="s">
        <v>3533</v>
      </c>
      <c r="G536" s="698" t="s">
        <v>3248</v>
      </c>
      <c r="H536" s="698" t="s">
        <v>3249</v>
      </c>
      <c r="I536" s="710">
        <v>1760.16</v>
      </c>
      <c r="J536" s="710">
        <v>1</v>
      </c>
      <c r="K536" s="711">
        <v>1760.16</v>
      </c>
    </row>
    <row r="537" spans="1:11" ht="14.4" customHeight="1" x14ac:dyDescent="0.3">
      <c r="A537" s="694" t="s">
        <v>532</v>
      </c>
      <c r="B537" s="695" t="s">
        <v>533</v>
      </c>
      <c r="C537" s="698" t="s">
        <v>552</v>
      </c>
      <c r="D537" s="719" t="s">
        <v>2067</v>
      </c>
      <c r="E537" s="698" t="s">
        <v>3532</v>
      </c>
      <c r="F537" s="719" t="s">
        <v>3533</v>
      </c>
      <c r="G537" s="698" t="s">
        <v>3250</v>
      </c>
      <c r="H537" s="698" t="s">
        <v>3251</v>
      </c>
      <c r="I537" s="710">
        <v>4320.9699999999993</v>
      </c>
      <c r="J537" s="710">
        <v>2</v>
      </c>
      <c r="K537" s="711">
        <v>8641.9399999999987</v>
      </c>
    </row>
    <row r="538" spans="1:11" ht="14.4" customHeight="1" x14ac:dyDescent="0.3">
      <c r="A538" s="694" t="s">
        <v>532</v>
      </c>
      <c r="B538" s="695" t="s">
        <v>533</v>
      </c>
      <c r="C538" s="698" t="s">
        <v>552</v>
      </c>
      <c r="D538" s="719" t="s">
        <v>2067</v>
      </c>
      <c r="E538" s="698" t="s">
        <v>3532</v>
      </c>
      <c r="F538" s="719" t="s">
        <v>3533</v>
      </c>
      <c r="G538" s="698" t="s">
        <v>3252</v>
      </c>
      <c r="H538" s="698" t="s">
        <v>3253</v>
      </c>
      <c r="I538" s="710">
        <v>68977</v>
      </c>
      <c r="J538" s="710">
        <v>1</v>
      </c>
      <c r="K538" s="711">
        <v>68977</v>
      </c>
    </row>
    <row r="539" spans="1:11" ht="14.4" customHeight="1" x14ac:dyDescent="0.3">
      <c r="A539" s="694" t="s">
        <v>532</v>
      </c>
      <c r="B539" s="695" t="s">
        <v>533</v>
      </c>
      <c r="C539" s="698" t="s">
        <v>552</v>
      </c>
      <c r="D539" s="719" t="s">
        <v>2067</v>
      </c>
      <c r="E539" s="698" t="s">
        <v>3532</v>
      </c>
      <c r="F539" s="719" t="s">
        <v>3533</v>
      </c>
      <c r="G539" s="698" t="s">
        <v>3254</v>
      </c>
      <c r="H539" s="698" t="s">
        <v>3255</v>
      </c>
      <c r="I539" s="710">
        <v>1760.16</v>
      </c>
      <c r="J539" s="710">
        <v>1</v>
      </c>
      <c r="K539" s="711">
        <v>1760.16</v>
      </c>
    </row>
    <row r="540" spans="1:11" ht="14.4" customHeight="1" x14ac:dyDescent="0.3">
      <c r="A540" s="694" t="s">
        <v>532</v>
      </c>
      <c r="B540" s="695" t="s">
        <v>533</v>
      </c>
      <c r="C540" s="698" t="s">
        <v>552</v>
      </c>
      <c r="D540" s="719" t="s">
        <v>2067</v>
      </c>
      <c r="E540" s="698" t="s">
        <v>3532</v>
      </c>
      <c r="F540" s="719" t="s">
        <v>3533</v>
      </c>
      <c r="G540" s="698" t="s">
        <v>3256</v>
      </c>
      <c r="H540" s="698" t="s">
        <v>3257</v>
      </c>
      <c r="I540" s="710">
        <v>544.49</v>
      </c>
      <c r="J540" s="710">
        <v>3</v>
      </c>
      <c r="K540" s="711">
        <v>1633.47</v>
      </c>
    </row>
    <row r="541" spans="1:11" ht="14.4" customHeight="1" x14ac:dyDescent="0.3">
      <c r="A541" s="694" t="s">
        <v>532</v>
      </c>
      <c r="B541" s="695" t="s">
        <v>533</v>
      </c>
      <c r="C541" s="698" t="s">
        <v>552</v>
      </c>
      <c r="D541" s="719" t="s">
        <v>2067</v>
      </c>
      <c r="E541" s="698" t="s">
        <v>3532</v>
      </c>
      <c r="F541" s="719" t="s">
        <v>3533</v>
      </c>
      <c r="G541" s="698" t="s">
        <v>3258</v>
      </c>
      <c r="H541" s="698" t="s">
        <v>3259</v>
      </c>
      <c r="I541" s="710">
        <v>68977</v>
      </c>
      <c r="J541" s="710">
        <v>1</v>
      </c>
      <c r="K541" s="711">
        <v>68977</v>
      </c>
    </row>
    <row r="542" spans="1:11" ht="14.4" customHeight="1" x14ac:dyDescent="0.3">
      <c r="A542" s="694" t="s">
        <v>532</v>
      </c>
      <c r="B542" s="695" t="s">
        <v>533</v>
      </c>
      <c r="C542" s="698" t="s">
        <v>552</v>
      </c>
      <c r="D542" s="719" t="s">
        <v>2067</v>
      </c>
      <c r="E542" s="698" t="s">
        <v>3532</v>
      </c>
      <c r="F542" s="719" t="s">
        <v>3533</v>
      </c>
      <c r="G542" s="698" t="s">
        <v>3260</v>
      </c>
      <c r="H542" s="698" t="s">
        <v>3261</v>
      </c>
      <c r="I542" s="710">
        <v>4320.7449999999999</v>
      </c>
      <c r="J542" s="710">
        <v>3</v>
      </c>
      <c r="K542" s="711">
        <v>12962.04</v>
      </c>
    </row>
    <row r="543" spans="1:11" ht="14.4" customHeight="1" x14ac:dyDescent="0.3">
      <c r="A543" s="694" t="s">
        <v>532</v>
      </c>
      <c r="B543" s="695" t="s">
        <v>533</v>
      </c>
      <c r="C543" s="698" t="s">
        <v>552</v>
      </c>
      <c r="D543" s="719" t="s">
        <v>2067</v>
      </c>
      <c r="E543" s="698" t="s">
        <v>3532</v>
      </c>
      <c r="F543" s="719" t="s">
        <v>3533</v>
      </c>
      <c r="G543" s="698" t="s">
        <v>3262</v>
      </c>
      <c r="H543" s="698" t="s">
        <v>3263</v>
      </c>
      <c r="I543" s="710">
        <v>19585.2</v>
      </c>
      <c r="J543" s="710">
        <v>4</v>
      </c>
      <c r="K543" s="711">
        <v>78340.800000000003</v>
      </c>
    </row>
    <row r="544" spans="1:11" ht="14.4" customHeight="1" x14ac:dyDescent="0.3">
      <c r="A544" s="694" t="s">
        <v>532</v>
      </c>
      <c r="B544" s="695" t="s">
        <v>533</v>
      </c>
      <c r="C544" s="698" t="s">
        <v>552</v>
      </c>
      <c r="D544" s="719" t="s">
        <v>2067</v>
      </c>
      <c r="E544" s="698" t="s">
        <v>3532</v>
      </c>
      <c r="F544" s="719" t="s">
        <v>3533</v>
      </c>
      <c r="G544" s="698" t="s">
        <v>3264</v>
      </c>
      <c r="H544" s="698" t="s">
        <v>3265</v>
      </c>
      <c r="I544" s="710">
        <v>5648.19</v>
      </c>
      <c r="J544" s="710">
        <v>1</v>
      </c>
      <c r="K544" s="711">
        <v>5648.19</v>
      </c>
    </row>
    <row r="545" spans="1:11" ht="14.4" customHeight="1" x14ac:dyDescent="0.3">
      <c r="A545" s="694" t="s">
        <v>532</v>
      </c>
      <c r="B545" s="695" t="s">
        <v>533</v>
      </c>
      <c r="C545" s="698" t="s">
        <v>552</v>
      </c>
      <c r="D545" s="719" t="s">
        <v>2067</v>
      </c>
      <c r="E545" s="698" t="s">
        <v>3532</v>
      </c>
      <c r="F545" s="719" t="s">
        <v>3533</v>
      </c>
      <c r="G545" s="698" t="s">
        <v>3266</v>
      </c>
      <c r="H545" s="698" t="s">
        <v>3267</v>
      </c>
      <c r="I545" s="710">
        <v>19585.2</v>
      </c>
      <c r="J545" s="710">
        <v>5</v>
      </c>
      <c r="K545" s="711">
        <v>97926</v>
      </c>
    </row>
    <row r="546" spans="1:11" ht="14.4" customHeight="1" x14ac:dyDescent="0.3">
      <c r="A546" s="694" t="s">
        <v>532</v>
      </c>
      <c r="B546" s="695" t="s">
        <v>533</v>
      </c>
      <c r="C546" s="698" t="s">
        <v>552</v>
      </c>
      <c r="D546" s="719" t="s">
        <v>2067</v>
      </c>
      <c r="E546" s="698" t="s">
        <v>3532</v>
      </c>
      <c r="F546" s="719" t="s">
        <v>3533</v>
      </c>
      <c r="G546" s="698" t="s">
        <v>3268</v>
      </c>
      <c r="H546" s="698" t="s">
        <v>3269</v>
      </c>
      <c r="I546" s="710">
        <v>68977</v>
      </c>
      <c r="J546" s="710">
        <v>1</v>
      </c>
      <c r="K546" s="711">
        <v>68977</v>
      </c>
    </row>
    <row r="547" spans="1:11" ht="14.4" customHeight="1" x14ac:dyDescent="0.3">
      <c r="A547" s="694" t="s">
        <v>532</v>
      </c>
      <c r="B547" s="695" t="s">
        <v>533</v>
      </c>
      <c r="C547" s="698" t="s">
        <v>552</v>
      </c>
      <c r="D547" s="719" t="s">
        <v>2067</v>
      </c>
      <c r="E547" s="698" t="s">
        <v>3532</v>
      </c>
      <c r="F547" s="719" t="s">
        <v>3533</v>
      </c>
      <c r="G547" s="698" t="s">
        <v>3270</v>
      </c>
      <c r="H547" s="698" t="s">
        <v>3271</v>
      </c>
      <c r="I547" s="710">
        <v>59890.85</v>
      </c>
      <c r="J547" s="710">
        <v>1</v>
      </c>
      <c r="K547" s="711">
        <v>59890.85</v>
      </c>
    </row>
    <row r="548" spans="1:11" ht="14.4" customHeight="1" x14ac:dyDescent="0.3">
      <c r="A548" s="694" t="s">
        <v>532</v>
      </c>
      <c r="B548" s="695" t="s">
        <v>533</v>
      </c>
      <c r="C548" s="698" t="s">
        <v>552</v>
      </c>
      <c r="D548" s="719" t="s">
        <v>2067</v>
      </c>
      <c r="E548" s="698" t="s">
        <v>3532</v>
      </c>
      <c r="F548" s="719" t="s">
        <v>3533</v>
      </c>
      <c r="G548" s="698" t="s">
        <v>3272</v>
      </c>
      <c r="H548" s="698" t="s">
        <v>3273</v>
      </c>
      <c r="I548" s="710">
        <v>5680.62</v>
      </c>
      <c r="J548" s="710">
        <v>4</v>
      </c>
      <c r="K548" s="711">
        <v>22722.48</v>
      </c>
    </row>
    <row r="549" spans="1:11" ht="14.4" customHeight="1" x14ac:dyDescent="0.3">
      <c r="A549" s="694" t="s">
        <v>532</v>
      </c>
      <c r="B549" s="695" t="s">
        <v>533</v>
      </c>
      <c r="C549" s="698" t="s">
        <v>552</v>
      </c>
      <c r="D549" s="719" t="s">
        <v>2067</v>
      </c>
      <c r="E549" s="698" t="s">
        <v>3532</v>
      </c>
      <c r="F549" s="719" t="s">
        <v>3533</v>
      </c>
      <c r="G549" s="698" t="s">
        <v>3274</v>
      </c>
      <c r="H549" s="698" t="s">
        <v>3275</v>
      </c>
      <c r="I549" s="710">
        <v>11670.17</v>
      </c>
      <c r="J549" s="710">
        <v>2</v>
      </c>
      <c r="K549" s="711">
        <v>23340.35</v>
      </c>
    </row>
    <row r="550" spans="1:11" ht="14.4" customHeight="1" x14ac:dyDescent="0.3">
      <c r="A550" s="694" t="s">
        <v>532</v>
      </c>
      <c r="B550" s="695" t="s">
        <v>533</v>
      </c>
      <c r="C550" s="698" t="s">
        <v>552</v>
      </c>
      <c r="D550" s="719" t="s">
        <v>2067</v>
      </c>
      <c r="E550" s="698" t="s">
        <v>3532</v>
      </c>
      <c r="F550" s="719" t="s">
        <v>3533</v>
      </c>
      <c r="G550" s="698" t="s">
        <v>3276</v>
      </c>
      <c r="H550" s="698" t="s">
        <v>3277</v>
      </c>
      <c r="I550" s="710">
        <v>68977</v>
      </c>
      <c r="J550" s="710">
        <v>1</v>
      </c>
      <c r="K550" s="711">
        <v>68977</v>
      </c>
    </row>
    <row r="551" spans="1:11" ht="14.4" customHeight="1" x14ac:dyDescent="0.3">
      <c r="A551" s="694" t="s">
        <v>532</v>
      </c>
      <c r="B551" s="695" t="s">
        <v>533</v>
      </c>
      <c r="C551" s="698" t="s">
        <v>552</v>
      </c>
      <c r="D551" s="719" t="s">
        <v>2067</v>
      </c>
      <c r="E551" s="698" t="s">
        <v>3532</v>
      </c>
      <c r="F551" s="719" t="s">
        <v>3533</v>
      </c>
      <c r="G551" s="698" t="s">
        <v>3278</v>
      </c>
      <c r="H551" s="698" t="s">
        <v>3279</v>
      </c>
      <c r="I551" s="710">
        <v>1580</v>
      </c>
      <c r="J551" s="710">
        <v>4</v>
      </c>
      <c r="K551" s="711">
        <v>6319.99</v>
      </c>
    </row>
    <row r="552" spans="1:11" ht="14.4" customHeight="1" x14ac:dyDescent="0.3">
      <c r="A552" s="694" t="s">
        <v>532</v>
      </c>
      <c r="B552" s="695" t="s">
        <v>533</v>
      </c>
      <c r="C552" s="698" t="s">
        <v>552</v>
      </c>
      <c r="D552" s="719" t="s">
        <v>2067</v>
      </c>
      <c r="E552" s="698" t="s">
        <v>3532</v>
      </c>
      <c r="F552" s="719" t="s">
        <v>3533</v>
      </c>
      <c r="G552" s="698" t="s">
        <v>3280</v>
      </c>
      <c r="H552" s="698" t="s">
        <v>3281</v>
      </c>
      <c r="I552" s="710">
        <v>17135</v>
      </c>
      <c r="J552" s="710">
        <v>4</v>
      </c>
      <c r="K552" s="711">
        <v>68540</v>
      </c>
    </row>
    <row r="553" spans="1:11" ht="14.4" customHeight="1" x14ac:dyDescent="0.3">
      <c r="A553" s="694" t="s">
        <v>532</v>
      </c>
      <c r="B553" s="695" t="s">
        <v>533</v>
      </c>
      <c r="C553" s="698" t="s">
        <v>552</v>
      </c>
      <c r="D553" s="719" t="s">
        <v>2067</v>
      </c>
      <c r="E553" s="698" t="s">
        <v>3532</v>
      </c>
      <c r="F553" s="719" t="s">
        <v>3533</v>
      </c>
      <c r="G553" s="698" t="s">
        <v>3282</v>
      </c>
      <c r="H553" s="698" t="s">
        <v>3283</v>
      </c>
      <c r="I553" s="710">
        <v>59890.85</v>
      </c>
      <c r="J553" s="710">
        <v>1</v>
      </c>
      <c r="K553" s="711">
        <v>59890.85</v>
      </c>
    </row>
    <row r="554" spans="1:11" ht="14.4" customHeight="1" x14ac:dyDescent="0.3">
      <c r="A554" s="694" t="s">
        <v>532</v>
      </c>
      <c r="B554" s="695" t="s">
        <v>533</v>
      </c>
      <c r="C554" s="698" t="s">
        <v>552</v>
      </c>
      <c r="D554" s="719" t="s">
        <v>2067</v>
      </c>
      <c r="E554" s="698" t="s">
        <v>3532</v>
      </c>
      <c r="F554" s="719" t="s">
        <v>3533</v>
      </c>
      <c r="G554" s="698" t="s">
        <v>3284</v>
      </c>
      <c r="H554" s="698" t="s">
        <v>3285</v>
      </c>
      <c r="I554" s="710">
        <v>16900</v>
      </c>
      <c r="J554" s="710">
        <v>2</v>
      </c>
      <c r="K554" s="711">
        <v>33800</v>
      </c>
    </row>
    <row r="555" spans="1:11" ht="14.4" customHeight="1" x14ac:dyDescent="0.3">
      <c r="A555" s="694" t="s">
        <v>532</v>
      </c>
      <c r="B555" s="695" t="s">
        <v>533</v>
      </c>
      <c r="C555" s="698" t="s">
        <v>552</v>
      </c>
      <c r="D555" s="719" t="s">
        <v>2067</v>
      </c>
      <c r="E555" s="698" t="s">
        <v>3532</v>
      </c>
      <c r="F555" s="719" t="s">
        <v>3533</v>
      </c>
      <c r="G555" s="698" t="s">
        <v>3286</v>
      </c>
      <c r="H555" s="698" t="s">
        <v>3287</v>
      </c>
      <c r="I555" s="710">
        <v>29880.54</v>
      </c>
      <c r="J555" s="710">
        <v>1</v>
      </c>
      <c r="K555" s="711">
        <v>29880.54</v>
      </c>
    </row>
    <row r="556" spans="1:11" ht="14.4" customHeight="1" x14ac:dyDescent="0.3">
      <c r="A556" s="694" t="s">
        <v>532</v>
      </c>
      <c r="B556" s="695" t="s">
        <v>533</v>
      </c>
      <c r="C556" s="698" t="s">
        <v>552</v>
      </c>
      <c r="D556" s="719" t="s">
        <v>2067</v>
      </c>
      <c r="E556" s="698" t="s">
        <v>3532</v>
      </c>
      <c r="F556" s="719" t="s">
        <v>3533</v>
      </c>
      <c r="G556" s="698" t="s">
        <v>3288</v>
      </c>
      <c r="H556" s="698" t="s">
        <v>3289</v>
      </c>
      <c r="I556" s="710">
        <v>4320.55</v>
      </c>
      <c r="J556" s="710">
        <v>2</v>
      </c>
      <c r="K556" s="711">
        <v>8641.1</v>
      </c>
    </row>
    <row r="557" spans="1:11" ht="14.4" customHeight="1" x14ac:dyDescent="0.3">
      <c r="A557" s="694" t="s">
        <v>532</v>
      </c>
      <c r="B557" s="695" t="s">
        <v>533</v>
      </c>
      <c r="C557" s="698" t="s">
        <v>552</v>
      </c>
      <c r="D557" s="719" t="s">
        <v>2067</v>
      </c>
      <c r="E557" s="698" t="s">
        <v>3532</v>
      </c>
      <c r="F557" s="719" t="s">
        <v>3533</v>
      </c>
      <c r="G557" s="698" t="s">
        <v>3290</v>
      </c>
      <c r="H557" s="698" t="s">
        <v>3291</v>
      </c>
      <c r="I557" s="710">
        <v>16900</v>
      </c>
      <c r="J557" s="710">
        <v>2</v>
      </c>
      <c r="K557" s="711">
        <v>33800</v>
      </c>
    </row>
    <row r="558" spans="1:11" ht="14.4" customHeight="1" x14ac:dyDescent="0.3">
      <c r="A558" s="694" t="s">
        <v>532</v>
      </c>
      <c r="B558" s="695" t="s">
        <v>533</v>
      </c>
      <c r="C558" s="698" t="s">
        <v>552</v>
      </c>
      <c r="D558" s="719" t="s">
        <v>2067</v>
      </c>
      <c r="E558" s="698" t="s">
        <v>3532</v>
      </c>
      <c r="F558" s="719" t="s">
        <v>3533</v>
      </c>
      <c r="G558" s="698" t="s">
        <v>3292</v>
      </c>
      <c r="H558" s="698" t="s">
        <v>3293</v>
      </c>
      <c r="I558" s="710">
        <v>474.24</v>
      </c>
      <c r="J558" s="710">
        <v>8</v>
      </c>
      <c r="K558" s="711">
        <v>3793.9</v>
      </c>
    </row>
    <row r="559" spans="1:11" ht="14.4" customHeight="1" x14ac:dyDescent="0.3">
      <c r="A559" s="694" t="s">
        <v>532</v>
      </c>
      <c r="B559" s="695" t="s">
        <v>533</v>
      </c>
      <c r="C559" s="698" t="s">
        <v>552</v>
      </c>
      <c r="D559" s="719" t="s">
        <v>2067</v>
      </c>
      <c r="E559" s="698" t="s">
        <v>3532</v>
      </c>
      <c r="F559" s="719" t="s">
        <v>3533</v>
      </c>
      <c r="G559" s="698" t="s">
        <v>3294</v>
      </c>
      <c r="H559" s="698" t="s">
        <v>3295</v>
      </c>
      <c r="I559" s="710">
        <v>5547.6</v>
      </c>
      <c r="J559" s="710">
        <v>4</v>
      </c>
      <c r="K559" s="711">
        <v>22190.400000000001</v>
      </c>
    </row>
    <row r="560" spans="1:11" ht="14.4" customHeight="1" x14ac:dyDescent="0.3">
      <c r="A560" s="694" t="s">
        <v>532</v>
      </c>
      <c r="B560" s="695" t="s">
        <v>533</v>
      </c>
      <c r="C560" s="698" t="s">
        <v>552</v>
      </c>
      <c r="D560" s="719" t="s">
        <v>2067</v>
      </c>
      <c r="E560" s="698" t="s">
        <v>3532</v>
      </c>
      <c r="F560" s="719" t="s">
        <v>3533</v>
      </c>
      <c r="G560" s="698" t="s">
        <v>3296</v>
      </c>
      <c r="H560" s="698" t="s">
        <v>3297</v>
      </c>
      <c r="I560" s="710">
        <v>22006.400000000001</v>
      </c>
      <c r="J560" s="710">
        <v>1</v>
      </c>
      <c r="K560" s="711">
        <v>22006.400000000001</v>
      </c>
    </row>
    <row r="561" spans="1:11" ht="14.4" customHeight="1" x14ac:dyDescent="0.3">
      <c r="A561" s="694" t="s">
        <v>532</v>
      </c>
      <c r="B561" s="695" t="s">
        <v>533</v>
      </c>
      <c r="C561" s="698" t="s">
        <v>552</v>
      </c>
      <c r="D561" s="719" t="s">
        <v>2067</v>
      </c>
      <c r="E561" s="698" t="s">
        <v>3532</v>
      </c>
      <c r="F561" s="719" t="s">
        <v>3533</v>
      </c>
      <c r="G561" s="698" t="s">
        <v>3298</v>
      </c>
      <c r="H561" s="698" t="s">
        <v>3299</v>
      </c>
      <c r="I561" s="710">
        <v>10120</v>
      </c>
      <c r="J561" s="710">
        <v>2</v>
      </c>
      <c r="K561" s="711">
        <v>20240</v>
      </c>
    </row>
    <row r="562" spans="1:11" ht="14.4" customHeight="1" x14ac:dyDescent="0.3">
      <c r="A562" s="694" t="s">
        <v>532</v>
      </c>
      <c r="B562" s="695" t="s">
        <v>533</v>
      </c>
      <c r="C562" s="698" t="s">
        <v>552</v>
      </c>
      <c r="D562" s="719" t="s">
        <v>2067</v>
      </c>
      <c r="E562" s="698" t="s">
        <v>3532</v>
      </c>
      <c r="F562" s="719" t="s">
        <v>3533</v>
      </c>
      <c r="G562" s="698" t="s">
        <v>3300</v>
      </c>
      <c r="H562" s="698" t="s">
        <v>3301</v>
      </c>
      <c r="I562" s="710">
        <v>17135</v>
      </c>
      <c r="J562" s="710">
        <v>1</v>
      </c>
      <c r="K562" s="711">
        <v>17135</v>
      </c>
    </row>
    <row r="563" spans="1:11" ht="14.4" customHeight="1" x14ac:dyDescent="0.3">
      <c r="A563" s="694" t="s">
        <v>532</v>
      </c>
      <c r="B563" s="695" t="s">
        <v>533</v>
      </c>
      <c r="C563" s="698" t="s">
        <v>552</v>
      </c>
      <c r="D563" s="719" t="s">
        <v>2067</v>
      </c>
      <c r="E563" s="698" t="s">
        <v>3532</v>
      </c>
      <c r="F563" s="719" t="s">
        <v>3533</v>
      </c>
      <c r="G563" s="698" t="s">
        <v>3302</v>
      </c>
      <c r="H563" s="698" t="s">
        <v>3303</v>
      </c>
      <c r="I563" s="710">
        <v>9292.14</v>
      </c>
      <c r="J563" s="710">
        <v>2</v>
      </c>
      <c r="K563" s="711">
        <v>18584.28</v>
      </c>
    </row>
    <row r="564" spans="1:11" ht="14.4" customHeight="1" x14ac:dyDescent="0.3">
      <c r="A564" s="694" t="s">
        <v>532</v>
      </c>
      <c r="B564" s="695" t="s">
        <v>533</v>
      </c>
      <c r="C564" s="698" t="s">
        <v>552</v>
      </c>
      <c r="D564" s="719" t="s">
        <v>2067</v>
      </c>
      <c r="E564" s="698" t="s">
        <v>3532</v>
      </c>
      <c r="F564" s="719" t="s">
        <v>3533</v>
      </c>
      <c r="G564" s="698" t="s">
        <v>3304</v>
      </c>
      <c r="H564" s="698" t="s">
        <v>3305</v>
      </c>
      <c r="I564" s="710">
        <v>213.9</v>
      </c>
      <c r="J564" s="710">
        <v>20</v>
      </c>
      <c r="K564" s="711">
        <v>4278</v>
      </c>
    </row>
    <row r="565" spans="1:11" ht="14.4" customHeight="1" x14ac:dyDescent="0.3">
      <c r="A565" s="694" t="s">
        <v>532</v>
      </c>
      <c r="B565" s="695" t="s">
        <v>533</v>
      </c>
      <c r="C565" s="698" t="s">
        <v>552</v>
      </c>
      <c r="D565" s="719" t="s">
        <v>2067</v>
      </c>
      <c r="E565" s="698" t="s">
        <v>3532</v>
      </c>
      <c r="F565" s="719" t="s">
        <v>3533</v>
      </c>
      <c r="G565" s="698" t="s">
        <v>3306</v>
      </c>
      <c r="H565" s="698" t="s">
        <v>3307</v>
      </c>
      <c r="I565" s="710">
        <v>5547.6</v>
      </c>
      <c r="J565" s="710">
        <v>2</v>
      </c>
      <c r="K565" s="711">
        <v>11095.2</v>
      </c>
    </row>
    <row r="566" spans="1:11" ht="14.4" customHeight="1" x14ac:dyDescent="0.3">
      <c r="A566" s="694" t="s">
        <v>532</v>
      </c>
      <c r="B566" s="695" t="s">
        <v>533</v>
      </c>
      <c r="C566" s="698" t="s">
        <v>552</v>
      </c>
      <c r="D566" s="719" t="s">
        <v>2067</v>
      </c>
      <c r="E566" s="698" t="s">
        <v>3532</v>
      </c>
      <c r="F566" s="719" t="s">
        <v>3533</v>
      </c>
      <c r="G566" s="698" t="s">
        <v>3308</v>
      </c>
      <c r="H566" s="698" t="s">
        <v>3309</v>
      </c>
      <c r="I566" s="710">
        <v>2761.08</v>
      </c>
      <c r="J566" s="710">
        <v>1</v>
      </c>
      <c r="K566" s="711">
        <v>2761.08</v>
      </c>
    </row>
    <row r="567" spans="1:11" ht="14.4" customHeight="1" x14ac:dyDescent="0.3">
      <c r="A567" s="694" t="s">
        <v>532</v>
      </c>
      <c r="B567" s="695" t="s">
        <v>533</v>
      </c>
      <c r="C567" s="698" t="s">
        <v>552</v>
      </c>
      <c r="D567" s="719" t="s">
        <v>2067</v>
      </c>
      <c r="E567" s="698" t="s">
        <v>3532</v>
      </c>
      <c r="F567" s="719" t="s">
        <v>3533</v>
      </c>
      <c r="G567" s="698" t="s">
        <v>3310</v>
      </c>
      <c r="H567" s="698" t="s">
        <v>3311</v>
      </c>
      <c r="I567" s="710">
        <v>17135</v>
      </c>
      <c r="J567" s="710">
        <v>2</v>
      </c>
      <c r="K567" s="711">
        <v>34270</v>
      </c>
    </row>
    <row r="568" spans="1:11" ht="14.4" customHeight="1" x14ac:dyDescent="0.3">
      <c r="A568" s="694" t="s">
        <v>532</v>
      </c>
      <c r="B568" s="695" t="s">
        <v>533</v>
      </c>
      <c r="C568" s="698" t="s">
        <v>552</v>
      </c>
      <c r="D568" s="719" t="s">
        <v>2067</v>
      </c>
      <c r="E568" s="698" t="s">
        <v>3532</v>
      </c>
      <c r="F568" s="719" t="s">
        <v>3533</v>
      </c>
      <c r="G568" s="698" t="s">
        <v>3312</v>
      </c>
      <c r="H568" s="698" t="s">
        <v>3313</v>
      </c>
      <c r="I568" s="710">
        <v>8132.8</v>
      </c>
      <c r="J568" s="710">
        <v>1</v>
      </c>
      <c r="K568" s="711">
        <v>8132.8</v>
      </c>
    </row>
    <row r="569" spans="1:11" ht="14.4" customHeight="1" x14ac:dyDescent="0.3">
      <c r="A569" s="694" t="s">
        <v>532</v>
      </c>
      <c r="B569" s="695" t="s">
        <v>533</v>
      </c>
      <c r="C569" s="698" t="s">
        <v>552</v>
      </c>
      <c r="D569" s="719" t="s">
        <v>2067</v>
      </c>
      <c r="E569" s="698" t="s">
        <v>3532</v>
      </c>
      <c r="F569" s="719" t="s">
        <v>3533</v>
      </c>
      <c r="G569" s="698" t="s">
        <v>3314</v>
      </c>
      <c r="H569" s="698" t="s">
        <v>3315</v>
      </c>
      <c r="I569" s="710">
        <v>10120</v>
      </c>
      <c r="J569" s="710">
        <v>3</v>
      </c>
      <c r="K569" s="711">
        <v>30360</v>
      </c>
    </row>
    <row r="570" spans="1:11" ht="14.4" customHeight="1" x14ac:dyDescent="0.3">
      <c r="A570" s="694" t="s">
        <v>532</v>
      </c>
      <c r="B570" s="695" t="s">
        <v>533</v>
      </c>
      <c r="C570" s="698" t="s">
        <v>552</v>
      </c>
      <c r="D570" s="719" t="s">
        <v>2067</v>
      </c>
      <c r="E570" s="698" t="s">
        <v>3532</v>
      </c>
      <c r="F570" s="719" t="s">
        <v>3533</v>
      </c>
      <c r="G570" s="698" t="s">
        <v>3316</v>
      </c>
      <c r="H570" s="698" t="s">
        <v>3317</v>
      </c>
      <c r="I570" s="710">
        <v>7847.6</v>
      </c>
      <c r="J570" s="710">
        <v>2</v>
      </c>
      <c r="K570" s="711">
        <v>15695.2</v>
      </c>
    </row>
    <row r="571" spans="1:11" ht="14.4" customHeight="1" x14ac:dyDescent="0.3">
      <c r="A571" s="694" t="s">
        <v>532</v>
      </c>
      <c r="B571" s="695" t="s">
        <v>533</v>
      </c>
      <c r="C571" s="698" t="s">
        <v>552</v>
      </c>
      <c r="D571" s="719" t="s">
        <v>2067</v>
      </c>
      <c r="E571" s="698" t="s">
        <v>3532</v>
      </c>
      <c r="F571" s="719" t="s">
        <v>3533</v>
      </c>
      <c r="G571" s="698" t="s">
        <v>3318</v>
      </c>
      <c r="H571" s="698" t="s">
        <v>3319</v>
      </c>
      <c r="I571" s="710">
        <v>7847.6</v>
      </c>
      <c r="J571" s="710">
        <v>2</v>
      </c>
      <c r="K571" s="711">
        <v>15695.2</v>
      </c>
    </row>
    <row r="572" spans="1:11" ht="14.4" customHeight="1" x14ac:dyDescent="0.3">
      <c r="A572" s="694" t="s">
        <v>532</v>
      </c>
      <c r="B572" s="695" t="s">
        <v>533</v>
      </c>
      <c r="C572" s="698" t="s">
        <v>552</v>
      </c>
      <c r="D572" s="719" t="s">
        <v>2067</v>
      </c>
      <c r="E572" s="698" t="s">
        <v>3532</v>
      </c>
      <c r="F572" s="719" t="s">
        <v>3533</v>
      </c>
      <c r="G572" s="698" t="s">
        <v>3320</v>
      </c>
      <c r="H572" s="698" t="s">
        <v>3321</v>
      </c>
      <c r="I572" s="710">
        <v>3682.2</v>
      </c>
      <c r="J572" s="710">
        <v>2</v>
      </c>
      <c r="K572" s="711">
        <v>7364.39</v>
      </c>
    </row>
    <row r="573" spans="1:11" ht="14.4" customHeight="1" x14ac:dyDescent="0.3">
      <c r="A573" s="694" t="s">
        <v>532</v>
      </c>
      <c r="B573" s="695" t="s">
        <v>533</v>
      </c>
      <c r="C573" s="698" t="s">
        <v>552</v>
      </c>
      <c r="D573" s="719" t="s">
        <v>2067</v>
      </c>
      <c r="E573" s="698" t="s">
        <v>3532</v>
      </c>
      <c r="F573" s="719" t="s">
        <v>3533</v>
      </c>
      <c r="G573" s="698" t="s">
        <v>3322</v>
      </c>
      <c r="H573" s="698" t="s">
        <v>3323</v>
      </c>
      <c r="I573" s="710">
        <v>5580</v>
      </c>
      <c r="J573" s="710">
        <v>1</v>
      </c>
      <c r="K573" s="711">
        <v>5580</v>
      </c>
    </row>
    <row r="574" spans="1:11" ht="14.4" customHeight="1" x14ac:dyDescent="0.3">
      <c r="A574" s="694" t="s">
        <v>532</v>
      </c>
      <c r="B574" s="695" t="s">
        <v>533</v>
      </c>
      <c r="C574" s="698" t="s">
        <v>552</v>
      </c>
      <c r="D574" s="719" t="s">
        <v>2067</v>
      </c>
      <c r="E574" s="698" t="s">
        <v>3532</v>
      </c>
      <c r="F574" s="719" t="s">
        <v>3533</v>
      </c>
      <c r="G574" s="698" t="s">
        <v>3324</v>
      </c>
      <c r="H574" s="698" t="s">
        <v>3325</v>
      </c>
      <c r="I574" s="710">
        <v>68977</v>
      </c>
      <c r="J574" s="710">
        <v>1</v>
      </c>
      <c r="K574" s="711">
        <v>68977</v>
      </c>
    </row>
    <row r="575" spans="1:11" ht="14.4" customHeight="1" x14ac:dyDescent="0.3">
      <c r="A575" s="694" t="s">
        <v>532</v>
      </c>
      <c r="B575" s="695" t="s">
        <v>533</v>
      </c>
      <c r="C575" s="698" t="s">
        <v>552</v>
      </c>
      <c r="D575" s="719" t="s">
        <v>2067</v>
      </c>
      <c r="E575" s="698" t="s">
        <v>3532</v>
      </c>
      <c r="F575" s="719" t="s">
        <v>3533</v>
      </c>
      <c r="G575" s="698" t="s">
        <v>3326</v>
      </c>
      <c r="H575" s="698" t="s">
        <v>3327</v>
      </c>
      <c r="I575" s="710">
        <v>1230.5</v>
      </c>
      <c r="J575" s="710">
        <v>2</v>
      </c>
      <c r="K575" s="711">
        <v>2461</v>
      </c>
    </row>
    <row r="576" spans="1:11" ht="14.4" customHeight="1" x14ac:dyDescent="0.3">
      <c r="A576" s="694" t="s">
        <v>532</v>
      </c>
      <c r="B576" s="695" t="s">
        <v>533</v>
      </c>
      <c r="C576" s="698" t="s">
        <v>552</v>
      </c>
      <c r="D576" s="719" t="s">
        <v>2067</v>
      </c>
      <c r="E576" s="698" t="s">
        <v>3532</v>
      </c>
      <c r="F576" s="719" t="s">
        <v>3533</v>
      </c>
      <c r="G576" s="698" t="s">
        <v>3328</v>
      </c>
      <c r="H576" s="698" t="s">
        <v>3329</v>
      </c>
      <c r="I576" s="710">
        <v>7847.6</v>
      </c>
      <c r="J576" s="710">
        <v>4</v>
      </c>
      <c r="K576" s="711">
        <v>31390.400000000001</v>
      </c>
    </row>
    <row r="577" spans="1:11" ht="14.4" customHeight="1" x14ac:dyDescent="0.3">
      <c r="A577" s="694" t="s">
        <v>532</v>
      </c>
      <c r="B577" s="695" t="s">
        <v>533</v>
      </c>
      <c r="C577" s="698" t="s">
        <v>552</v>
      </c>
      <c r="D577" s="719" t="s">
        <v>2067</v>
      </c>
      <c r="E577" s="698" t="s">
        <v>3532</v>
      </c>
      <c r="F577" s="719" t="s">
        <v>3533</v>
      </c>
      <c r="G577" s="698" t="s">
        <v>3330</v>
      </c>
      <c r="H577" s="698" t="s">
        <v>3331</v>
      </c>
      <c r="I577" s="710">
        <v>46000</v>
      </c>
      <c r="J577" s="710">
        <v>1</v>
      </c>
      <c r="K577" s="711">
        <v>46000</v>
      </c>
    </row>
    <row r="578" spans="1:11" ht="14.4" customHeight="1" x14ac:dyDescent="0.3">
      <c r="A578" s="694" t="s">
        <v>532</v>
      </c>
      <c r="B578" s="695" t="s">
        <v>533</v>
      </c>
      <c r="C578" s="698" t="s">
        <v>552</v>
      </c>
      <c r="D578" s="719" t="s">
        <v>2067</v>
      </c>
      <c r="E578" s="698" t="s">
        <v>3532</v>
      </c>
      <c r="F578" s="719" t="s">
        <v>3533</v>
      </c>
      <c r="G578" s="698" t="s">
        <v>3332</v>
      </c>
      <c r="H578" s="698" t="s">
        <v>3333</v>
      </c>
      <c r="I578" s="710">
        <v>9292.14</v>
      </c>
      <c r="J578" s="710">
        <v>2</v>
      </c>
      <c r="K578" s="711">
        <v>18584.28</v>
      </c>
    </row>
    <row r="579" spans="1:11" ht="14.4" customHeight="1" x14ac:dyDescent="0.3">
      <c r="A579" s="694" t="s">
        <v>532</v>
      </c>
      <c r="B579" s="695" t="s">
        <v>533</v>
      </c>
      <c r="C579" s="698" t="s">
        <v>552</v>
      </c>
      <c r="D579" s="719" t="s">
        <v>2067</v>
      </c>
      <c r="E579" s="698" t="s">
        <v>3532</v>
      </c>
      <c r="F579" s="719" t="s">
        <v>3533</v>
      </c>
      <c r="G579" s="698" t="s">
        <v>3334</v>
      </c>
      <c r="H579" s="698" t="s">
        <v>3335</v>
      </c>
      <c r="I579" s="710">
        <v>3928.34</v>
      </c>
      <c r="J579" s="710">
        <v>1</v>
      </c>
      <c r="K579" s="711">
        <v>3928.34</v>
      </c>
    </row>
    <row r="580" spans="1:11" ht="14.4" customHeight="1" x14ac:dyDescent="0.3">
      <c r="A580" s="694" t="s">
        <v>532</v>
      </c>
      <c r="B580" s="695" t="s">
        <v>533</v>
      </c>
      <c r="C580" s="698" t="s">
        <v>552</v>
      </c>
      <c r="D580" s="719" t="s">
        <v>2067</v>
      </c>
      <c r="E580" s="698" t="s">
        <v>3532</v>
      </c>
      <c r="F580" s="719" t="s">
        <v>3533</v>
      </c>
      <c r="G580" s="698" t="s">
        <v>3336</v>
      </c>
      <c r="H580" s="698" t="s">
        <v>3337</v>
      </c>
      <c r="I580" s="710">
        <v>17135</v>
      </c>
      <c r="J580" s="710">
        <v>1</v>
      </c>
      <c r="K580" s="711">
        <v>17135</v>
      </c>
    </row>
    <row r="581" spans="1:11" ht="14.4" customHeight="1" x14ac:dyDescent="0.3">
      <c r="A581" s="694" t="s">
        <v>532</v>
      </c>
      <c r="B581" s="695" t="s">
        <v>533</v>
      </c>
      <c r="C581" s="698" t="s">
        <v>552</v>
      </c>
      <c r="D581" s="719" t="s">
        <v>2067</v>
      </c>
      <c r="E581" s="698" t="s">
        <v>3532</v>
      </c>
      <c r="F581" s="719" t="s">
        <v>3533</v>
      </c>
      <c r="G581" s="698" t="s">
        <v>3338</v>
      </c>
      <c r="H581" s="698" t="s">
        <v>3339</v>
      </c>
      <c r="I581" s="710">
        <v>59890.85</v>
      </c>
      <c r="J581" s="710">
        <v>1</v>
      </c>
      <c r="K581" s="711">
        <v>59890.85</v>
      </c>
    </row>
    <row r="582" spans="1:11" ht="14.4" customHeight="1" x14ac:dyDescent="0.3">
      <c r="A582" s="694" t="s">
        <v>532</v>
      </c>
      <c r="B582" s="695" t="s">
        <v>533</v>
      </c>
      <c r="C582" s="698" t="s">
        <v>552</v>
      </c>
      <c r="D582" s="719" t="s">
        <v>2067</v>
      </c>
      <c r="E582" s="698" t="s">
        <v>3532</v>
      </c>
      <c r="F582" s="719" t="s">
        <v>3533</v>
      </c>
      <c r="G582" s="698" t="s">
        <v>3340</v>
      </c>
      <c r="H582" s="698" t="s">
        <v>3341</v>
      </c>
      <c r="I582" s="710">
        <v>10120</v>
      </c>
      <c r="J582" s="710">
        <v>1</v>
      </c>
      <c r="K582" s="711">
        <v>10120</v>
      </c>
    </row>
    <row r="583" spans="1:11" ht="14.4" customHeight="1" x14ac:dyDescent="0.3">
      <c r="A583" s="694" t="s">
        <v>532</v>
      </c>
      <c r="B583" s="695" t="s">
        <v>533</v>
      </c>
      <c r="C583" s="698" t="s">
        <v>552</v>
      </c>
      <c r="D583" s="719" t="s">
        <v>2067</v>
      </c>
      <c r="E583" s="698" t="s">
        <v>3534</v>
      </c>
      <c r="F583" s="719" t="s">
        <v>3535</v>
      </c>
      <c r="G583" s="698" t="s">
        <v>3342</v>
      </c>
      <c r="H583" s="698" t="s">
        <v>3343</v>
      </c>
      <c r="I583" s="710">
        <v>78493.600909090906</v>
      </c>
      <c r="J583" s="710">
        <v>22</v>
      </c>
      <c r="K583" s="711">
        <v>1726859.2699999998</v>
      </c>
    </row>
    <row r="584" spans="1:11" ht="14.4" customHeight="1" x14ac:dyDescent="0.3">
      <c r="A584" s="694" t="s">
        <v>532</v>
      </c>
      <c r="B584" s="695" t="s">
        <v>533</v>
      </c>
      <c r="C584" s="698" t="s">
        <v>552</v>
      </c>
      <c r="D584" s="719" t="s">
        <v>2067</v>
      </c>
      <c r="E584" s="698" t="s">
        <v>3534</v>
      </c>
      <c r="F584" s="719" t="s">
        <v>3535</v>
      </c>
      <c r="G584" s="698" t="s">
        <v>3344</v>
      </c>
      <c r="H584" s="698" t="s">
        <v>3345</v>
      </c>
      <c r="I584" s="710">
        <v>9.9999999999999985E-3</v>
      </c>
      <c r="J584" s="710">
        <v>55</v>
      </c>
      <c r="K584" s="711">
        <v>0.65000000000000013</v>
      </c>
    </row>
    <row r="585" spans="1:11" ht="14.4" customHeight="1" x14ac:dyDescent="0.3">
      <c r="A585" s="694" t="s">
        <v>532</v>
      </c>
      <c r="B585" s="695" t="s">
        <v>533</v>
      </c>
      <c r="C585" s="698" t="s">
        <v>552</v>
      </c>
      <c r="D585" s="719" t="s">
        <v>2067</v>
      </c>
      <c r="E585" s="698" t="s">
        <v>3534</v>
      </c>
      <c r="F585" s="719" t="s">
        <v>3535</v>
      </c>
      <c r="G585" s="698" t="s">
        <v>3346</v>
      </c>
      <c r="H585" s="698" t="s">
        <v>3347</v>
      </c>
      <c r="I585" s="710">
        <v>728451.62928571436</v>
      </c>
      <c r="J585" s="710">
        <v>14</v>
      </c>
      <c r="K585" s="711">
        <v>10198322.810000001</v>
      </c>
    </row>
    <row r="586" spans="1:11" ht="14.4" customHeight="1" x14ac:dyDescent="0.3">
      <c r="A586" s="694" t="s">
        <v>532</v>
      </c>
      <c r="B586" s="695" t="s">
        <v>533</v>
      </c>
      <c r="C586" s="698" t="s">
        <v>552</v>
      </c>
      <c r="D586" s="719" t="s">
        <v>2067</v>
      </c>
      <c r="E586" s="698" t="s">
        <v>3534</v>
      </c>
      <c r="F586" s="719" t="s">
        <v>3535</v>
      </c>
      <c r="G586" s="698" t="s">
        <v>3348</v>
      </c>
      <c r="H586" s="698" t="s">
        <v>3349</v>
      </c>
      <c r="I586" s="710">
        <v>25612.994285714285</v>
      </c>
      <c r="J586" s="710">
        <v>13</v>
      </c>
      <c r="K586" s="711">
        <v>332968.95999999996</v>
      </c>
    </row>
    <row r="587" spans="1:11" ht="14.4" customHeight="1" x14ac:dyDescent="0.3">
      <c r="A587" s="694" t="s">
        <v>532</v>
      </c>
      <c r="B587" s="695" t="s">
        <v>533</v>
      </c>
      <c r="C587" s="698" t="s">
        <v>552</v>
      </c>
      <c r="D587" s="719" t="s">
        <v>2067</v>
      </c>
      <c r="E587" s="698" t="s">
        <v>3534</v>
      </c>
      <c r="F587" s="719" t="s">
        <v>3535</v>
      </c>
      <c r="G587" s="698" t="s">
        <v>3348</v>
      </c>
      <c r="H587" s="698" t="s">
        <v>3350</v>
      </c>
      <c r="I587" s="710">
        <v>26544.356</v>
      </c>
      <c r="J587" s="710">
        <v>10</v>
      </c>
      <c r="K587" s="711">
        <v>265443.56</v>
      </c>
    </row>
    <row r="588" spans="1:11" ht="14.4" customHeight="1" x14ac:dyDescent="0.3">
      <c r="A588" s="694" t="s">
        <v>532</v>
      </c>
      <c r="B588" s="695" t="s">
        <v>533</v>
      </c>
      <c r="C588" s="698" t="s">
        <v>552</v>
      </c>
      <c r="D588" s="719" t="s">
        <v>2067</v>
      </c>
      <c r="E588" s="698" t="s">
        <v>3534</v>
      </c>
      <c r="F588" s="719" t="s">
        <v>3535</v>
      </c>
      <c r="G588" s="698" t="s">
        <v>3351</v>
      </c>
      <c r="H588" s="698" t="s">
        <v>3352</v>
      </c>
      <c r="I588" s="710">
        <v>9.9999999999999985E-3</v>
      </c>
      <c r="J588" s="710">
        <v>14</v>
      </c>
      <c r="K588" s="711">
        <v>0.13999999999999999</v>
      </c>
    </row>
    <row r="589" spans="1:11" ht="14.4" customHeight="1" x14ac:dyDescent="0.3">
      <c r="A589" s="694" t="s">
        <v>532</v>
      </c>
      <c r="B589" s="695" t="s">
        <v>533</v>
      </c>
      <c r="C589" s="698" t="s">
        <v>552</v>
      </c>
      <c r="D589" s="719" t="s">
        <v>2067</v>
      </c>
      <c r="E589" s="698" t="s">
        <v>3534</v>
      </c>
      <c r="F589" s="719" t="s">
        <v>3535</v>
      </c>
      <c r="G589" s="698" t="s">
        <v>3353</v>
      </c>
      <c r="H589" s="698" t="s">
        <v>3354</v>
      </c>
      <c r="I589" s="710">
        <v>9.9999999999999985E-3</v>
      </c>
      <c r="J589" s="710">
        <v>12</v>
      </c>
      <c r="K589" s="711">
        <v>0.11999999999999998</v>
      </c>
    </row>
    <row r="590" spans="1:11" ht="14.4" customHeight="1" x14ac:dyDescent="0.3">
      <c r="A590" s="694" t="s">
        <v>532</v>
      </c>
      <c r="B590" s="695" t="s">
        <v>533</v>
      </c>
      <c r="C590" s="698" t="s">
        <v>552</v>
      </c>
      <c r="D590" s="719" t="s">
        <v>2067</v>
      </c>
      <c r="E590" s="698" t="s">
        <v>3534</v>
      </c>
      <c r="F590" s="719" t="s">
        <v>3535</v>
      </c>
      <c r="G590" s="698" t="s">
        <v>3355</v>
      </c>
      <c r="H590" s="698" t="s">
        <v>3356</v>
      </c>
      <c r="I590" s="710">
        <v>9.9999999999999985E-3</v>
      </c>
      <c r="J590" s="710">
        <v>24</v>
      </c>
      <c r="K590" s="711">
        <v>0.23999999999999996</v>
      </c>
    </row>
    <row r="591" spans="1:11" ht="14.4" customHeight="1" x14ac:dyDescent="0.3">
      <c r="A591" s="694" t="s">
        <v>532</v>
      </c>
      <c r="B591" s="695" t="s">
        <v>533</v>
      </c>
      <c r="C591" s="698" t="s">
        <v>552</v>
      </c>
      <c r="D591" s="719" t="s">
        <v>2067</v>
      </c>
      <c r="E591" s="698" t="s">
        <v>3534</v>
      </c>
      <c r="F591" s="719" t="s">
        <v>3535</v>
      </c>
      <c r="G591" s="698" t="s">
        <v>3357</v>
      </c>
      <c r="H591" s="698" t="s">
        <v>3358</v>
      </c>
      <c r="I591" s="710">
        <v>135000.01727272727</v>
      </c>
      <c r="J591" s="710">
        <v>11</v>
      </c>
      <c r="K591" s="711">
        <v>1485000.19</v>
      </c>
    </row>
    <row r="592" spans="1:11" ht="14.4" customHeight="1" x14ac:dyDescent="0.3">
      <c r="A592" s="694" t="s">
        <v>532</v>
      </c>
      <c r="B592" s="695" t="s">
        <v>533</v>
      </c>
      <c r="C592" s="698" t="s">
        <v>552</v>
      </c>
      <c r="D592" s="719" t="s">
        <v>2067</v>
      </c>
      <c r="E592" s="698" t="s">
        <v>3534</v>
      </c>
      <c r="F592" s="719" t="s">
        <v>3535</v>
      </c>
      <c r="G592" s="698" t="s">
        <v>3359</v>
      </c>
      <c r="H592" s="698" t="s">
        <v>3360</v>
      </c>
      <c r="I592" s="710">
        <v>25612.99</v>
      </c>
      <c r="J592" s="710">
        <v>2</v>
      </c>
      <c r="K592" s="711">
        <v>51225.99</v>
      </c>
    </row>
    <row r="593" spans="1:11" ht="14.4" customHeight="1" x14ac:dyDescent="0.3">
      <c r="A593" s="694" t="s">
        <v>532</v>
      </c>
      <c r="B593" s="695" t="s">
        <v>533</v>
      </c>
      <c r="C593" s="698" t="s">
        <v>552</v>
      </c>
      <c r="D593" s="719" t="s">
        <v>2067</v>
      </c>
      <c r="E593" s="698" t="s">
        <v>3534</v>
      </c>
      <c r="F593" s="719" t="s">
        <v>3535</v>
      </c>
      <c r="G593" s="698" t="s">
        <v>3361</v>
      </c>
      <c r="H593" s="698" t="s">
        <v>3362</v>
      </c>
      <c r="I593" s="710">
        <v>25613</v>
      </c>
      <c r="J593" s="710">
        <v>1</v>
      </c>
      <c r="K593" s="711">
        <v>25613</v>
      </c>
    </row>
    <row r="594" spans="1:11" ht="14.4" customHeight="1" x14ac:dyDescent="0.3">
      <c r="A594" s="694" t="s">
        <v>532</v>
      </c>
      <c r="B594" s="695" t="s">
        <v>533</v>
      </c>
      <c r="C594" s="698" t="s">
        <v>552</v>
      </c>
      <c r="D594" s="719" t="s">
        <v>2067</v>
      </c>
      <c r="E594" s="698" t="s">
        <v>3534</v>
      </c>
      <c r="F594" s="719" t="s">
        <v>3535</v>
      </c>
      <c r="G594" s="698" t="s">
        <v>3363</v>
      </c>
      <c r="H594" s="698" t="s">
        <v>3364</v>
      </c>
      <c r="I594" s="710">
        <v>0.01</v>
      </c>
      <c r="J594" s="710">
        <v>1</v>
      </c>
      <c r="K594" s="711">
        <v>0.01</v>
      </c>
    </row>
    <row r="595" spans="1:11" ht="14.4" customHeight="1" x14ac:dyDescent="0.3">
      <c r="A595" s="694" t="s">
        <v>532</v>
      </c>
      <c r="B595" s="695" t="s">
        <v>533</v>
      </c>
      <c r="C595" s="698" t="s">
        <v>552</v>
      </c>
      <c r="D595" s="719" t="s">
        <v>2067</v>
      </c>
      <c r="E595" s="698" t="s">
        <v>3528</v>
      </c>
      <c r="F595" s="719" t="s">
        <v>3529</v>
      </c>
      <c r="G595" s="698" t="s">
        <v>3365</v>
      </c>
      <c r="H595" s="698" t="s">
        <v>3366</v>
      </c>
      <c r="I595" s="710">
        <v>3661.57</v>
      </c>
      <c r="J595" s="710">
        <v>2</v>
      </c>
      <c r="K595" s="711">
        <v>7323.14</v>
      </c>
    </row>
    <row r="596" spans="1:11" ht="14.4" customHeight="1" x14ac:dyDescent="0.3">
      <c r="A596" s="694" t="s">
        <v>532</v>
      </c>
      <c r="B596" s="695" t="s">
        <v>533</v>
      </c>
      <c r="C596" s="698" t="s">
        <v>552</v>
      </c>
      <c r="D596" s="719" t="s">
        <v>2067</v>
      </c>
      <c r="E596" s="698" t="s">
        <v>3528</v>
      </c>
      <c r="F596" s="719" t="s">
        <v>3529</v>
      </c>
      <c r="G596" s="698" t="s">
        <v>3367</v>
      </c>
      <c r="H596" s="698" t="s">
        <v>3368</v>
      </c>
      <c r="I596" s="710">
        <v>7323.13</v>
      </c>
      <c r="J596" s="710">
        <v>2</v>
      </c>
      <c r="K596" s="711">
        <v>14646.26</v>
      </c>
    </row>
    <row r="597" spans="1:11" ht="14.4" customHeight="1" x14ac:dyDescent="0.3">
      <c r="A597" s="694" t="s">
        <v>532</v>
      </c>
      <c r="B597" s="695" t="s">
        <v>533</v>
      </c>
      <c r="C597" s="698" t="s">
        <v>552</v>
      </c>
      <c r="D597" s="719" t="s">
        <v>2067</v>
      </c>
      <c r="E597" s="698" t="s">
        <v>3528</v>
      </c>
      <c r="F597" s="719" t="s">
        <v>3529</v>
      </c>
      <c r="G597" s="698" t="s">
        <v>3369</v>
      </c>
      <c r="H597" s="698" t="s">
        <v>3370</v>
      </c>
      <c r="I597" s="710">
        <v>3938.1799999999994</v>
      </c>
      <c r="J597" s="710">
        <v>10</v>
      </c>
      <c r="K597" s="711">
        <v>39381.760000000002</v>
      </c>
    </row>
    <row r="598" spans="1:11" ht="14.4" customHeight="1" x14ac:dyDescent="0.3">
      <c r="A598" s="694" t="s">
        <v>532</v>
      </c>
      <c r="B598" s="695" t="s">
        <v>533</v>
      </c>
      <c r="C598" s="698" t="s">
        <v>552</v>
      </c>
      <c r="D598" s="719" t="s">
        <v>2067</v>
      </c>
      <c r="E598" s="698" t="s">
        <v>3528</v>
      </c>
      <c r="F598" s="719" t="s">
        <v>3529</v>
      </c>
      <c r="G598" s="698" t="s">
        <v>3371</v>
      </c>
      <c r="H598" s="698" t="s">
        <v>3372</v>
      </c>
      <c r="I598" s="710">
        <v>5708.3</v>
      </c>
      <c r="J598" s="710">
        <v>8</v>
      </c>
      <c r="K598" s="711">
        <v>45666.36</v>
      </c>
    </row>
    <row r="599" spans="1:11" ht="14.4" customHeight="1" x14ac:dyDescent="0.3">
      <c r="A599" s="694" t="s">
        <v>532</v>
      </c>
      <c r="B599" s="695" t="s">
        <v>533</v>
      </c>
      <c r="C599" s="698" t="s">
        <v>552</v>
      </c>
      <c r="D599" s="719" t="s">
        <v>2067</v>
      </c>
      <c r="E599" s="698" t="s">
        <v>3528</v>
      </c>
      <c r="F599" s="719" t="s">
        <v>3529</v>
      </c>
      <c r="G599" s="698" t="s">
        <v>3373</v>
      </c>
      <c r="H599" s="698" t="s">
        <v>3374</v>
      </c>
      <c r="I599" s="710">
        <v>62658</v>
      </c>
      <c r="J599" s="710">
        <v>4</v>
      </c>
      <c r="K599" s="711">
        <v>250632</v>
      </c>
    </row>
    <row r="600" spans="1:11" ht="14.4" customHeight="1" x14ac:dyDescent="0.3">
      <c r="A600" s="694" t="s">
        <v>532</v>
      </c>
      <c r="B600" s="695" t="s">
        <v>533</v>
      </c>
      <c r="C600" s="698" t="s">
        <v>552</v>
      </c>
      <c r="D600" s="719" t="s">
        <v>2067</v>
      </c>
      <c r="E600" s="698" t="s">
        <v>3528</v>
      </c>
      <c r="F600" s="719" t="s">
        <v>3529</v>
      </c>
      <c r="G600" s="698" t="s">
        <v>3375</v>
      </c>
      <c r="H600" s="698" t="s">
        <v>3376</v>
      </c>
      <c r="I600" s="710">
        <v>10478.01</v>
      </c>
      <c r="J600" s="710">
        <v>3</v>
      </c>
      <c r="K600" s="711">
        <v>31434.03</v>
      </c>
    </row>
    <row r="601" spans="1:11" ht="14.4" customHeight="1" x14ac:dyDescent="0.3">
      <c r="A601" s="694" t="s">
        <v>532</v>
      </c>
      <c r="B601" s="695" t="s">
        <v>533</v>
      </c>
      <c r="C601" s="698" t="s">
        <v>552</v>
      </c>
      <c r="D601" s="719" t="s">
        <v>2067</v>
      </c>
      <c r="E601" s="698" t="s">
        <v>3528</v>
      </c>
      <c r="F601" s="719" t="s">
        <v>3529</v>
      </c>
      <c r="G601" s="698" t="s">
        <v>3377</v>
      </c>
      <c r="H601" s="698" t="s">
        <v>3378</v>
      </c>
      <c r="I601" s="710">
        <v>11974.75</v>
      </c>
      <c r="J601" s="710">
        <v>1</v>
      </c>
      <c r="K601" s="711">
        <v>11974.75</v>
      </c>
    </row>
    <row r="602" spans="1:11" ht="14.4" customHeight="1" x14ac:dyDescent="0.3">
      <c r="A602" s="694" t="s">
        <v>532</v>
      </c>
      <c r="B602" s="695" t="s">
        <v>533</v>
      </c>
      <c r="C602" s="698" t="s">
        <v>552</v>
      </c>
      <c r="D602" s="719" t="s">
        <v>2067</v>
      </c>
      <c r="E602" s="698" t="s">
        <v>3528</v>
      </c>
      <c r="F602" s="719" t="s">
        <v>3529</v>
      </c>
      <c r="G602" s="698" t="s">
        <v>3379</v>
      </c>
      <c r="H602" s="698" t="s">
        <v>3380</v>
      </c>
      <c r="I602" s="710">
        <v>7502</v>
      </c>
      <c r="J602" s="710">
        <v>9</v>
      </c>
      <c r="K602" s="711">
        <v>67518</v>
      </c>
    </row>
    <row r="603" spans="1:11" ht="14.4" customHeight="1" x14ac:dyDescent="0.3">
      <c r="A603" s="694" t="s">
        <v>532</v>
      </c>
      <c r="B603" s="695" t="s">
        <v>533</v>
      </c>
      <c r="C603" s="698" t="s">
        <v>552</v>
      </c>
      <c r="D603" s="719" t="s">
        <v>2067</v>
      </c>
      <c r="E603" s="698" t="s">
        <v>3528</v>
      </c>
      <c r="F603" s="719" t="s">
        <v>3529</v>
      </c>
      <c r="G603" s="698" t="s">
        <v>3381</v>
      </c>
      <c r="H603" s="698" t="s">
        <v>3382</v>
      </c>
      <c r="I603" s="710">
        <v>4840</v>
      </c>
      <c r="J603" s="710">
        <v>2</v>
      </c>
      <c r="K603" s="711">
        <v>9680</v>
      </c>
    </row>
    <row r="604" spans="1:11" ht="14.4" customHeight="1" x14ac:dyDescent="0.3">
      <c r="A604" s="694" t="s">
        <v>532</v>
      </c>
      <c r="B604" s="695" t="s">
        <v>533</v>
      </c>
      <c r="C604" s="698" t="s">
        <v>552</v>
      </c>
      <c r="D604" s="719" t="s">
        <v>2067</v>
      </c>
      <c r="E604" s="698" t="s">
        <v>3528</v>
      </c>
      <c r="F604" s="719" t="s">
        <v>3529</v>
      </c>
      <c r="G604" s="698" t="s">
        <v>3383</v>
      </c>
      <c r="H604" s="698" t="s">
        <v>3384</v>
      </c>
      <c r="I604" s="710">
        <v>3993</v>
      </c>
      <c r="J604" s="710">
        <v>2</v>
      </c>
      <c r="K604" s="711">
        <v>7986</v>
      </c>
    </row>
    <row r="605" spans="1:11" ht="14.4" customHeight="1" x14ac:dyDescent="0.3">
      <c r="A605" s="694" t="s">
        <v>532</v>
      </c>
      <c r="B605" s="695" t="s">
        <v>533</v>
      </c>
      <c r="C605" s="698" t="s">
        <v>552</v>
      </c>
      <c r="D605" s="719" t="s">
        <v>2067</v>
      </c>
      <c r="E605" s="698" t="s">
        <v>3528</v>
      </c>
      <c r="F605" s="719" t="s">
        <v>3529</v>
      </c>
      <c r="G605" s="698" t="s">
        <v>3385</v>
      </c>
      <c r="H605" s="698" t="s">
        <v>3386</v>
      </c>
      <c r="I605" s="710">
        <v>61920</v>
      </c>
      <c r="J605" s="710">
        <v>4</v>
      </c>
      <c r="K605" s="711">
        <v>247680</v>
      </c>
    </row>
    <row r="606" spans="1:11" ht="14.4" customHeight="1" x14ac:dyDescent="0.3">
      <c r="A606" s="694" t="s">
        <v>532</v>
      </c>
      <c r="B606" s="695" t="s">
        <v>533</v>
      </c>
      <c r="C606" s="698" t="s">
        <v>552</v>
      </c>
      <c r="D606" s="719" t="s">
        <v>2067</v>
      </c>
      <c r="E606" s="698" t="s">
        <v>3536</v>
      </c>
      <c r="F606" s="719" t="s">
        <v>3537</v>
      </c>
      <c r="G606" s="698" t="s">
        <v>3387</v>
      </c>
      <c r="H606" s="698" t="s">
        <v>3388</v>
      </c>
      <c r="I606" s="710">
        <v>34.5</v>
      </c>
      <c r="J606" s="710">
        <v>396</v>
      </c>
      <c r="K606" s="711">
        <v>13662</v>
      </c>
    </row>
    <row r="607" spans="1:11" ht="14.4" customHeight="1" x14ac:dyDescent="0.3">
      <c r="A607" s="694" t="s">
        <v>532</v>
      </c>
      <c r="B607" s="695" t="s">
        <v>533</v>
      </c>
      <c r="C607" s="698" t="s">
        <v>552</v>
      </c>
      <c r="D607" s="719" t="s">
        <v>2067</v>
      </c>
      <c r="E607" s="698" t="s">
        <v>3536</v>
      </c>
      <c r="F607" s="719" t="s">
        <v>3537</v>
      </c>
      <c r="G607" s="698" t="s">
        <v>3389</v>
      </c>
      <c r="H607" s="698" t="s">
        <v>3390</v>
      </c>
      <c r="I607" s="710">
        <v>343.85</v>
      </c>
      <c r="J607" s="710">
        <v>108</v>
      </c>
      <c r="K607" s="711">
        <v>37135.799999999996</v>
      </c>
    </row>
    <row r="608" spans="1:11" ht="14.4" customHeight="1" x14ac:dyDescent="0.3">
      <c r="A608" s="694" t="s">
        <v>532</v>
      </c>
      <c r="B608" s="695" t="s">
        <v>533</v>
      </c>
      <c r="C608" s="698" t="s">
        <v>552</v>
      </c>
      <c r="D608" s="719" t="s">
        <v>2067</v>
      </c>
      <c r="E608" s="698" t="s">
        <v>3536</v>
      </c>
      <c r="F608" s="719" t="s">
        <v>3537</v>
      </c>
      <c r="G608" s="698" t="s">
        <v>3391</v>
      </c>
      <c r="H608" s="698" t="s">
        <v>3392</v>
      </c>
      <c r="I608" s="710">
        <v>45.61</v>
      </c>
      <c r="J608" s="710">
        <v>36</v>
      </c>
      <c r="K608" s="711">
        <v>1641.86</v>
      </c>
    </row>
    <row r="609" spans="1:11" ht="14.4" customHeight="1" x14ac:dyDescent="0.3">
      <c r="A609" s="694" t="s">
        <v>532</v>
      </c>
      <c r="B609" s="695" t="s">
        <v>533</v>
      </c>
      <c r="C609" s="698" t="s">
        <v>552</v>
      </c>
      <c r="D609" s="719" t="s">
        <v>2067</v>
      </c>
      <c r="E609" s="698" t="s">
        <v>3536</v>
      </c>
      <c r="F609" s="719" t="s">
        <v>3537</v>
      </c>
      <c r="G609" s="698" t="s">
        <v>3393</v>
      </c>
      <c r="H609" s="698" t="s">
        <v>3394</v>
      </c>
      <c r="I609" s="710">
        <v>348.89</v>
      </c>
      <c r="J609" s="710">
        <v>180</v>
      </c>
      <c r="K609" s="711">
        <v>62799.86</v>
      </c>
    </row>
    <row r="610" spans="1:11" ht="14.4" customHeight="1" x14ac:dyDescent="0.3">
      <c r="A610" s="694" t="s">
        <v>532</v>
      </c>
      <c r="B610" s="695" t="s">
        <v>533</v>
      </c>
      <c r="C610" s="698" t="s">
        <v>552</v>
      </c>
      <c r="D610" s="719" t="s">
        <v>2067</v>
      </c>
      <c r="E610" s="698" t="s">
        <v>3536</v>
      </c>
      <c r="F610" s="719" t="s">
        <v>3537</v>
      </c>
      <c r="G610" s="698" t="s">
        <v>3395</v>
      </c>
      <c r="H610" s="698" t="s">
        <v>3396</v>
      </c>
      <c r="I610" s="710">
        <v>27.21</v>
      </c>
      <c r="J610" s="710">
        <v>340</v>
      </c>
      <c r="K610" s="711">
        <v>9250.67</v>
      </c>
    </row>
    <row r="611" spans="1:11" ht="14.4" customHeight="1" x14ac:dyDescent="0.3">
      <c r="A611" s="694" t="s">
        <v>532</v>
      </c>
      <c r="B611" s="695" t="s">
        <v>533</v>
      </c>
      <c r="C611" s="698" t="s">
        <v>552</v>
      </c>
      <c r="D611" s="719" t="s">
        <v>2067</v>
      </c>
      <c r="E611" s="698" t="s">
        <v>3536</v>
      </c>
      <c r="F611" s="719" t="s">
        <v>3537</v>
      </c>
      <c r="G611" s="698" t="s">
        <v>3397</v>
      </c>
      <c r="H611" s="698" t="s">
        <v>3398</v>
      </c>
      <c r="I611" s="710">
        <v>29.7</v>
      </c>
      <c r="J611" s="710">
        <v>580</v>
      </c>
      <c r="K611" s="711">
        <v>17223.939999999999</v>
      </c>
    </row>
    <row r="612" spans="1:11" ht="14.4" customHeight="1" x14ac:dyDescent="0.3">
      <c r="A612" s="694" t="s">
        <v>532</v>
      </c>
      <c r="B612" s="695" t="s">
        <v>533</v>
      </c>
      <c r="C612" s="698" t="s">
        <v>552</v>
      </c>
      <c r="D612" s="719" t="s">
        <v>2067</v>
      </c>
      <c r="E612" s="698" t="s">
        <v>3536</v>
      </c>
      <c r="F612" s="719" t="s">
        <v>3537</v>
      </c>
      <c r="G612" s="698" t="s">
        <v>3399</v>
      </c>
      <c r="H612" s="698" t="s">
        <v>3400</v>
      </c>
      <c r="I612" s="710">
        <v>140.37</v>
      </c>
      <c r="J612" s="710">
        <v>216</v>
      </c>
      <c r="K612" s="711">
        <v>30319.67</v>
      </c>
    </row>
    <row r="613" spans="1:11" ht="14.4" customHeight="1" x14ac:dyDescent="0.3">
      <c r="A613" s="694" t="s">
        <v>532</v>
      </c>
      <c r="B613" s="695" t="s">
        <v>533</v>
      </c>
      <c r="C613" s="698" t="s">
        <v>552</v>
      </c>
      <c r="D613" s="719" t="s">
        <v>2067</v>
      </c>
      <c r="E613" s="698" t="s">
        <v>3536</v>
      </c>
      <c r="F613" s="719" t="s">
        <v>3537</v>
      </c>
      <c r="G613" s="698" t="s">
        <v>3401</v>
      </c>
      <c r="H613" s="698" t="s">
        <v>3402</v>
      </c>
      <c r="I613" s="710">
        <v>38.909999999999997</v>
      </c>
      <c r="J613" s="710">
        <v>900</v>
      </c>
      <c r="K613" s="711">
        <v>35017.509999999995</v>
      </c>
    </row>
    <row r="614" spans="1:11" ht="14.4" customHeight="1" x14ac:dyDescent="0.3">
      <c r="A614" s="694" t="s">
        <v>532</v>
      </c>
      <c r="B614" s="695" t="s">
        <v>533</v>
      </c>
      <c r="C614" s="698" t="s">
        <v>552</v>
      </c>
      <c r="D614" s="719" t="s">
        <v>2067</v>
      </c>
      <c r="E614" s="698" t="s">
        <v>3536</v>
      </c>
      <c r="F614" s="719" t="s">
        <v>3537</v>
      </c>
      <c r="G614" s="698" t="s">
        <v>3403</v>
      </c>
      <c r="H614" s="698" t="s">
        <v>3404</v>
      </c>
      <c r="I614" s="710">
        <v>128.56</v>
      </c>
      <c r="J614" s="710">
        <v>576</v>
      </c>
      <c r="K614" s="711">
        <v>74052.639999999999</v>
      </c>
    </row>
    <row r="615" spans="1:11" ht="14.4" customHeight="1" x14ac:dyDescent="0.3">
      <c r="A615" s="694" t="s">
        <v>532</v>
      </c>
      <c r="B615" s="695" t="s">
        <v>533</v>
      </c>
      <c r="C615" s="698" t="s">
        <v>552</v>
      </c>
      <c r="D615" s="719" t="s">
        <v>2067</v>
      </c>
      <c r="E615" s="698" t="s">
        <v>3536</v>
      </c>
      <c r="F615" s="719" t="s">
        <v>3537</v>
      </c>
      <c r="G615" s="698" t="s">
        <v>3405</v>
      </c>
      <c r="H615" s="698" t="s">
        <v>3406</v>
      </c>
      <c r="I615" s="710">
        <v>26.9</v>
      </c>
      <c r="J615" s="710">
        <v>80</v>
      </c>
      <c r="K615" s="711">
        <v>2152.16</v>
      </c>
    </row>
    <row r="616" spans="1:11" ht="14.4" customHeight="1" x14ac:dyDescent="0.3">
      <c r="A616" s="694" t="s">
        <v>532</v>
      </c>
      <c r="B616" s="695" t="s">
        <v>533</v>
      </c>
      <c r="C616" s="698" t="s">
        <v>552</v>
      </c>
      <c r="D616" s="719" t="s">
        <v>2067</v>
      </c>
      <c r="E616" s="698" t="s">
        <v>3536</v>
      </c>
      <c r="F616" s="719" t="s">
        <v>3537</v>
      </c>
      <c r="G616" s="698" t="s">
        <v>3407</v>
      </c>
      <c r="H616" s="698" t="s">
        <v>3408</v>
      </c>
      <c r="I616" s="710">
        <v>200.84</v>
      </c>
      <c r="J616" s="710">
        <v>12</v>
      </c>
      <c r="K616" s="711">
        <v>2410.13</v>
      </c>
    </row>
    <row r="617" spans="1:11" ht="14.4" customHeight="1" x14ac:dyDescent="0.3">
      <c r="A617" s="694" t="s">
        <v>532</v>
      </c>
      <c r="B617" s="695" t="s">
        <v>533</v>
      </c>
      <c r="C617" s="698" t="s">
        <v>552</v>
      </c>
      <c r="D617" s="719" t="s">
        <v>2067</v>
      </c>
      <c r="E617" s="698" t="s">
        <v>3536</v>
      </c>
      <c r="F617" s="719" t="s">
        <v>3537</v>
      </c>
      <c r="G617" s="698" t="s">
        <v>3409</v>
      </c>
      <c r="H617" s="698" t="s">
        <v>3410</v>
      </c>
      <c r="I617" s="710">
        <v>424.99</v>
      </c>
      <c r="J617" s="710">
        <v>12</v>
      </c>
      <c r="K617" s="711">
        <v>5099.8900000000003</v>
      </c>
    </row>
    <row r="618" spans="1:11" ht="14.4" customHeight="1" x14ac:dyDescent="0.3">
      <c r="A618" s="694" t="s">
        <v>532</v>
      </c>
      <c r="B618" s="695" t="s">
        <v>533</v>
      </c>
      <c r="C618" s="698" t="s">
        <v>552</v>
      </c>
      <c r="D618" s="719" t="s">
        <v>2067</v>
      </c>
      <c r="E618" s="698" t="s">
        <v>3524</v>
      </c>
      <c r="F618" s="719" t="s">
        <v>3525</v>
      </c>
      <c r="G618" s="698" t="s">
        <v>3411</v>
      </c>
      <c r="H618" s="698" t="s">
        <v>3412</v>
      </c>
      <c r="I618" s="710">
        <v>0.67</v>
      </c>
      <c r="J618" s="710">
        <v>100</v>
      </c>
      <c r="K618" s="711">
        <v>67</v>
      </c>
    </row>
    <row r="619" spans="1:11" ht="14.4" customHeight="1" x14ac:dyDescent="0.3">
      <c r="A619" s="694" t="s">
        <v>532</v>
      </c>
      <c r="B619" s="695" t="s">
        <v>533</v>
      </c>
      <c r="C619" s="698" t="s">
        <v>552</v>
      </c>
      <c r="D619" s="719" t="s">
        <v>2067</v>
      </c>
      <c r="E619" s="698" t="s">
        <v>3524</v>
      </c>
      <c r="F619" s="719" t="s">
        <v>3525</v>
      </c>
      <c r="G619" s="698" t="s">
        <v>3413</v>
      </c>
      <c r="H619" s="698" t="s">
        <v>3414</v>
      </c>
      <c r="I619" s="710">
        <v>10.45</v>
      </c>
      <c r="J619" s="710">
        <v>100</v>
      </c>
      <c r="K619" s="711">
        <v>1045.44</v>
      </c>
    </row>
    <row r="620" spans="1:11" ht="14.4" customHeight="1" x14ac:dyDescent="0.3">
      <c r="A620" s="694" t="s">
        <v>532</v>
      </c>
      <c r="B620" s="695" t="s">
        <v>533</v>
      </c>
      <c r="C620" s="698" t="s">
        <v>552</v>
      </c>
      <c r="D620" s="719" t="s">
        <v>2067</v>
      </c>
      <c r="E620" s="698" t="s">
        <v>3524</v>
      </c>
      <c r="F620" s="719" t="s">
        <v>3525</v>
      </c>
      <c r="G620" s="698" t="s">
        <v>3415</v>
      </c>
      <c r="H620" s="698" t="s">
        <v>3416</v>
      </c>
      <c r="I620" s="710">
        <v>10.16</v>
      </c>
      <c r="J620" s="710">
        <v>50</v>
      </c>
      <c r="K620" s="711">
        <v>508.2</v>
      </c>
    </row>
    <row r="621" spans="1:11" ht="14.4" customHeight="1" x14ac:dyDescent="0.3">
      <c r="A621" s="694" t="s">
        <v>532</v>
      </c>
      <c r="B621" s="695" t="s">
        <v>533</v>
      </c>
      <c r="C621" s="698" t="s">
        <v>552</v>
      </c>
      <c r="D621" s="719" t="s">
        <v>2067</v>
      </c>
      <c r="E621" s="698" t="s">
        <v>3524</v>
      </c>
      <c r="F621" s="719" t="s">
        <v>3525</v>
      </c>
      <c r="G621" s="698" t="s">
        <v>3417</v>
      </c>
      <c r="H621" s="698" t="s">
        <v>3418</v>
      </c>
      <c r="I621" s="710">
        <v>10.99</v>
      </c>
      <c r="J621" s="710">
        <v>400</v>
      </c>
      <c r="K621" s="711">
        <v>4394.72</v>
      </c>
    </row>
    <row r="622" spans="1:11" ht="14.4" customHeight="1" x14ac:dyDescent="0.3">
      <c r="A622" s="694" t="s">
        <v>532</v>
      </c>
      <c r="B622" s="695" t="s">
        <v>533</v>
      </c>
      <c r="C622" s="698" t="s">
        <v>552</v>
      </c>
      <c r="D622" s="719" t="s">
        <v>2067</v>
      </c>
      <c r="E622" s="698" t="s">
        <v>3524</v>
      </c>
      <c r="F622" s="719" t="s">
        <v>3525</v>
      </c>
      <c r="G622" s="698" t="s">
        <v>2536</v>
      </c>
      <c r="H622" s="698" t="s">
        <v>2537</v>
      </c>
      <c r="I622" s="710">
        <v>0.3</v>
      </c>
      <c r="J622" s="710">
        <v>600</v>
      </c>
      <c r="K622" s="711">
        <v>180</v>
      </c>
    </row>
    <row r="623" spans="1:11" ht="14.4" customHeight="1" x14ac:dyDescent="0.3">
      <c r="A623" s="694" t="s">
        <v>532</v>
      </c>
      <c r="B623" s="695" t="s">
        <v>533</v>
      </c>
      <c r="C623" s="698" t="s">
        <v>552</v>
      </c>
      <c r="D623" s="719" t="s">
        <v>2067</v>
      </c>
      <c r="E623" s="698" t="s">
        <v>3524</v>
      </c>
      <c r="F623" s="719" t="s">
        <v>3525</v>
      </c>
      <c r="G623" s="698" t="s">
        <v>2807</v>
      </c>
      <c r="H623" s="698" t="s">
        <v>2808</v>
      </c>
      <c r="I623" s="710">
        <v>48.82</v>
      </c>
      <c r="J623" s="710">
        <v>50</v>
      </c>
      <c r="K623" s="711">
        <v>2441</v>
      </c>
    </row>
    <row r="624" spans="1:11" ht="14.4" customHeight="1" x14ac:dyDescent="0.3">
      <c r="A624" s="694" t="s">
        <v>532</v>
      </c>
      <c r="B624" s="695" t="s">
        <v>533</v>
      </c>
      <c r="C624" s="698" t="s">
        <v>552</v>
      </c>
      <c r="D624" s="719" t="s">
        <v>2067</v>
      </c>
      <c r="E624" s="698" t="s">
        <v>3524</v>
      </c>
      <c r="F624" s="719" t="s">
        <v>3525</v>
      </c>
      <c r="G624" s="698" t="s">
        <v>3419</v>
      </c>
      <c r="H624" s="698" t="s">
        <v>3420</v>
      </c>
      <c r="I624" s="710">
        <v>12871.98</v>
      </c>
      <c r="J624" s="710">
        <v>1</v>
      </c>
      <c r="K624" s="711">
        <v>12871.98</v>
      </c>
    </row>
    <row r="625" spans="1:11" ht="14.4" customHeight="1" x14ac:dyDescent="0.3">
      <c r="A625" s="694" t="s">
        <v>532</v>
      </c>
      <c r="B625" s="695" t="s">
        <v>533</v>
      </c>
      <c r="C625" s="698" t="s">
        <v>552</v>
      </c>
      <c r="D625" s="719" t="s">
        <v>2067</v>
      </c>
      <c r="E625" s="698" t="s">
        <v>3524</v>
      </c>
      <c r="F625" s="719" t="s">
        <v>3525</v>
      </c>
      <c r="G625" s="698" t="s">
        <v>3421</v>
      </c>
      <c r="H625" s="698" t="s">
        <v>3422</v>
      </c>
      <c r="I625" s="710">
        <v>10.99</v>
      </c>
      <c r="J625" s="710">
        <v>300</v>
      </c>
      <c r="K625" s="711">
        <v>3296.04</v>
      </c>
    </row>
    <row r="626" spans="1:11" ht="14.4" customHeight="1" x14ac:dyDescent="0.3">
      <c r="A626" s="694" t="s">
        <v>532</v>
      </c>
      <c r="B626" s="695" t="s">
        <v>533</v>
      </c>
      <c r="C626" s="698" t="s">
        <v>552</v>
      </c>
      <c r="D626" s="719" t="s">
        <v>2067</v>
      </c>
      <c r="E626" s="698" t="s">
        <v>3526</v>
      </c>
      <c r="F626" s="719" t="s">
        <v>3527</v>
      </c>
      <c r="G626" s="698" t="s">
        <v>3423</v>
      </c>
      <c r="H626" s="698" t="s">
        <v>3424</v>
      </c>
      <c r="I626" s="710">
        <v>10.55</v>
      </c>
      <c r="J626" s="710">
        <v>80</v>
      </c>
      <c r="K626" s="711">
        <v>844.1</v>
      </c>
    </row>
    <row r="627" spans="1:11" ht="14.4" customHeight="1" x14ac:dyDescent="0.3">
      <c r="A627" s="694" t="s">
        <v>532</v>
      </c>
      <c r="B627" s="695" t="s">
        <v>533</v>
      </c>
      <c r="C627" s="698" t="s">
        <v>552</v>
      </c>
      <c r="D627" s="719" t="s">
        <v>2067</v>
      </c>
      <c r="E627" s="698" t="s">
        <v>3526</v>
      </c>
      <c r="F627" s="719" t="s">
        <v>3527</v>
      </c>
      <c r="G627" s="698" t="s">
        <v>3425</v>
      </c>
      <c r="H627" s="698" t="s">
        <v>3426</v>
      </c>
      <c r="I627" s="710">
        <v>10.549999999999999</v>
      </c>
      <c r="J627" s="710">
        <v>560</v>
      </c>
      <c r="K627" s="711">
        <v>5908.5300000000007</v>
      </c>
    </row>
    <row r="628" spans="1:11" ht="14.4" customHeight="1" x14ac:dyDescent="0.3">
      <c r="A628" s="694" t="s">
        <v>532</v>
      </c>
      <c r="B628" s="695" t="s">
        <v>533</v>
      </c>
      <c r="C628" s="698" t="s">
        <v>552</v>
      </c>
      <c r="D628" s="719" t="s">
        <v>2067</v>
      </c>
      <c r="E628" s="698" t="s">
        <v>3526</v>
      </c>
      <c r="F628" s="719" t="s">
        <v>3527</v>
      </c>
      <c r="G628" s="698" t="s">
        <v>3427</v>
      </c>
      <c r="H628" s="698" t="s">
        <v>3428</v>
      </c>
      <c r="I628" s="710">
        <v>16.216666666666669</v>
      </c>
      <c r="J628" s="710">
        <v>270</v>
      </c>
      <c r="K628" s="711">
        <v>4378.8999999999996</v>
      </c>
    </row>
    <row r="629" spans="1:11" ht="14.4" customHeight="1" x14ac:dyDescent="0.3">
      <c r="A629" s="694" t="s">
        <v>532</v>
      </c>
      <c r="B629" s="695" t="s">
        <v>533</v>
      </c>
      <c r="C629" s="698" t="s">
        <v>552</v>
      </c>
      <c r="D629" s="719" t="s">
        <v>2067</v>
      </c>
      <c r="E629" s="698" t="s">
        <v>3526</v>
      </c>
      <c r="F629" s="719" t="s">
        <v>3527</v>
      </c>
      <c r="G629" s="698" t="s">
        <v>3429</v>
      </c>
      <c r="H629" s="698" t="s">
        <v>3430</v>
      </c>
      <c r="I629" s="710">
        <v>11.01</v>
      </c>
      <c r="J629" s="710">
        <v>400</v>
      </c>
      <c r="K629" s="711">
        <v>4404</v>
      </c>
    </row>
    <row r="630" spans="1:11" ht="14.4" customHeight="1" x14ac:dyDescent="0.3">
      <c r="A630" s="694" t="s">
        <v>532</v>
      </c>
      <c r="B630" s="695" t="s">
        <v>533</v>
      </c>
      <c r="C630" s="698" t="s">
        <v>552</v>
      </c>
      <c r="D630" s="719" t="s">
        <v>2067</v>
      </c>
      <c r="E630" s="698" t="s">
        <v>3526</v>
      </c>
      <c r="F630" s="719" t="s">
        <v>3527</v>
      </c>
      <c r="G630" s="698" t="s">
        <v>3431</v>
      </c>
      <c r="H630" s="698" t="s">
        <v>3432</v>
      </c>
      <c r="I630" s="710">
        <v>10.55</v>
      </c>
      <c r="J630" s="710">
        <v>160</v>
      </c>
      <c r="K630" s="711">
        <v>1688.1</v>
      </c>
    </row>
    <row r="631" spans="1:11" ht="14.4" customHeight="1" x14ac:dyDescent="0.3">
      <c r="A631" s="694" t="s">
        <v>532</v>
      </c>
      <c r="B631" s="695" t="s">
        <v>533</v>
      </c>
      <c r="C631" s="698" t="s">
        <v>552</v>
      </c>
      <c r="D631" s="719" t="s">
        <v>2067</v>
      </c>
      <c r="E631" s="698" t="s">
        <v>3526</v>
      </c>
      <c r="F631" s="719" t="s">
        <v>3527</v>
      </c>
      <c r="G631" s="698" t="s">
        <v>3431</v>
      </c>
      <c r="H631" s="698" t="s">
        <v>3433</v>
      </c>
      <c r="I631" s="710">
        <v>10.55</v>
      </c>
      <c r="J631" s="710">
        <v>120</v>
      </c>
      <c r="K631" s="711">
        <v>1266.1500000000001</v>
      </c>
    </row>
    <row r="632" spans="1:11" ht="14.4" customHeight="1" x14ac:dyDescent="0.3">
      <c r="A632" s="694" t="s">
        <v>532</v>
      </c>
      <c r="B632" s="695" t="s">
        <v>533</v>
      </c>
      <c r="C632" s="698" t="s">
        <v>552</v>
      </c>
      <c r="D632" s="719" t="s">
        <v>2067</v>
      </c>
      <c r="E632" s="698" t="s">
        <v>3526</v>
      </c>
      <c r="F632" s="719" t="s">
        <v>3527</v>
      </c>
      <c r="G632" s="698" t="s">
        <v>3434</v>
      </c>
      <c r="H632" s="698" t="s">
        <v>3435</v>
      </c>
      <c r="I632" s="710">
        <v>10.55</v>
      </c>
      <c r="J632" s="710">
        <v>1000</v>
      </c>
      <c r="K632" s="711">
        <v>10550.949999999999</v>
      </c>
    </row>
    <row r="633" spans="1:11" ht="14.4" customHeight="1" x14ac:dyDescent="0.3">
      <c r="A633" s="694" t="s">
        <v>532</v>
      </c>
      <c r="B633" s="695" t="s">
        <v>533</v>
      </c>
      <c r="C633" s="698" t="s">
        <v>552</v>
      </c>
      <c r="D633" s="719" t="s">
        <v>2067</v>
      </c>
      <c r="E633" s="698" t="s">
        <v>3526</v>
      </c>
      <c r="F633" s="719" t="s">
        <v>3527</v>
      </c>
      <c r="G633" s="698" t="s">
        <v>3434</v>
      </c>
      <c r="H633" s="698" t="s">
        <v>3436</v>
      </c>
      <c r="I633" s="710">
        <v>10.55</v>
      </c>
      <c r="J633" s="710">
        <v>720</v>
      </c>
      <c r="K633" s="711">
        <v>7596.8499999999995</v>
      </c>
    </row>
    <row r="634" spans="1:11" ht="14.4" customHeight="1" x14ac:dyDescent="0.3">
      <c r="A634" s="694" t="s">
        <v>532</v>
      </c>
      <c r="B634" s="695" t="s">
        <v>533</v>
      </c>
      <c r="C634" s="698" t="s">
        <v>552</v>
      </c>
      <c r="D634" s="719" t="s">
        <v>2067</v>
      </c>
      <c r="E634" s="698" t="s">
        <v>3526</v>
      </c>
      <c r="F634" s="719" t="s">
        <v>3527</v>
      </c>
      <c r="G634" s="698" t="s">
        <v>2544</v>
      </c>
      <c r="H634" s="698" t="s">
        <v>2545</v>
      </c>
      <c r="I634" s="710">
        <v>0.77</v>
      </c>
      <c r="J634" s="710">
        <v>5000</v>
      </c>
      <c r="K634" s="711">
        <v>3850</v>
      </c>
    </row>
    <row r="635" spans="1:11" ht="14.4" customHeight="1" x14ac:dyDescent="0.3">
      <c r="A635" s="694" t="s">
        <v>532</v>
      </c>
      <c r="B635" s="695" t="s">
        <v>533</v>
      </c>
      <c r="C635" s="698" t="s">
        <v>552</v>
      </c>
      <c r="D635" s="719" t="s">
        <v>2067</v>
      </c>
      <c r="E635" s="698" t="s">
        <v>3526</v>
      </c>
      <c r="F635" s="719" t="s">
        <v>3527</v>
      </c>
      <c r="G635" s="698" t="s">
        <v>2546</v>
      </c>
      <c r="H635" s="698" t="s">
        <v>2547</v>
      </c>
      <c r="I635" s="710">
        <v>0.77</v>
      </c>
      <c r="J635" s="710">
        <v>3800</v>
      </c>
      <c r="K635" s="711">
        <v>2926</v>
      </c>
    </row>
    <row r="636" spans="1:11" ht="14.4" customHeight="1" x14ac:dyDescent="0.3">
      <c r="A636" s="694" t="s">
        <v>532</v>
      </c>
      <c r="B636" s="695" t="s">
        <v>533</v>
      </c>
      <c r="C636" s="698" t="s">
        <v>552</v>
      </c>
      <c r="D636" s="719" t="s">
        <v>2067</v>
      </c>
      <c r="E636" s="698" t="s">
        <v>3526</v>
      </c>
      <c r="F636" s="719" t="s">
        <v>3527</v>
      </c>
      <c r="G636" s="698" t="s">
        <v>2815</v>
      </c>
      <c r="H636" s="698" t="s">
        <v>2816</v>
      </c>
      <c r="I636" s="710">
        <v>0.77250000000000008</v>
      </c>
      <c r="J636" s="710">
        <v>1600</v>
      </c>
      <c r="K636" s="711">
        <v>1236</v>
      </c>
    </row>
    <row r="637" spans="1:11" ht="14.4" customHeight="1" x14ac:dyDescent="0.3">
      <c r="A637" s="694" t="s">
        <v>532</v>
      </c>
      <c r="B637" s="695" t="s">
        <v>533</v>
      </c>
      <c r="C637" s="698" t="s">
        <v>552</v>
      </c>
      <c r="D637" s="719" t="s">
        <v>2067</v>
      </c>
      <c r="E637" s="698" t="s">
        <v>3526</v>
      </c>
      <c r="F637" s="719" t="s">
        <v>3527</v>
      </c>
      <c r="G637" s="698" t="s">
        <v>2548</v>
      </c>
      <c r="H637" s="698" t="s">
        <v>2549</v>
      </c>
      <c r="I637" s="710">
        <v>0.71</v>
      </c>
      <c r="J637" s="710">
        <v>3400</v>
      </c>
      <c r="K637" s="711">
        <v>2414</v>
      </c>
    </row>
    <row r="638" spans="1:11" ht="14.4" customHeight="1" x14ac:dyDescent="0.3">
      <c r="A638" s="694" t="s">
        <v>532</v>
      </c>
      <c r="B638" s="695" t="s">
        <v>533</v>
      </c>
      <c r="C638" s="698" t="s">
        <v>552</v>
      </c>
      <c r="D638" s="719" t="s">
        <v>2067</v>
      </c>
      <c r="E638" s="698" t="s">
        <v>3526</v>
      </c>
      <c r="F638" s="719" t="s">
        <v>3527</v>
      </c>
      <c r="G638" s="698" t="s">
        <v>2817</v>
      </c>
      <c r="H638" s="698" t="s">
        <v>2818</v>
      </c>
      <c r="I638" s="710">
        <v>0.71</v>
      </c>
      <c r="J638" s="710">
        <v>400</v>
      </c>
      <c r="K638" s="711">
        <v>284</v>
      </c>
    </row>
    <row r="639" spans="1:11" ht="14.4" customHeight="1" x14ac:dyDescent="0.3">
      <c r="A639" s="694" t="s">
        <v>532</v>
      </c>
      <c r="B639" s="695" t="s">
        <v>533</v>
      </c>
      <c r="C639" s="698" t="s">
        <v>552</v>
      </c>
      <c r="D639" s="719" t="s">
        <v>2067</v>
      </c>
      <c r="E639" s="698" t="s">
        <v>3526</v>
      </c>
      <c r="F639" s="719" t="s">
        <v>3527</v>
      </c>
      <c r="G639" s="698" t="s">
        <v>2550</v>
      </c>
      <c r="H639" s="698" t="s">
        <v>2551</v>
      </c>
      <c r="I639" s="710">
        <v>0.71</v>
      </c>
      <c r="J639" s="710">
        <v>2200</v>
      </c>
      <c r="K639" s="711">
        <v>1562</v>
      </c>
    </row>
    <row r="640" spans="1:11" ht="14.4" customHeight="1" x14ac:dyDescent="0.3">
      <c r="A640" s="694" t="s">
        <v>532</v>
      </c>
      <c r="B640" s="695" t="s">
        <v>533</v>
      </c>
      <c r="C640" s="698" t="s">
        <v>552</v>
      </c>
      <c r="D640" s="719" t="s">
        <v>2067</v>
      </c>
      <c r="E640" s="698" t="s">
        <v>3538</v>
      </c>
      <c r="F640" s="719" t="s">
        <v>3539</v>
      </c>
      <c r="G640" s="698" t="s">
        <v>3437</v>
      </c>
      <c r="H640" s="698" t="s">
        <v>3438</v>
      </c>
      <c r="I640" s="710">
        <v>322539.52000000002</v>
      </c>
      <c r="J640" s="710">
        <v>1</v>
      </c>
      <c r="K640" s="711">
        <v>322539.52000000002</v>
      </c>
    </row>
    <row r="641" spans="1:11" ht="14.4" customHeight="1" x14ac:dyDescent="0.3">
      <c r="A641" s="694" t="s">
        <v>532</v>
      </c>
      <c r="B641" s="695" t="s">
        <v>533</v>
      </c>
      <c r="C641" s="698" t="s">
        <v>552</v>
      </c>
      <c r="D641" s="719" t="s">
        <v>2067</v>
      </c>
      <c r="E641" s="698" t="s">
        <v>3538</v>
      </c>
      <c r="F641" s="719" t="s">
        <v>3539</v>
      </c>
      <c r="G641" s="698" t="s">
        <v>3439</v>
      </c>
      <c r="H641" s="698" t="s">
        <v>3440</v>
      </c>
      <c r="I641" s="710">
        <v>423135.91000000003</v>
      </c>
      <c r="J641" s="710">
        <v>2</v>
      </c>
      <c r="K641" s="711">
        <v>846271.82000000007</v>
      </c>
    </row>
    <row r="642" spans="1:11" ht="14.4" customHeight="1" x14ac:dyDescent="0.3">
      <c r="A642" s="694" t="s">
        <v>532</v>
      </c>
      <c r="B642" s="695" t="s">
        <v>533</v>
      </c>
      <c r="C642" s="698" t="s">
        <v>552</v>
      </c>
      <c r="D642" s="719" t="s">
        <v>2067</v>
      </c>
      <c r="E642" s="698" t="s">
        <v>3538</v>
      </c>
      <c r="F642" s="719" t="s">
        <v>3539</v>
      </c>
      <c r="G642" s="698" t="s">
        <v>3441</v>
      </c>
      <c r="H642" s="698" t="s">
        <v>3442</v>
      </c>
      <c r="I642" s="710">
        <v>0.01</v>
      </c>
      <c r="J642" s="710">
        <v>1</v>
      </c>
      <c r="K642" s="711">
        <v>0.01</v>
      </c>
    </row>
    <row r="643" spans="1:11" ht="14.4" customHeight="1" x14ac:dyDescent="0.3">
      <c r="A643" s="694" t="s">
        <v>532</v>
      </c>
      <c r="B643" s="695" t="s">
        <v>533</v>
      </c>
      <c r="C643" s="698" t="s">
        <v>552</v>
      </c>
      <c r="D643" s="719" t="s">
        <v>2067</v>
      </c>
      <c r="E643" s="698" t="s">
        <v>3538</v>
      </c>
      <c r="F643" s="719" t="s">
        <v>3539</v>
      </c>
      <c r="G643" s="698" t="s">
        <v>3441</v>
      </c>
      <c r="H643" s="698" t="s">
        <v>3443</v>
      </c>
      <c r="I643" s="710">
        <v>0.01</v>
      </c>
      <c r="J643" s="710">
        <v>2</v>
      </c>
      <c r="K643" s="711">
        <v>0.02</v>
      </c>
    </row>
    <row r="644" spans="1:11" ht="14.4" customHeight="1" x14ac:dyDescent="0.3">
      <c r="A644" s="694" t="s">
        <v>532</v>
      </c>
      <c r="B644" s="695" t="s">
        <v>533</v>
      </c>
      <c r="C644" s="698" t="s">
        <v>552</v>
      </c>
      <c r="D644" s="719" t="s">
        <v>2067</v>
      </c>
      <c r="E644" s="698" t="s">
        <v>3538</v>
      </c>
      <c r="F644" s="719" t="s">
        <v>3539</v>
      </c>
      <c r="G644" s="698" t="s">
        <v>3444</v>
      </c>
      <c r="H644" s="698" t="s">
        <v>3445</v>
      </c>
      <c r="I644" s="710">
        <v>59683.85</v>
      </c>
      <c r="J644" s="710">
        <v>2</v>
      </c>
      <c r="K644" s="711">
        <v>119367.7</v>
      </c>
    </row>
    <row r="645" spans="1:11" ht="14.4" customHeight="1" x14ac:dyDescent="0.3">
      <c r="A645" s="694" t="s">
        <v>532</v>
      </c>
      <c r="B645" s="695" t="s">
        <v>533</v>
      </c>
      <c r="C645" s="698" t="s">
        <v>552</v>
      </c>
      <c r="D645" s="719" t="s">
        <v>2067</v>
      </c>
      <c r="E645" s="698" t="s">
        <v>3538</v>
      </c>
      <c r="F645" s="719" t="s">
        <v>3539</v>
      </c>
      <c r="G645" s="698" t="s">
        <v>3446</v>
      </c>
      <c r="H645" s="698" t="s">
        <v>3447</v>
      </c>
      <c r="I645" s="710">
        <v>361801.32</v>
      </c>
      <c r="J645" s="710">
        <v>1</v>
      </c>
      <c r="K645" s="711">
        <v>361801.32</v>
      </c>
    </row>
    <row r="646" spans="1:11" ht="14.4" customHeight="1" x14ac:dyDescent="0.3">
      <c r="A646" s="694" t="s">
        <v>532</v>
      </c>
      <c r="B646" s="695" t="s">
        <v>533</v>
      </c>
      <c r="C646" s="698" t="s">
        <v>552</v>
      </c>
      <c r="D646" s="719" t="s">
        <v>2067</v>
      </c>
      <c r="E646" s="698" t="s">
        <v>3538</v>
      </c>
      <c r="F646" s="719" t="s">
        <v>3539</v>
      </c>
      <c r="G646" s="698" t="s">
        <v>3448</v>
      </c>
      <c r="H646" s="698" t="s">
        <v>3449</v>
      </c>
      <c r="I646" s="710">
        <v>26544.3</v>
      </c>
      <c r="J646" s="710">
        <v>2</v>
      </c>
      <c r="K646" s="711">
        <v>53088.6</v>
      </c>
    </row>
    <row r="647" spans="1:11" ht="14.4" customHeight="1" x14ac:dyDescent="0.3">
      <c r="A647" s="694" t="s">
        <v>532</v>
      </c>
      <c r="B647" s="695" t="s">
        <v>533</v>
      </c>
      <c r="C647" s="698" t="s">
        <v>552</v>
      </c>
      <c r="D647" s="719" t="s">
        <v>2067</v>
      </c>
      <c r="E647" s="698" t="s">
        <v>3538</v>
      </c>
      <c r="F647" s="719" t="s">
        <v>3539</v>
      </c>
      <c r="G647" s="698" t="s">
        <v>3450</v>
      </c>
      <c r="H647" s="698" t="s">
        <v>3451</v>
      </c>
      <c r="I647" s="710">
        <v>0.01</v>
      </c>
      <c r="J647" s="710">
        <v>2</v>
      </c>
      <c r="K647" s="711">
        <v>0.02</v>
      </c>
    </row>
    <row r="648" spans="1:11" ht="14.4" customHeight="1" x14ac:dyDescent="0.3">
      <c r="A648" s="694" t="s">
        <v>532</v>
      </c>
      <c r="B648" s="695" t="s">
        <v>533</v>
      </c>
      <c r="C648" s="698" t="s">
        <v>552</v>
      </c>
      <c r="D648" s="719" t="s">
        <v>2067</v>
      </c>
      <c r="E648" s="698" t="s">
        <v>3538</v>
      </c>
      <c r="F648" s="719" t="s">
        <v>3539</v>
      </c>
      <c r="G648" s="698" t="s">
        <v>3452</v>
      </c>
      <c r="H648" s="698" t="s">
        <v>3453</v>
      </c>
      <c r="I648" s="710">
        <v>0.01</v>
      </c>
      <c r="J648" s="710">
        <v>2</v>
      </c>
      <c r="K648" s="711">
        <v>0.02</v>
      </c>
    </row>
    <row r="649" spans="1:11" ht="14.4" customHeight="1" x14ac:dyDescent="0.3">
      <c r="A649" s="694" t="s">
        <v>532</v>
      </c>
      <c r="B649" s="695" t="s">
        <v>533</v>
      </c>
      <c r="C649" s="698" t="s">
        <v>552</v>
      </c>
      <c r="D649" s="719" t="s">
        <v>2067</v>
      </c>
      <c r="E649" s="698" t="s">
        <v>3538</v>
      </c>
      <c r="F649" s="719" t="s">
        <v>3539</v>
      </c>
      <c r="G649" s="698" t="s">
        <v>3454</v>
      </c>
      <c r="H649" s="698" t="s">
        <v>3354</v>
      </c>
      <c r="I649" s="710">
        <v>0.01</v>
      </c>
      <c r="J649" s="710">
        <v>1</v>
      </c>
      <c r="K649" s="711">
        <v>0.01</v>
      </c>
    </row>
    <row r="650" spans="1:11" ht="14.4" customHeight="1" x14ac:dyDescent="0.3">
      <c r="A650" s="694" t="s">
        <v>532</v>
      </c>
      <c r="B650" s="695" t="s">
        <v>533</v>
      </c>
      <c r="C650" s="698" t="s">
        <v>552</v>
      </c>
      <c r="D650" s="719" t="s">
        <v>2067</v>
      </c>
      <c r="E650" s="698" t="s">
        <v>3538</v>
      </c>
      <c r="F650" s="719" t="s">
        <v>3539</v>
      </c>
      <c r="G650" s="698" t="s">
        <v>3455</v>
      </c>
      <c r="H650" s="698" t="s">
        <v>3456</v>
      </c>
      <c r="I650" s="710">
        <v>0.01</v>
      </c>
      <c r="J650" s="710">
        <v>1</v>
      </c>
      <c r="K650" s="711">
        <v>0.01</v>
      </c>
    </row>
    <row r="651" spans="1:11" ht="14.4" customHeight="1" x14ac:dyDescent="0.3">
      <c r="A651" s="694" t="s">
        <v>532</v>
      </c>
      <c r="B651" s="695" t="s">
        <v>533</v>
      </c>
      <c r="C651" s="698" t="s">
        <v>552</v>
      </c>
      <c r="D651" s="719" t="s">
        <v>2067</v>
      </c>
      <c r="E651" s="698" t="s">
        <v>3538</v>
      </c>
      <c r="F651" s="719" t="s">
        <v>3539</v>
      </c>
      <c r="G651" s="698" t="s">
        <v>3457</v>
      </c>
      <c r="H651" s="698" t="s">
        <v>3458</v>
      </c>
      <c r="I651" s="710">
        <v>0.01</v>
      </c>
      <c r="J651" s="710">
        <v>1</v>
      </c>
      <c r="K651" s="711">
        <v>0.01</v>
      </c>
    </row>
    <row r="652" spans="1:11" ht="14.4" customHeight="1" x14ac:dyDescent="0.3">
      <c r="A652" s="694" t="s">
        <v>532</v>
      </c>
      <c r="B652" s="695" t="s">
        <v>533</v>
      </c>
      <c r="C652" s="698" t="s">
        <v>552</v>
      </c>
      <c r="D652" s="719" t="s">
        <v>2067</v>
      </c>
      <c r="E652" s="698" t="s">
        <v>3538</v>
      </c>
      <c r="F652" s="719" t="s">
        <v>3539</v>
      </c>
      <c r="G652" s="698" t="s">
        <v>3459</v>
      </c>
      <c r="H652" s="698" t="s">
        <v>3460</v>
      </c>
      <c r="I652" s="710">
        <v>26544.3</v>
      </c>
      <c r="J652" s="710">
        <v>1</v>
      </c>
      <c r="K652" s="711">
        <v>26544.3</v>
      </c>
    </row>
    <row r="653" spans="1:11" ht="14.4" customHeight="1" x14ac:dyDescent="0.3">
      <c r="A653" s="694" t="s">
        <v>532</v>
      </c>
      <c r="B653" s="695" t="s">
        <v>533</v>
      </c>
      <c r="C653" s="698" t="s">
        <v>552</v>
      </c>
      <c r="D653" s="719" t="s">
        <v>2067</v>
      </c>
      <c r="E653" s="698" t="s">
        <v>3538</v>
      </c>
      <c r="F653" s="719" t="s">
        <v>3539</v>
      </c>
      <c r="G653" s="698" t="s">
        <v>3461</v>
      </c>
      <c r="H653" s="698" t="s">
        <v>3462</v>
      </c>
      <c r="I653" s="710">
        <v>60231</v>
      </c>
      <c r="J653" s="710">
        <v>1</v>
      </c>
      <c r="K653" s="711">
        <v>60231</v>
      </c>
    </row>
    <row r="654" spans="1:11" ht="14.4" customHeight="1" x14ac:dyDescent="0.3">
      <c r="A654" s="694" t="s">
        <v>532</v>
      </c>
      <c r="B654" s="695" t="s">
        <v>533</v>
      </c>
      <c r="C654" s="698" t="s">
        <v>552</v>
      </c>
      <c r="D654" s="719" t="s">
        <v>2067</v>
      </c>
      <c r="E654" s="698" t="s">
        <v>3538</v>
      </c>
      <c r="F654" s="719" t="s">
        <v>3539</v>
      </c>
      <c r="G654" s="698" t="s">
        <v>3463</v>
      </c>
      <c r="H654" s="698" t="s">
        <v>3464</v>
      </c>
      <c r="I654" s="710">
        <v>263626.53000000003</v>
      </c>
      <c r="J654" s="710">
        <v>1</v>
      </c>
      <c r="K654" s="711">
        <v>263626.53000000003</v>
      </c>
    </row>
    <row r="655" spans="1:11" ht="14.4" customHeight="1" x14ac:dyDescent="0.3">
      <c r="A655" s="694" t="s">
        <v>532</v>
      </c>
      <c r="B655" s="695" t="s">
        <v>533</v>
      </c>
      <c r="C655" s="698" t="s">
        <v>552</v>
      </c>
      <c r="D655" s="719" t="s">
        <v>2067</v>
      </c>
      <c r="E655" s="698" t="s">
        <v>3538</v>
      </c>
      <c r="F655" s="719" t="s">
        <v>3539</v>
      </c>
      <c r="G655" s="698" t="s">
        <v>3465</v>
      </c>
      <c r="H655" s="698" t="s">
        <v>3466</v>
      </c>
      <c r="I655" s="710">
        <v>60984.800000000003</v>
      </c>
      <c r="J655" s="710">
        <v>2</v>
      </c>
      <c r="K655" s="711">
        <v>121969.60000000001</v>
      </c>
    </row>
    <row r="656" spans="1:11" ht="14.4" customHeight="1" x14ac:dyDescent="0.3">
      <c r="A656" s="694" t="s">
        <v>532</v>
      </c>
      <c r="B656" s="695" t="s">
        <v>533</v>
      </c>
      <c r="C656" s="698" t="s">
        <v>552</v>
      </c>
      <c r="D656" s="719" t="s">
        <v>2067</v>
      </c>
      <c r="E656" s="698" t="s">
        <v>3540</v>
      </c>
      <c r="F656" s="719" t="s">
        <v>3541</v>
      </c>
      <c r="G656" s="698" t="s">
        <v>3467</v>
      </c>
      <c r="H656" s="698" t="s">
        <v>3468</v>
      </c>
      <c r="I656" s="710">
        <v>8569.3700000000008</v>
      </c>
      <c r="J656" s="710">
        <v>1</v>
      </c>
      <c r="K656" s="711">
        <v>8569.3700000000008</v>
      </c>
    </row>
    <row r="657" spans="1:11" ht="14.4" customHeight="1" x14ac:dyDescent="0.3">
      <c r="A657" s="694" t="s">
        <v>532</v>
      </c>
      <c r="B657" s="695" t="s">
        <v>533</v>
      </c>
      <c r="C657" s="698" t="s">
        <v>552</v>
      </c>
      <c r="D657" s="719" t="s">
        <v>2067</v>
      </c>
      <c r="E657" s="698" t="s">
        <v>3540</v>
      </c>
      <c r="F657" s="719" t="s">
        <v>3541</v>
      </c>
      <c r="G657" s="698" t="s">
        <v>3469</v>
      </c>
      <c r="H657" s="698" t="s">
        <v>3470</v>
      </c>
      <c r="I657" s="710">
        <v>5417.3549999999996</v>
      </c>
      <c r="J657" s="710">
        <v>6</v>
      </c>
      <c r="K657" s="711">
        <v>32504.129999999997</v>
      </c>
    </row>
    <row r="658" spans="1:11" ht="14.4" customHeight="1" x14ac:dyDescent="0.3">
      <c r="A658" s="694" t="s">
        <v>532</v>
      </c>
      <c r="B658" s="695" t="s">
        <v>533</v>
      </c>
      <c r="C658" s="698" t="s">
        <v>552</v>
      </c>
      <c r="D658" s="719" t="s">
        <v>2067</v>
      </c>
      <c r="E658" s="698" t="s">
        <v>3540</v>
      </c>
      <c r="F658" s="719" t="s">
        <v>3541</v>
      </c>
      <c r="G658" s="698" t="s">
        <v>3471</v>
      </c>
      <c r="H658" s="698" t="s">
        <v>3472</v>
      </c>
      <c r="I658" s="710">
        <v>5043.8</v>
      </c>
      <c r="J658" s="710">
        <v>2</v>
      </c>
      <c r="K658" s="711">
        <v>10087.6</v>
      </c>
    </row>
    <row r="659" spans="1:11" ht="14.4" customHeight="1" x14ac:dyDescent="0.3">
      <c r="A659" s="694" t="s">
        <v>532</v>
      </c>
      <c r="B659" s="695" t="s">
        <v>533</v>
      </c>
      <c r="C659" s="698" t="s">
        <v>552</v>
      </c>
      <c r="D659" s="719" t="s">
        <v>2067</v>
      </c>
      <c r="E659" s="698" t="s">
        <v>3540</v>
      </c>
      <c r="F659" s="719" t="s">
        <v>3541</v>
      </c>
      <c r="G659" s="698" t="s">
        <v>3473</v>
      </c>
      <c r="H659" s="698" t="s">
        <v>3474</v>
      </c>
      <c r="I659" s="710">
        <v>2360.46</v>
      </c>
      <c r="J659" s="710">
        <v>2</v>
      </c>
      <c r="K659" s="711">
        <v>4720.92</v>
      </c>
    </row>
    <row r="660" spans="1:11" ht="14.4" customHeight="1" x14ac:dyDescent="0.3">
      <c r="A660" s="694" t="s">
        <v>532</v>
      </c>
      <c r="B660" s="695" t="s">
        <v>533</v>
      </c>
      <c r="C660" s="698" t="s">
        <v>552</v>
      </c>
      <c r="D660" s="719" t="s">
        <v>2067</v>
      </c>
      <c r="E660" s="698" t="s">
        <v>3540</v>
      </c>
      <c r="F660" s="719" t="s">
        <v>3541</v>
      </c>
      <c r="G660" s="698" t="s">
        <v>3475</v>
      </c>
      <c r="H660" s="698" t="s">
        <v>3476</v>
      </c>
      <c r="I660" s="710">
        <v>64.8</v>
      </c>
      <c r="J660" s="710">
        <v>384</v>
      </c>
      <c r="K660" s="711">
        <v>24884.16</v>
      </c>
    </row>
    <row r="661" spans="1:11" ht="14.4" customHeight="1" x14ac:dyDescent="0.3">
      <c r="A661" s="694" t="s">
        <v>532</v>
      </c>
      <c r="B661" s="695" t="s">
        <v>533</v>
      </c>
      <c r="C661" s="698" t="s">
        <v>552</v>
      </c>
      <c r="D661" s="719" t="s">
        <v>2067</v>
      </c>
      <c r="E661" s="698" t="s">
        <v>3540</v>
      </c>
      <c r="F661" s="719" t="s">
        <v>3541</v>
      </c>
      <c r="G661" s="698" t="s">
        <v>3477</v>
      </c>
      <c r="H661" s="698" t="s">
        <v>3478</v>
      </c>
      <c r="I661" s="710">
        <v>6355.27</v>
      </c>
      <c r="J661" s="710">
        <v>10</v>
      </c>
      <c r="K661" s="711">
        <v>63552.69</v>
      </c>
    </row>
    <row r="662" spans="1:11" ht="14.4" customHeight="1" x14ac:dyDescent="0.3">
      <c r="A662" s="694" t="s">
        <v>532</v>
      </c>
      <c r="B662" s="695" t="s">
        <v>533</v>
      </c>
      <c r="C662" s="698" t="s">
        <v>552</v>
      </c>
      <c r="D662" s="719" t="s">
        <v>2067</v>
      </c>
      <c r="E662" s="698" t="s">
        <v>3540</v>
      </c>
      <c r="F662" s="719" t="s">
        <v>3541</v>
      </c>
      <c r="G662" s="698" t="s">
        <v>3479</v>
      </c>
      <c r="H662" s="698" t="s">
        <v>3480</v>
      </c>
      <c r="I662" s="710">
        <v>19560.009999999998</v>
      </c>
      <c r="J662" s="710">
        <v>1</v>
      </c>
      <c r="K662" s="711">
        <v>19560.009999999998</v>
      </c>
    </row>
    <row r="663" spans="1:11" ht="14.4" customHeight="1" x14ac:dyDescent="0.3">
      <c r="A663" s="694" t="s">
        <v>532</v>
      </c>
      <c r="B663" s="695" t="s">
        <v>533</v>
      </c>
      <c r="C663" s="698" t="s">
        <v>552</v>
      </c>
      <c r="D663" s="719" t="s">
        <v>2067</v>
      </c>
      <c r="E663" s="698" t="s">
        <v>3540</v>
      </c>
      <c r="F663" s="719" t="s">
        <v>3541</v>
      </c>
      <c r="G663" s="698" t="s">
        <v>3481</v>
      </c>
      <c r="H663" s="698" t="s">
        <v>3482</v>
      </c>
      <c r="I663" s="710">
        <v>5523.3</v>
      </c>
      <c r="J663" s="710">
        <v>7</v>
      </c>
      <c r="K663" s="711">
        <v>38663.100000000006</v>
      </c>
    </row>
    <row r="664" spans="1:11" ht="14.4" customHeight="1" x14ac:dyDescent="0.3">
      <c r="A664" s="694" t="s">
        <v>532</v>
      </c>
      <c r="B664" s="695" t="s">
        <v>533</v>
      </c>
      <c r="C664" s="698" t="s">
        <v>552</v>
      </c>
      <c r="D664" s="719" t="s">
        <v>2067</v>
      </c>
      <c r="E664" s="698" t="s">
        <v>3540</v>
      </c>
      <c r="F664" s="719" t="s">
        <v>3541</v>
      </c>
      <c r="G664" s="698" t="s">
        <v>3483</v>
      </c>
      <c r="H664" s="698" t="s">
        <v>3484</v>
      </c>
      <c r="I664" s="710">
        <v>28477.200000000001</v>
      </c>
      <c r="J664" s="710">
        <v>2</v>
      </c>
      <c r="K664" s="711">
        <v>56954.400000000001</v>
      </c>
    </row>
    <row r="665" spans="1:11" ht="14.4" customHeight="1" x14ac:dyDescent="0.3">
      <c r="A665" s="694" t="s">
        <v>532</v>
      </c>
      <c r="B665" s="695" t="s">
        <v>533</v>
      </c>
      <c r="C665" s="698" t="s">
        <v>552</v>
      </c>
      <c r="D665" s="719" t="s">
        <v>2067</v>
      </c>
      <c r="E665" s="698" t="s">
        <v>3540</v>
      </c>
      <c r="F665" s="719" t="s">
        <v>3541</v>
      </c>
      <c r="G665" s="698" t="s">
        <v>3485</v>
      </c>
      <c r="H665" s="698" t="s">
        <v>3486</v>
      </c>
      <c r="I665" s="710">
        <v>17360.400000000001</v>
      </c>
      <c r="J665" s="710">
        <v>1</v>
      </c>
      <c r="K665" s="711">
        <v>17360.400000000001</v>
      </c>
    </row>
    <row r="666" spans="1:11" ht="14.4" customHeight="1" x14ac:dyDescent="0.3">
      <c r="A666" s="694" t="s">
        <v>532</v>
      </c>
      <c r="B666" s="695" t="s">
        <v>533</v>
      </c>
      <c r="C666" s="698" t="s">
        <v>552</v>
      </c>
      <c r="D666" s="719" t="s">
        <v>2067</v>
      </c>
      <c r="E666" s="698" t="s">
        <v>3540</v>
      </c>
      <c r="F666" s="719" t="s">
        <v>3541</v>
      </c>
      <c r="G666" s="698" t="s">
        <v>3487</v>
      </c>
      <c r="H666" s="698" t="s">
        <v>3488</v>
      </c>
      <c r="I666" s="710">
        <v>10019.84</v>
      </c>
      <c r="J666" s="710">
        <v>2</v>
      </c>
      <c r="K666" s="711">
        <v>20039.68</v>
      </c>
    </row>
    <row r="667" spans="1:11" ht="14.4" customHeight="1" x14ac:dyDescent="0.3">
      <c r="A667" s="694" t="s">
        <v>532</v>
      </c>
      <c r="B667" s="695" t="s">
        <v>533</v>
      </c>
      <c r="C667" s="698" t="s">
        <v>552</v>
      </c>
      <c r="D667" s="719" t="s">
        <v>2067</v>
      </c>
      <c r="E667" s="698" t="s">
        <v>3540</v>
      </c>
      <c r="F667" s="719" t="s">
        <v>3541</v>
      </c>
      <c r="G667" s="698" t="s">
        <v>3489</v>
      </c>
      <c r="H667" s="698" t="s">
        <v>3490</v>
      </c>
      <c r="I667" s="710">
        <v>10019.84</v>
      </c>
      <c r="J667" s="710">
        <v>3</v>
      </c>
      <c r="K667" s="711">
        <v>30059.52</v>
      </c>
    </row>
    <row r="668" spans="1:11" ht="14.4" customHeight="1" x14ac:dyDescent="0.3">
      <c r="A668" s="694" t="s">
        <v>532</v>
      </c>
      <c r="B668" s="695" t="s">
        <v>533</v>
      </c>
      <c r="C668" s="698" t="s">
        <v>552</v>
      </c>
      <c r="D668" s="719" t="s">
        <v>2067</v>
      </c>
      <c r="E668" s="698" t="s">
        <v>3540</v>
      </c>
      <c r="F668" s="719" t="s">
        <v>3541</v>
      </c>
      <c r="G668" s="698" t="s">
        <v>3491</v>
      </c>
      <c r="H668" s="698" t="s">
        <v>3492</v>
      </c>
      <c r="I668" s="710">
        <v>17360.400000000001</v>
      </c>
      <c r="J668" s="710">
        <v>1</v>
      </c>
      <c r="K668" s="711">
        <v>17360.400000000001</v>
      </c>
    </row>
    <row r="669" spans="1:11" ht="14.4" customHeight="1" x14ac:dyDescent="0.3">
      <c r="A669" s="694" t="s">
        <v>532</v>
      </c>
      <c r="B669" s="695" t="s">
        <v>533</v>
      </c>
      <c r="C669" s="698" t="s">
        <v>552</v>
      </c>
      <c r="D669" s="719" t="s">
        <v>2067</v>
      </c>
      <c r="E669" s="698" t="s">
        <v>3540</v>
      </c>
      <c r="F669" s="719" t="s">
        <v>3541</v>
      </c>
      <c r="G669" s="698" t="s">
        <v>3493</v>
      </c>
      <c r="H669" s="698" t="s">
        <v>3494</v>
      </c>
      <c r="I669" s="710">
        <v>6562.9799999999977</v>
      </c>
      <c r="J669" s="710">
        <v>7</v>
      </c>
      <c r="K669" s="711">
        <v>45940.859999999986</v>
      </c>
    </row>
    <row r="670" spans="1:11" ht="14.4" customHeight="1" x14ac:dyDescent="0.3">
      <c r="A670" s="694" t="s">
        <v>532</v>
      </c>
      <c r="B670" s="695" t="s">
        <v>533</v>
      </c>
      <c r="C670" s="698" t="s">
        <v>552</v>
      </c>
      <c r="D670" s="719" t="s">
        <v>2067</v>
      </c>
      <c r="E670" s="698" t="s">
        <v>3540</v>
      </c>
      <c r="F670" s="719" t="s">
        <v>3541</v>
      </c>
      <c r="G670" s="698" t="s">
        <v>3495</v>
      </c>
      <c r="H670" s="698" t="s">
        <v>3496</v>
      </c>
      <c r="I670" s="710">
        <v>10019.835000000001</v>
      </c>
      <c r="J670" s="710">
        <v>6</v>
      </c>
      <c r="K670" s="711">
        <v>60119.02</v>
      </c>
    </row>
    <row r="671" spans="1:11" ht="14.4" customHeight="1" x14ac:dyDescent="0.3">
      <c r="A671" s="694" t="s">
        <v>532</v>
      </c>
      <c r="B671" s="695" t="s">
        <v>533</v>
      </c>
      <c r="C671" s="698" t="s">
        <v>552</v>
      </c>
      <c r="D671" s="719" t="s">
        <v>2067</v>
      </c>
      <c r="E671" s="698" t="s">
        <v>3540</v>
      </c>
      <c r="F671" s="719" t="s">
        <v>3541</v>
      </c>
      <c r="G671" s="698" t="s">
        <v>3497</v>
      </c>
      <c r="H671" s="698" t="s">
        <v>2872</v>
      </c>
      <c r="I671" s="710">
        <v>2651.4404166666668</v>
      </c>
      <c r="J671" s="710">
        <v>26</v>
      </c>
      <c r="K671" s="711">
        <v>68948.429999999993</v>
      </c>
    </row>
    <row r="672" spans="1:11" ht="14.4" customHeight="1" x14ac:dyDescent="0.3">
      <c r="A672" s="694" t="s">
        <v>532</v>
      </c>
      <c r="B672" s="695" t="s">
        <v>533</v>
      </c>
      <c r="C672" s="698" t="s">
        <v>552</v>
      </c>
      <c r="D672" s="719" t="s">
        <v>2067</v>
      </c>
      <c r="E672" s="698" t="s">
        <v>3540</v>
      </c>
      <c r="F672" s="719" t="s">
        <v>3541</v>
      </c>
      <c r="G672" s="698" t="s">
        <v>3498</v>
      </c>
      <c r="H672" s="698" t="s">
        <v>3499</v>
      </c>
      <c r="I672" s="710">
        <v>11495.502500000002</v>
      </c>
      <c r="J672" s="710">
        <v>26</v>
      </c>
      <c r="K672" s="711">
        <v>298883.08</v>
      </c>
    </row>
    <row r="673" spans="1:11" ht="14.4" customHeight="1" x14ac:dyDescent="0.3">
      <c r="A673" s="694" t="s">
        <v>532</v>
      </c>
      <c r="B673" s="695" t="s">
        <v>533</v>
      </c>
      <c r="C673" s="698" t="s">
        <v>552</v>
      </c>
      <c r="D673" s="719" t="s">
        <v>2067</v>
      </c>
      <c r="E673" s="698" t="s">
        <v>3540</v>
      </c>
      <c r="F673" s="719" t="s">
        <v>3541</v>
      </c>
      <c r="G673" s="698" t="s">
        <v>3500</v>
      </c>
      <c r="H673" s="698" t="s">
        <v>3501</v>
      </c>
      <c r="I673" s="710">
        <v>33666.480000000003</v>
      </c>
      <c r="J673" s="710">
        <v>1</v>
      </c>
      <c r="K673" s="711">
        <v>33666.480000000003</v>
      </c>
    </row>
    <row r="674" spans="1:11" ht="14.4" customHeight="1" x14ac:dyDescent="0.3">
      <c r="A674" s="694" t="s">
        <v>532</v>
      </c>
      <c r="B674" s="695" t="s">
        <v>533</v>
      </c>
      <c r="C674" s="698" t="s">
        <v>552</v>
      </c>
      <c r="D674" s="719" t="s">
        <v>2067</v>
      </c>
      <c r="E674" s="698" t="s">
        <v>3540</v>
      </c>
      <c r="F674" s="719" t="s">
        <v>3541</v>
      </c>
      <c r="G674" s="698" t="s">
        <v>3502</v>
      </c>
      <c r="H674" s="698" t="s">
        <v>3503</v>
      </c>
      <c r="I674" s="710">
        <v>3031.9227272727276</v>
      </c>
      <c r="J674" s="710">
        <v>11</v>
      </c>
      <c r="K674" s="711">
        <v>33351.15</v>
      </c>
    </row>
    <row r="675" spans="1:11" ht="14.4" customHeight="1" x14ac:dyDescent="0.3">
      <c r="A675" s="694" t="s">
        <v>532</v>
      </c>
      <c r="B675" s="695" t="s">
        <v>533</v>
      </c>
      <c r="C675" s="698" t="s">
        <v>552</v>
      </c>
      <c r="D675" s="719" t="s">
        <v>2067</v>
      </c>
      <c r="E675" s="698" t="s">
        <v>3540</v>
      </c>
      <c r="F675" s="719" t="s">
        <v>3541</v>
      </c>
      <c r="G675" s="698" t="s">
        <v>3504</v>
      </c>
      <c r="H675" s="698" t="s">
        <v>3505</v>
      </c>
      <c r="I675" s="710">
        <v>19560.009999999998</v>
      </c>
      <c r="J675" s="710">
        <v>1</v>
      </c>
      <c r="K675" s="711">
        <v>19560.009999999998</v>
      </c>
    </row>
    <row r="676" spans="1:11" ht="14.4" customHeight="1" x14ac:dyDescent="0.3">
      <c r="A676" s="694" t="s">
        <v>532</v>
      </c>
      <c r="B676" s="695" t="s">
        <v>533</v>
      </c>
      <c r="C676" s="698" t="s">
        <v>552</v>
      </c>
      <c r="D676" s="719" t="s">
        <v>2067</v>
      </c>
      <c r="E676" s="698" t="s">
        <v>3540</v>
      </c>
      <c r="F676" s="719" t="s">
        <v>3541</v>
      </c>
      <c r="G676" s="698" t="s">
        <v>3506</v>
      </c>
      <c r="H676" s="698" t="s">
        <v>3507</v>
      </c>
      <c r="I676" s="710">
        <v>17360.400000000001</v>
      </c>
      <c r="J676" s="710">
        <v>1</v>
      </c>
      <c r="K676" s="711">
        <v>17360.400000000001</v>
      </c>
    </row>
    <row r="677" spans="1:11" ht="14.4" customHeight="1" x14ac:dyDescent="0.3">
      <c r="A677" s="694" t="s">
        <v>532</v>
      </c>
      <c r="B677" s="695" t="s">
        <v>533</v>
      </c>
      <c r="C677" s="698" t="s">
        <v>552</v>
      </c>
      <c r="D677" s="719" t="s">
        <v>2067</v>
      </c>
      <c r="E677" s="698" t="s">
        <v>3540</v>
      </c>
      <c r="F677" s="719" t="s">
        <v>3541</v>
      </c>
      <c r="G677" s="698" t="s">
        <v>3508</v>
      </c>
      <c r="H677" s="698" t="s">
        <v>3509</v>
      </c>
      <c r="I677" s="710">
        <v>19560.009999999998</v>
      </c>
      <c r="J677" s="710">
        <v>4</v>
      </c>
      <c r="K677" s="711">
        <v>78240.039999999994</v>
      </c>
    </row>
    <row r="678" spans="1:11" ht="14.4" customHeight="1" x14ac:dyDescent="0.3">
      <c r="A678" s="694" t="s">
        <v>532</v>
      </c>
      <c r="B678" s="695" t="s">
        <v>533</v>
      </c>
      <c r="C678" s="698" t="s">
        <v>552</v>
      </c>
      <c r="D678" s="719" t="s">
        <v>2067</v>
      </c>
      <c r="E678" s="698" t="s">
        <v>3540</v>
      </c>
      <c r="F678" s="719" t="s">
        <v>3541</v>
      </c>
      <c r="G678" s="698" t="s">
        <v>3510</v>
      </c>
      <c r="H678" s="698" t="s">
        <v>3511</v>
      </c>
      <c r="I678" s="710">
        <v>10019.84</v>
      </c>
      <c r="J678" s="710">
        <v>1</v>
      </c>
      <c r="K678" s="711">
        <v>10019.84</v>
      </c>
    </row>
    <row r="679" spans="1:11" ht="14.4" customHeight="1" x14ac:dyDescent="0.3">
      <c r="A679" s="694" t="s">
        <v>532</v>
      </c>
      <c r="B679" s="695" t="s">
        <v>533</v>
      </c>
      <c r="C679" s="698" t="s">
        <v>552</v>
      </c>
      <c r="D679" s="719" t="s">
        <v>2067</v>
      </c>
      <c r="E679" s="698" t="s">
        <v>3540</v>
      </c>
      <c r="F679" s="719" t="s">
        <v>3541</v>
      </c>
      <c r="G679" s="698" t="s">
        <v>3512</v>
      </c>
      <c r="H679" s="698" t="s">
        <v>3513</v>
      </c>
      <c r="I679" s="710">
        <v>10019.84</v>
      </c>
      <c r="J679" s="710">
        <v>1</v>
      </c>
      <c r="K679" s="711">
        <v>10019.84</v>
      </c>
    </row>
    <row r="680" spans="1:11" ht="14.4" customHeight="1" thickBot="1" x14ac:dyDescent="0.35">
      <c r="A680" s="702" t="s">
        <v>532</v>
      </c>
      <c r="B680" s="703" t="s">
        <v>533</v>
      </c>
      <c r="C680" s="706" t="s">
        <v>552</v>
      </c>
      <c r="D680" s="720" t="s">
        <v>2067</v>
      </c>
      <c r="E680" s="706" t="s">
        <v>3540</v>
      </c>
      <c r="F680" s="720" t="s">
        <v>3541</v>
      </c>
      <c r="G680" s="706" t="s">
        <v>3514</v>
      </c>
      <c r="H680" s="706" t="s">
        <v>3515</v>
      </c>
      <c r="I680" s="712">
        <v>33666.480000000003</v>
      </c>
      <c r="J680" s="712">
        <v>1</v>
      </c>
      <c r="K680" s="713">
        <v>33666.480000000003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0">
        <v>930</v>
      </c>
      <c r="AH3" s="745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1" t="s">
        <v>276</v>
      </c>
      <c r="AH4" s="745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2"/>
      <c r="AH5" s="745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89.9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12.2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57.5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2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1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15.2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3">
        <f xml:space="preserve">
TRUNC(IF($A$4&lt;=12,SUMIFS('ON Data'!AM:AM,'ON Data'!$D:$D,$A$4,'ON Data'!$E:$E,1),SUMIFS('ON Data'!AM:AM,'ON Data'!$E:$E,1)/'ON Data'!$D$3),1)</f>
        <v>2</v>
      </c>
      <c r="AH6" s="745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3"/>
      <c r="AH7" s="745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3"/>
      <c r="AH8" s="745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4"/>
      <c r="AH9" s="745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5"/>
      <c r="AH10" s="745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66924.38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10016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41050.130000000005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1728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802.5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11671.76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6">
        <f xml:space="preserve">
IF($A$4&lt;=12,SUMIFS('ON Data'!AM:AM,'ON Data'!$D:$D,$A$4,'ON Data'!$E:$E,2),SUMIFS('ON Data'!AM:AM,'ON Data'!$E:$E,2))</f>
        <v>1656</v>
      </c>
      <c r="AH11" s="745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10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0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10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6">
        <f xml:space="preserve">
IF($A$4&lt;=12,SUMIFS('ON Data'!AM:AM,'ON Data'!$D:$D,$A$4,'ON Data'!$E:$E,3),SUMIFS('ON Data'!AM:AM,'ON Data'!$E:$E,3))</f>
        <v>0</v>
      </c>
      <c r="AH12" s="745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2071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680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1044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347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6">
        <f xml:space="preserve">
IF($A$4&lt;=12,SUMIFS('ON Data'!AM:AM,'ON Data'!$D:$D,$A$4,'ON Data'!$E:$E,4),SUMIFS('ON Data'!AM:AM,'ON Data'!$E:$E,4))</f>
        <v>0</v>
      </c>
      <c r="AH13" s="745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0</v>
      </c>
      <c r="C14" s="417">
        <f xml:space="preserve">
IF($A$4&lt;=12,SUMIFS('ON Data'!G:G,'ON Data'!$D:$D,$A$4,'ON Data'!$E:$E,5),SUMIFS('ON Data'!G:G,'ON Data'!$E:$E,5))</f>
        <v>0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7">
        <f xml:space="preserve">
IF($A$4&lt;=12,SUMIFS('ON Data'!AM:AM,'ON Data'!$D:$D,$A$4,'ON Data'!$E:$E,5),SUMIFS('ON Data'!AM:AM,'ON Data'!$E:$E,5))</f>
        <v>0</v>
      </c>
      <c r="AH14" s="745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8"/>
      <c r="AH15" s="745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6">
        <f xml:space="preserve">
IF($A$4&lt;=12,SUMIFS('ON Data'!AM:AM,'ON Data'!$D:$D,$A$4,'ON Data'!$E:$E,7),SUMIFS('ON Data'!AM:AM,'ON Data'!$E:$E,7))</f>
        <v>0</v>
      </c>
      <c r="AH16" s="745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6">
        <f xml:space="preserve">
IF($A$4&lt;=12,SUMIFS('ON Data'!AM:AM,'ON Data'!$D:$D,$A$4,'ON Data'!$E:$E,8),SUMIFS('ON Data'!AM:AM,'ON Data'!$E:$E,8))</f>
        <v>0</v>
      </c>
      <c r="AH17" s="745"/>
    </row>
    <row r="18" spans="1:34" x14ac:dyDescent="0.3">
      <c r="A18" s="398" t="s">
        <v>266</v>
      </c>
      <c r="B18" s="413">
        <f xml:space="preserve">
B19-B16-B17</f>
        <v>543812</v>
      </c>
      <c r="C18" s="414">
        <f t="shared" ref="C18" si="0" xml:space="preserve">
C19-C16-C17</f>
        <v>0</v>
      </c>
      <c r="D18" s="415">
        <f t="shared" ref="D18:AG18" si="1" xml:space="preserve">
D19-D16-D17</f>
        <v>260872</v>
      </c>
      <c r="E18" s="415">
        <f t="shared" si="1"/>
        <v>0</v>
      </c>
      <c r="F18" s="415">
        <f t="shared" si="1"/>
        <v>241440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3000</v>
      </c>
      <c r="AA18" s="415">
        <f t="shared" si="1"/>
        <v>0</v>
      </c>
      <c r="AB18" s="415">
        <f t="shared" si="1"/>
        <v>0</v>
      </c>
      <c r="AC18" s="415">
        <f t="shared" si="1"/>
        <v>23500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6">
        <f t="shared" si="1"/>
        <v>15000</v>
      </c>
      <c r="AH18" s="745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543812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260872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241440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3000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23500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39">
        <f xml:space="preserve">
IF($A$4&lt;=12,SUMIFS('ON Data'!AM:AM,'ON Data'!$D:$D,$A$4,'ON Data'!$E:$E,9),SUMIFS('ON Data'!AM:AM,'ON Data'!$E:$E,9))</f>
        <v>15000</v>
      </c>
      <c r="AH19" s="745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15147355</v>
      </c>
      <c r="C20" s="426">
        <f xml:space="preserve">
IF($A$4&lt;=12,SUMIFS('ON Data'!G:G,'ON Data'!$D:$D,$A$4,'ON Data'!$E:$E,6),SUMIFS('ON Data'!G:G,'ON Data'!$E:$E,6))</f>
        <v>0</v>
      </c>
      <c r="D20" s="427">
        <f xml:space="preserve">
IF($A$4&lt;=12,SUMIFS('ON Data'!H:H,'ON Data'!$D:$D,$A$4,'ON Data'!$E:$E,6),SUMIFS('ON Data'!H:H,'ON Data'!$E:$E,6))</f>
        <v>5238476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8029744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127367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107796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1415861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0">
        <f xml:space="preserve">
IF($A$4&lt;=12,SUMIFS('ON Data'!AM:AM,'ON Data'!$D:$D,$A$4,'ON Data'!$E:$E,6),SUMIFS('ON Data'!AM:AM,'ON Data'!$E:$E,6))</f>
        <v>228111</v>
      </c>
      <c r="AH20" s="745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6"/>
      <c r="AH21" s="745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6"/>
      <c r="AH22" s="745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7"/>
      <c r="AH23" s="745"/>
    </row>
    <row r="24" spans="1:34" x14ac:dyDescent="0.3">
      <c r="A24" s="395" t="s">
        <v>268</v>
      </c>
      <c r="B24" s="442" t="s">
        <v>3</v>
      </c>
      <c r="C24" s="746" t="s">
        <v>279</v>
      </c>
      <c r="D24" s="721"/>
      <c r="E24" s="722"/>
      <c r="F24" s="722" t="s">
        <v>280</v>
      </c>
      <c r="G24" s="722"/>
      <c r="H24" s="722"/>
      <c r="I24" s="722"/>
      <c r="J24" s="722"/>
      <c r="K24" s="722"/>
      <c r="L24" s="722"/>
      <c r="M24" s="722"/>
      <c r="N24" s="722"/>
      <c r="O24" s="722"/>
      <c r="P24" s="722"/>
      <c r="Q24" s="722"/>
      <c r="R24" s="722"/>
      <c r="S24" s="722"/>
      <c r="T24" s="722"/>
      <c r="U24" s="722"/>
      <c r="V24" s="722"/>
      <c r="W24" s="722"/>
      <c r="X24" s="722"/>
      <c r="Y24" s="722"/>
      <c r="Z24" s="722"/>
      <c r="AA24" s="722"/>
      <c r="AB24" s="722"/>
      <c r="AC24" s="722"/>
      <c r="AD24" s="722"/>
      <c r="AE24" s="722"/>
      <c r="AF24" s="722"/>
      <c r="AG24" s="741" t="s">
        <v>281</v>
      </c>
      <c r="AH24" s="745"/>
    </row>
    <row r="25" spans="1:34" x14ac:dyDescent="0.3">
      <c r="A25" s="396" t="s">
        <v>94</v>
      </c>
      <c r="B25" s="413">
        <f xml:space="preserve">
SUM(C25:AG25)</f>
        <v>26938</v>
      </c>
      <c r="C25" s="747">
        <f xml:space="preserve">
IF($A$4&lt;=12,SUMIFS('ON Data'!H:H,'ON Data'!$D:$D,$A$4,'ON Data'!$E:$E,10),SUMIFS('ON Data'!H:H,'ON Data'!$E:$E,10))</f>
        <v>1900</v>
      </c>
      <c r="D25" s="723"/>
      <c r="E25" s="724"/>
      <c r="F25" s="724">
        <f xml:space="preserve">
IF($A$4&lt;=12,SUMIFS('ON Data'!K:K,'ON Data'!$D:$D,$A$4,'ON Data'!$E:$E,10),SUMIFS('ON Data'!K:K,'ON Data'!$E:$E,10))</f>
        <v>25038</v>
      </c>
      <c r="G25" s="724"/>
      <c r="H25" s="724"/>
      <c r="I25" s="724"/>
      <c r="J25" s="724"/>
      <c r="K25" s="724"/>
      <c r="L25" s="724"/>
      <c r="M25" s="724"/>
      <c r="N25" s="724"/>
      <c r="O25" s="724"/>
      <c r="P25" s="724"/>
      <c r="Q25" s="724"/>
      <c r="R25" s="724"/>
      <c r="S25" s="724"/>
      <c r="T25" s="724"/>
      <c r="U25" s="724"/>
      <c r="V25" s="724"/>
      <c r="W25" s="724"/>
      <c r="X25" s="724"/>
      <c r="Y25" s="724"/>
      <c r="Z25" s="724"/>
      <c r="AA25" s="724"/>
      <c r="AB25" s="724"/>
      <c r="AC25" s="724"/>
      <c r="AD25" s="724"/>
      <c r="AE25" s="724"/>
      <c r="AF25" s="724"/>
      <c r="AG25" s="742">
        <f xml:space="preserve">
IF($A$4&lt;=12,SUMIFS('ON Data'!AM:AM,'ON Data'!$D:$D,$A$4,'ON Data'!$E:$E,10),SUMIFS('ON Data'!AM:AM,'ON Data'!$E:$E,10))</f>
        <v>0</v>
      </c>
      <c r="AH25" s="745"/>
    </row>
    <row r="26" spans="1:34" x14ac:dyDescent="0.3">
      <c r="A26" s="402" t="s">
        <v>278</v>
      </c>
      <c r="B26" s="422">
        <f xml:space="preserve">
SUM(C26:AG26)</f>
        <v>49821.25</v>
      </c>
      <c r="C26" s="747">
        <f xml:space="preserve">
IF($A$4&lt;=12,SUMIFS('ON Data'!H:H,'ON Data'!$D:$D,$A$4,'ON Data'!$E:$E,11),SUMIFS('ON Data'!H:H,'ON Data'!$E:$E,11))</f>
        <v>20654.583333333336</v>
      </c>
      <c r="D26" s="723"/>
      <c r="E26" s="724"/>
      <c r="F26" s="725">
        <f xml:space="preserve">
IF($A$4&lt;=12,SUMIFS('ON Data'!K:K,'ON Data'!$D:$D,$A$4,'ON Data'!$E:$E,11),SUMIFS('ON Data'!K:K,'ON Data'!$E:$E,11))</f>
        <v>29166.666666666664</v>
      </c>
      <c r="G26" s="725"/>
      <c r="H26" s="725"/>
      <c r="I26" s="725"/>
      <c r="J26" s="725"/>
      <c r="K26" s="725"/>
      <c r="L26" s="725"/>
      <c r="M26" s="725"/>
      <c r="N26" s="725"/>
      <c r="O26" s="725"/>
      <c r="P26" s="725"/>
      <c r="Q26" s="725"/>
      <c r="R26" s="725"/>
      <c r="S26" s="725"/>
      <c r="T26" s="725"/>
      <c r="U26" s="725"/>
      <c r="V26" s="725"/>
      <c r="W26" s="725"/>
      <c r="X26" s="725"/>
      <c r="Y26" s="725"/>
      <c r="Z26" s="725"/>
      <c r="AA26" s="725"/>
      <c r="AB26" s="725"/>
      <c r="AC26" s="725"/>
      <c r="AD26" s="725"/>
      <c r="AE26" s="725"/>
      <c r="AF26" s="725"/>
      <c r="AG26" s="742">
        <f xml:space="preserve">
IF($A$4&lt;=12,SUMIFS('ON Data'!AM:AM,'ON Data'!$D:$D,$A$4,'ON Data'!$E:$E,11),SUMIFS('ON Data'!AM:AM,'ON Data'!$E:$E,11))</f>
        <v>0</v>
      </c>
      <c r="AH26" s="745"/>
    </row>
    <row r="27" spans="1:34" x14ac:dyDescent="0.3">
      <c r="A27" s="402" t="s">
        <v>96</v>
      </c>
      <c r="B27" s="443">
        <f xml:space="preserve">
IF(B26=0,0,B25/B26)</f>
        <v>0.5406929773941842</v>
      </c>
      <c r="C27" s="748">
        <f xml:space="preserve">
IF(C26=0,0,C25/C26)</f>
        <v>9.1989267918742804E-2</v>
      </c>
      <c r="D27" s="726"/>
      <c r="E27" s="727"/>
      <c r="F27" s="727">
        <f xml:space="preserve">
IF(F26=0,0,F25/F26)</f>
        <v>0.85844571428571437</v>
      </c>
      <c r="G27" s="727"/>
      <c r="H27" s="727"/>
      <c r="I27" s="727"/>
      <c r="J27" s="727"/>
      <c r="K27" s="727"/>
      <c r="L27" s="727"/>
      <c r="M27" s="727"/>
      <c r="N27" s="727"/>
      <c r="O27" s="727"/>
      <c r="P27" s="727"/>
      <c r="Q27" s="727"/>
      <c r="R27" s="727"/>
      <c r="S27" s="727"/>
      <c r="T27" s="727"/>
      <c r="U27" s="727"/>
      <c r="V27" s="727"/>
      <c r="W27" s="727"/>
      <c r="X27" s="727"/>
      <c r="Y27" s="727"/>
      <c r="Z27" s="727"/>
      <c r="AA27" s="727"/>
      <c r="AB27" s="727"/>
      <c r="AC27" s="727"/>
      <c r="AD27" s="727"/>
      <c r="AE27" s="727"/>
      <c r="AF27" s="727"/>
      <c r="AG27" s="743">
        <f xml:space="preserve">
IF(AG26=0,0,AG25/AG26)</f>
        <v>0</v>
      </c>
      <c r="AH27" s="745"/>
    </row>
    <row r="28" spans="1:34" ht="15" thickBot="1" x14ac:dyDescent="0.35">
      <c r="A28" s="402" t="s">
        <v>277</v>
      </c>
      <c r="B28" s="422">
        <f xml:space="preserve">
SUM(C28:AG28)</f>
        <v>22883.25</v>
      </c>
      <c r="C28" s="749">
        <f xml:space="preserve">
C26-C25</f>
        <v>18754.583333333336</v>
      </c>
      <c r="D28" s="728"/>
      <c r="E28" s="729"/>
      <c r="F28" s="729">
        <f xml:space="preserve">
F26-F25</f>
        <v>4128.6666666666642</v>
      </c>
      <c r="G28" s="729"/>
      <c r="H28" s="729"/>
      <c r="I28" s="729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29"/>
      <c r="AA28" s="729"/>
      <c r="AB28" s="729"/>
      <c r="AC28" s="729"/>
      <c r="AD28" s="729"/>
      <c r="AE28" s="729"/>
      <c r="AF28" s="729"/>
      <c r="AG28" s="744">
        <f xml:space="preserve">
AG26-AG25</f>
        <v>0</v>
      </c>
      <c r="AH28" s="745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0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3543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5</v>
      </c>
      <c r="F3" s="383">
        <f>SUMIF($E5:$E1048576,"&lt;10",F5:F1048576)</f>
        <v>15760621.879999999</v>
      </c>
      <c r="G3" s="383">
        <f t="shared" ref="G3:AN3" si="0">SUMIF($E5:$E1048576,"&lt;10",G5:G1048576)</f>
        <v>0</v>
      </c>
      <c r="H3" s="383">
        <f t="shared" si="0"/>
        <v>5510105</v>
      </c>
      <c r="I3" s="383">
        <f t="shared" si="0"/>
        <v>0</v>
      </c>
      <c r="J3" s="383">
        <f t="shared" si="0"/>
        <v>0</v>
      </c>
      <c r="K3" s="383">
        <f t="shared" si="0"/>
        <v>8313575.6300000008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129105</v>
      </c>
      <c r="AD3" s="383">
        <f t="shared" si="0"/>
        <v>0</v>
      </c>
      <c r="AE3" s="383">
        <f t="shared" si="0"/>
        <v>111603.5</v>
      </c>
      <c r="AF3" s="383">
        <f t="shared" si="0"/>
        <v>0</v>
      </c>
      <c r="AG3" s="383">
        <f t="shared" si="0"/>
        <v>0</v>
      </c>
      <c r="AH3" s="383">
        <f t="shared" si="0"/>
        <v>1451455.76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244777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6</v>
      </c>
      <c r="D5" s="382">
        <v>1</v>
      </c>
      <c r="E5" s="382">
        <v>1</v>
      </c>
      <c r="F5" s="382">
        <v>87.7</v>
      </c>
      <c r="G5" s="382">
        <v>0</v>
      </c>
      <c r="H5" s="382">
        <v>12</v>
      </c>
      <c r="I5" s="382">
        <v>0</v>
      </c>
      <c r="J5" s="382">
        <v>0</v>
      </c>
      <c r="K5" s="382">
        <v>55.7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2</v>
      </c>
      <c r="AD5" s="382">
        <v>0</v>
      </c>
      <c r="AE5" s="382">
        <v>1</v>
      </c>
      <c r="AF5" s="382">
        <v>0</v>
      </c>
      <c r="AG5" s="382">
        <v>0</v>
      </c>
      <c r="AH5" s="382">
        <v>15</v>
      </c>
      <c r="AI5" s="382">
        <v>0</v>
      </c>
      <c r="AJ5" s="382">
        <v>0</v>
      </c>
      <c r="AK5" s="382">
        <v>0</v>
      </c>
      <c r="AL5" s="382">
        <v>0</v>
      </c>
      <c r="AM5" s="382">
        <v>2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6</v>
      </c>
      <c r="D6" s="382">
        <v>1</v>
      </c>
      <c r="E6" s="382">
        <v>2</v>
      </c>
      <c r="F6" s="382">
        <v>13687.63</v>
      </c>
      <c r="G6" s="382">
        <v>0</v>
      </c>
      <c r="H6" s="382">
        <v>2124</v>
      </c>
      <c r="I6" s="382">
        <v>0</v>
      </c>
      <c r="J6" s="382">
        <v>0</v>
      </c>
      <c r="K6" s="382">
        <v>8291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368</v>
      </c>
      <c r="AD6" s="382">
        <v>0</v>
      </c>
      <c r="AE6" s="382">
        <v>172.5</v>
      </c>
      <c r="AF6" s="382">
        <v>0</v>
      </c>
      <c r="AG6" s="382">
        <v>0</v>
      </c>
      <c r="AH6" s="382">
        <v>2364.13</v>
      </c>
      <c r="AI6" s="382">
        <v>0</v>
      </c>
      <c r="AJ6" s="382">
        <v>0</v>
      </c>
      <c r="AK6" s="382">
        <v>0</v>
      </c>
      <c r="AL6" s="382">
        <v>0</v>
      </c>
      <c r="AM6" s="382">
        <v>368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6</v>
      </c>
      <c r="D7" s="382">
        <v>1</v>
      </c>
      <c r="E7" s="382">
        <v>3</v>
      </c>
      <c r="F7" s="382">
        <v>10</v>
      </c>
      <c r="G7" s="382">
        <v>0</v>
      </c>
      <c r="H7" s="382">
        <v>0</v>
      </c>
      <c r="I7" s="382">
        <v>0</v>
      </c>
      <c r="J7" s="382">
        <v>0</v>
      </c>
      <c r="K7" s="382">
        <v>10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6</v>
      </c>
      <c r="D8" s="382">
        <v>1</v>
      </c>
      <c r="E8" s="382">
        <v>4</v>
      </c>
      <c r="F8" s="382">
        <v>356</v>
      </c>
      <c r="G8" s="382">
        <v>0</v>
      </c>
      <c r="H8" s="382">
        <v>136</v>
      </c>
      <c r="I8" s="382">
        <v>0</v>
      </c>
      <c r="J8" s="382">
        <v>0</v>
      </c>
      <c r="K8" s="382">
        <v>161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59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6</v>
      </c>
      <c r="D9" s="382">
        <v>1</v>
      </c>
      <c r="E9" s="382">
        <v>6</v>
      </c>
      <c r="F9" s="382">
        <v>2917226</v>
      </c>
      <c r="G9" s="382">
        <v>0</v>
      </c>
      <c r="H9" s="382">
        <v>1005476</v>
      </c>
      <c r="I9" s="382">
        <v>0</v>
      </c>
      <c r="J9" s="382">
        <v>0</v>
      </c>
      <c r="K9" s="382">
        <v>1544929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25612</v>
      </c>
      <c r="AD9" s="382">
        <v>0</v>
      </c>
      <c r="AE9" s="382">
        <v>20719</v>
      </c>
      <c r="AF9" s="382">
        <v>0</v>
      </c>
      <c r="AG9" s="382">
        <v>0</v>
      </c>
      <c r="AH9" s="382">
        <v>278110</v>
      </c>
      <c r="AI9" s="382">
        <v>0</v>
      </c>
      <c r="AJ9" s="382">
        <v>0</v>
      </c>
      <c r="AK9" s="382">
        <v>0</v>
      </c>
      <c r="AL9" s="382">
        <v>0</v>
      </c>
      <c r="AM9" s="382">
        <v>42380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6</v>
      </c>
      <c r="D10" s="382">
        <v>1</v>
      </c>
      <c r="E10" s="382">
        <v>9</v>
      </c>
      <c r="F10" s="382">
        <v>37300</v>
      </c>
      <c r="G10" s="382">
        <v>0</v>
      </c>
      <c r="H10" s="382">
        <v>21500</v>
      </c>
      <c r="I10" s="382">
        <v>0</v>
      </c>
      <c r="J10" s="382">
        <v>0</v>
      </c>
      <c r="K10" s="382">
        <v>15800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0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  <c r="AL10" s="382">
        <v>0</v>
      </c>
      <c r="AM10" s="382">
        <v>0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6</v>
      </c>
      <c r="D11" s="382">
        <v>1</v>
      </c>
      <c r="E11" s="382">
        <v>10</v>
      </c>
      <c r="F11" s="382">
        <v>3981</v>
      </c>
      <c r="G11" s="382">
        <v>0</v>
      </c>
      <c r="H11" s="382">
        <v>0</v>
      </c>
      <c r="I11" s="382">
        <v>0</v>
      </c>
      <c r="J11" s="382">
        <v>0</v>
      </c>
      <c r="K11" s="382">
        <v>3981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6</v>
      </c>
      <c r="D12" s="382">
        <v>1</v>
      </c>
      <c r="E12" s="382">
        <v>11</v>
      </c>
      <c r="F12" s="382">
        <v>9964.25</v>
      </c>
      <c r="G12" s="382">
        <v>0</v>
      </c>
      <c r="H12" s="382">
        <v>4130.916666666667</v>
      </c>
      <c r="I12" s="382">
        <v>0</v>
      </c>
      <c r="J12" s="382">
        <v>0</v>
      </c>
      <c r="K12" s="382">
        <v>5833.333333333333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6</v>
      </c>
      <c r="D13" s="382">
        <v>2</v>
      </c>
      <c r="E13" s="382">
        <v>1</v>
      </c>
      <c r="F13" s="382">
        <v>89.7</v>
      </c>
      <c r="G13" s="382">
        <v>0</v>
      </c>
      <c r="H13" s="382">
        <v>12</v>
      </c>
      <c r="I13" s="382">
        <v>0</v>
      </c>
      <c r="J13" s="382">
        <v>0</v>
      </c>
      <c r="K13" s="382">
        <v>57.7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2</v>
      </c>
      <c r="AD13" s="382">
        <v>0</v>
      </c>
      <c r="AE13" s="382">
        <v>1</v>
      </c>
      <c r="AF13" s="382">
        <v>0</v>
      </c>
      <c r="AG13" s="382">
        <v>0</v>
      </c>
      <c r="AH13" s="382">
        <v>15</v>
      </c>
      <c r="AI13" s="382">
        <v>0</v>
      </c>
      <c r="AJ13" s="382">
        <v>0</v>
      </c>
      <c r="AK13" s="382">
        <v>0</v>
      </c>
      <c r="AL13" s="382">
        <v>0</v>
      </c>
      <c r="AM13" s="382">
        <v>2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6</v>
      </c>
      <c r="D14" s="382">
        <v>2</v>
      </c>
      <c r="E14" s="382">
        <v>2</v>
      </c>
      <c r="F14" s="382">
        <v>12397.5</v>
      </c>
      <c r="G14" s="382">
        <v>0</v>
      </c>
      <c r="H14" s="382">
        <v>1792</v>
      </c>
      <c r="I14" s="382">
        <v>0</v>
      </c>
      <c r="J14" s="382">
        <v>0</v>
      </c>
      <c r="K14" s="382">
        <v>7645.63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320</v>
      </c>
      <c r="AD14" s="382">
        <v>0</v>
      </c>
      <c r="AE14" s="382">
        <v>142.5</v>
      </c>
      <c r="AF14" s="382">
        <v>0</v>
      </c>
      <c r="AG14" s="382">
        <v>0</v>
      </c>
      <c r="AH14" s="382">
        <v>2193.38</v>
      </c>
      <c r="AI14" s="382">
        <v>0</v>
      </c>
      <c r="AJ14" s="382">
        <v>0</v>
      </c>
      <c r="AK14" s="382">
        <v>0</v>
      </c>
      <c r="AL14" s="382">
        <v>0</v>
      </c>
      <c r="AM14" s="382">
        <v>304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6</v>
      </c>
      <c r="D15" s="382">
        <v>2</v>
      </c>
      <c r="E15" s="382">
        <v>4</v>
      </c>
      <c r="F15" s="382">
        <v>391</v>
      </c>
      <c r="G15" s="382">
        <v>0</v>
      </c>
      <c r="H15" s="382">
        <v>136</v>
      </c>
      <c r="I15" s="382">
        <v>0</v>
      </c>
      <c r="J15" s="382">
        <v>0</v>
      </c>
      <c r="K15" s="382">
        <v>173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82</v>
      </c>
      <c r="AI15" s="382">
        <v>0</v>
      </c>
      <c r="AJ15" s="382">
        <v>0</v>
      </c>
      <c r="AK15" s="382">
        <v>0</v>
      </c>
      <c r="AL15" s="382">
        <v>0</v>
      </c>
      <c r="AM15" s="382">
        <v>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6</v>
      </c>
      <c r="D16" s="382">
        <v>2</v>
      </c>
      <c r="E16" s="382">
        <v>6</v>
      </c>
      <c r="F16" s="382">
        <v>2991438</v>
      </c>
      <c r="G16" s="382">
        <v>0</v>
      </c>
      <c r="H16" s="382">
        <v>985619</v>
      </c>
      <c r="I16" s="382">
        <v>0</v>
      </c>
      <c r="J16" s="382">
        <v>0</v>
      </c>
      <c r="K16" s="382">
        <v>1621119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25417</v>
      </c>
      <c r="AD16" s="382">
        <v>0</v>
      </c>
      <c r="AE16" s="382">
        <v>23564</v>
      </c>
      <c r="AF16" s="382">
        <v>0</v>
      </c>
      <c r="AG16" s="382">
        <v>0</v>
      </c>
      <c r="AH16" s="382">
        <v>293344</v>
      </c>
      <c r="AI16" s="382">
        <v>0</v>
      </c>
      <c r="AJ16" s="382">
        <v>0</v>
      </c>
      <c r="AK16" s="382">
        <v>0</v>
      </c>
      <c r="AL16" s="382">
        <v>0</v>
      </c>
      <c r="AM16" s="382">
        <v>42375</v>
      </c>
      <c r="AN16" s="382">
        <v>0</v>
      </c>
    </row>
    <row r="17" spans="3:40" x14ac:dyDescent="0.3">
      <c r="C17" s="382">
        <v>6</v>
      </c>
      <c r="D17" s="382">
        <v>2</v>
      </c>
      <c r="E17" s="382">
        <v>9</v>
      </c>
      <c r="F17" s="382">
        <v>193500</v>
      </c>
      <c r="G17" s="382">
        <v>0</v>
      </c>
      <c r="H17" s="382">
        <v>8500</v>
      </c>
      <c r="I17" s="382">
        <v>0</v>
      </c>
      <c r="J17" s="382">
        <v>0</v>
      </c>
      <c r="K17" s="382">
        <v>158500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3000</v>
      </c>
      <c r="AF17" s="382">
        <v>0</v>
      </c>
      <c r="AG17" s="382">
        <v>0</v>
      </c>
      <c r="AH17" s="382">
        <v>23500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6</v>
      </c>
      <c r="D18" s="382">
        <v>2</v>
      </c>
      <c r="E18" s="382">
        <v>10</v>
      </c>
      <c r="F18" s="382">
        <v>760</v>
      </c>
      <c r="G18" s="382">
        <v>0</v>
      </c>
      <c r="H18" s="382">
        <v>0</v>
      </c>
      <c r="I18" s="382">
        <v>0</v>
      </c>
      <c r="J18" s="382">
        <v>0</v>
      </c>
      <c r="K18" s="382">
        <v>760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0</v>
      </c>
      <c r="AF18" s="382">
        <v>0</v>
      </c>
      <c r="AG18" s="382">
        <v>0</v>
      </c>
      <c r="AH18" s="382">
        <v>0</v>
      </c>
      <c r="AI18" s="382">
        <v>0</v>
      </c>
      <c r="AJ18" s="382">
        <v>0</v>
      </c>
      <c r="AK18" s="382">
        <v>0</v>
      </c>
      <c r="AL18" s="382">
        <v>0</v>
      </c>
      <c r="AM18" s="382">
        <v>0</v>
      </c>
      <c r="AN18" s="382">
        <v>0</v>
      </c>
    </row>
    <row r="19" spans="3:40" x14ac:dyDescent="0.3">
      <c r="C19" s="382">
        <v>6</v>
      </c>
      <c r="D19" s="382">
        <v>2</v>
      </c>
      <c r="E19" s="382">
        <v>11</v>
      </c>
      <c r="F19" s="382">
        <v>9964.25</v>
      </c>
      <c r="G19" s="382">
        <v>0</v>
      </c>
      <c r="H19" s="382">
        <v>4130.916666666667</v>
      </c>
      <c r="I19" s="382">
        <v>0</v>
      </c>
      <c r="J19" s="382">
        <v>0</v>
      </c>
      <c r="K19" s="382">
        <v>5833.333333333333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6</v>
      </c>
      <c r="D20" s="382">
        <v>3</v>
      </c>
      <c r="E20" s="382">
        <v>1</v>
      </c>
      <c r="F20" s="382">
        <v>91.2</v>
      </c>
      <c r="G20" s="382">
        <v>0</v>
      </c>
      <c r="H20" s="382">
        <v>12</v>
      </c>
      <c r="I20" s="382">
        <v>0</v>
      </c>
      <c r="J20" s="382">
        <v>0</v>
      </c>
      <c r="K20" s="382">
        <v>59.2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2</v>
      </c>
      <c r="AD20" s="382">
        <v>0</v>
      </c>
      <c r="AE20" s="382">
        <v>1</v>
      </c>
      <c r="AF20" s="382">
        <v>0</v>
      </c>
      <c r="AG20" s="382">
        <v>0</v>
      </c>
      <c r="AH20" s="382">
        <v>15</v>
      </c>
      <c r="AI20" s="382">
        <v>0</v>
      </c>
      <c r="AJ20" s="382">
        <v>0</v>
      </c>
      <c r="AK20" s="382">
        <v>0</v>
      </c>
      <c r="AL20" s="382">
        <v>0</v>
      </c>
      <c r="AM20" s="382">
        <v>2</v>
      </c>
      <c r="AN20" s="382">
        <v>0</v>
      </c>
    </row>
    <row r="21" spans="3:40" x14ac:dyDescent="0.3">
      <c r="C21" s="382">
        <v>6</v>
      </c>
      <c r="D21" s="382">
        <v>3</v>
      </c>
      <c r="E21" s="382">
        <v>2</v>
      </c>
      <c r="F21" s="382">
        <v>13189</v>
      </c>
      <c r="G21" s="382">
        <v>0</v>
      </c>
      <c r="H21" s="382">
        <v>1972</v>
      </c>
      <c r="I21" s="382">
        <v>0</v>
      </c>
      <c r="J21" s="382">
        <v>0</v>
      </c>
      <c r="K21" s="382">
        <v>8161.5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336</v>
      </c>
      <c r="AD21" s="382">
        <v>0</v>
      </c>
      <c r="AE21" s="382">
        <v>157.5</v>
      </c>
      <c r="AF21" s="382">
        <v>0</v>
      </c>
      <c r="AG21" s="382">
        <v>0</v>
      </c>
      <c r="AH21" s="382">
        <v>2242</v>
      </c>
      <c r="AI21" s="382">
        <v>0</v>
      </c>
      <c r="AJ21" s="382">
        <v>0</v>
      </c>
      <c r="AK21" s="382">
        <v>0</v>
      </c>
      <c r="AL21" s="382">
        <v>0</v>
      </c>
      <c r="AM21" s="382">
        <v>320</v>
      </c>
      <c r="AN21" s="382">
        <v>0</v>
      </c>
    </row>
    <row r="22" spans="3:40" x14ac:dyDescent="0.3">
      <c r="C22" s="382">
        <v>6</v>
      </c>
      <c r="D22" s="382">
        <v>3</v>
      </c>
      <c r="E22" s="382">
        <v>4</v>
      </c>
      <c r="F22" s="382">
        <v>503</v>
      </c>
      <c r="G22" s="382">
        <v>0</v>
      </c>
      <c r="H22" s="382">
        <v>136</v>
      </c>
      <c r="I22" s="382">
        <v>0</v>
      </c>
      <c r="J22" s="382">
        <v>0</v>
      </c>
      <c r="K22" s="382">
        <v>302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0</v>
      </c>
      <c r="AF22" s="382">
        <v>0</v>
      </c>
      <c r="AG22" s="382">
        <v>0</v>
      </c>
      <c r="AH22" s="382">
        <v>65</v>
      </c>
      <c r="AI22" s="382">
        <v>0</v>
      </c>
      <c r="AJ22" s="382">
        <v>0</v>
      </c>
      <c r="AK22" s="382">
        <v>0</v>
      </c>
      <c r="AL22" s="382">
        <v>0</v>
      </c>
      <c r="AM22" s="382">
        <v>0</v>
      </c>
      <c r="AN22" s="382">
        <v>0</v>
      </c>
    </row>
    <row r="23" spans="3:40" x14ac:dyDescent="0.3">
      <c r="C23" s="382">
        <v>6</v>
      </c>
      <c r="D23" s="382">
        <v>3</v>
      </c>
      <c r="E23" s="382">
        <v>6</v>
      </c>
      <c r="F23" s="382">
        <v>3114626</v>
      </c>
      <c r="G23" s="382">
        <v>0</v>
      </c>
      <c r="H23" s="382">
        <v>1139727</v>
      </c>
      <c r="I23" s="382">
        <v>0</v>
      </c>
      <c r="J23" s="382">
        <v>0</v>
      </c>
      <c r="K23" s="382">
        <v>1607316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25222</v>
      </c>
      <c r="AD23" s="382">
        <v>0</v>
      </c>
      <c r="AE23" s="382">
        <v>20377</v>
      </c>
      <c r="AF23" s="382">
        <v>0</v>
      </c>
      <c r="AG23" s="382">
        <v>0</v>
      </c>
      <c r="AH23" s="382">
        <v>264522</v>
      </c>
      <c r="AI23" s="382">
        <v>0</v>
      </c>
      <c r="AJ23" s="382">
        <v>0</v>
      </c>
      <c r="AK23" s="382">
        <v>0</v>
      </c>
      <c r="AL23" s="382">
        <v>0</v>
      </c>
      <c r="AM23" s="382">
        <v>57462</v>
      </c>
      <c r="AN23" s="382">
        <v>0</v>
      </c>
    </row>
    <row r="24" spans="3:40" x14ac:dyDescent="0.3">
      <c r="C24" s="382">
        <v>6</v>
      </c>
      <c r="D24" s="382">
        <v>3</v>
      </c>
      <c r="E24" s="382">
        <v>9</v>
      </c>
      <c r="F24" s="382">
        <v>233745</v>
      </c>
      <c r="G24" s="382">
        <v>0</v>
      </c>
      <c r="H24" s="382">
        <v>151605</v>
      </c>
      <c r="I24" s="382">
        <v>0</v>
      </c>
      <c r="J24" s="382">
        <v>0</v>
      </c>
      <c r="K24" s="382">
        <v>67140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15000</v>
      </c>
      <c r="AN24" s="382">
        <v>0</v>
      </c>
    </row>
    <row r="25" spans="3:40" x14ac:dyDescent="0.3">
      <c r="C25" s="382">
        <v>6</v>
      </c>
      <c r="D25" s="382">
        <v>3</v>
      </c>
      <c r="E25" s="382">
        <v>10</v>
      </c>
      <c r="F25" s="382">
        <v>7949</v>
      </c>
      <c r="G25" s="382">
        <v>0</v>
      </c>
      <c r="H25" s="382">
        <v>0</v>
      </c>
      <c r="I25" s="382">
        <v>0</v>
      </c>
      <c r="J25" s="382">
        <v>0</v>
      </c>
      <c r="K25" s="382">
        <v>7949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0</v>
      </c>
      <c r="AF25" s="382">
        <v>0</v>
      </c>
      <c r="AG25" s="382">
        <v>0</v>
      </c>
      <c r="AH25" s="382">
        <v>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6</v>
      </c>
      <c r="D26" s="382">
        <v>3</v>
      </c>
      <c r="E26" s="382">
        <v>11</v>
      </c>
      <c r="F26" s="382">
        <v>9964.25</v>
      </c>
      <c r="G26" s="382">
        <v>0</v>
      </c>
      <c r="H26" s="382">
        <v>4130.916666666667</v>
      </c>
      <c r="I26" s="382">
        <v>0</v>
      </c>
      <c r="J26" s="382">
        <v>0</v>
      </c>
      <c r="K26" s="382">
        <v>5833.333333333333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0</v>
      </c>
      <c r="AF26" s="382">
        <v>0</v>
      </c>
      <c r="AG26" s="382">
        <v>0</v>
      </c>
      <c r="AH26" s="382">
        <v>0</v>
      </c>
      <c r="AI26" s="382">
        <v>0</v>
      </c>
      <c r="AJ26" s="382">
        <v>0</v>
      </c>
      <c r="AK26" s="382">
        <v>0</v>
      </c>
      <c r="AL26" s="382">
        <v>0</v>
      </c>
      <c r="AM26" s="382">
        <v>0</v>
      </c>
      <c r="AN26" s="382">
        <v>0</v>
      </c>
    </row>
    <row r="27" spans="3:40" x14ac:dyDescent="0.3">
      <c r="C27" s="382">
        <v>6</v>
      </c>
      <c r="D27" s="382">
        <v>4</v>
      </c>
      <c r="E27" s="382">
        <v>1</v>
      </c>
      <c r="F27" s="382">
        <v>90.7</v>
      </c>
      <c r="G27" s="382">
        <v>0</v>
      </c>
      <c r="H27" s="382">
        <v>12</v>
      </c>
      <c r="I27" s="382">
        <v>0</v>
      </c>
      <c r="J27" s="382">
        <v>0</v>
      </c>
      <c r="K27" s="382">
        <v>58.7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2</v>
      </c>
      <c r="AD27" s="382">
        <v>0</v>
      </c>
      <c r="AE27" s="382">
        <v>1</v>
      </c>
      <c r="AF27" s="382">
        <v>0</v>
      </c>
      <c r="AG27" s="382">
        <v>0</v>
      </c>
      <c r="AH27" s="382">
        <v>15</v>
      </c>
      <c r="AI27" s="382">
        <v>0</v>
      </c>
      <c r="AJ27" s="382">
        <v>0</v>
      </c>
      <c r="AK27" s="382">
        <v>0</v>
      </c>
      <c r="AL27" s="382">
        <v>0</v>
      </c>
      <c r="AM27" s="382">
        <v>2</v>
      </c>
      <c r="AN27" s="382">
        <v>0</v>
      </c>
    </row>
    <row r="28" spans="3:40" x14ac:dyDescent="0.3">
      <c r="C28" s="382">
        <v>6</v>
      </c>
      <c r="D28" s="382">
        <v>4</v>
      </c>
      <c r="E28" s="382">
        <v>2</v>
      </c>
      <c r="F28" s="382">
        <v>13863.75</v>
      </c>
      <c r="G28" s="382">
        <v>0</v>
      </c>
      <c r="H28" s="382">
        <v>2040</v>
      </c>
      <c r="I28" s="382">
        <v>0</v>
      </c>
      <c r="J28" s="382">
        <v>0</v>
      </c>
      <c r="K28" s="382">
        <v>8466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352</v>
      </c>
      <c r="AD28" s="382">
        <v>0</v>
      </c>
      <c r="AE28" s="382">
        <v>165</v>
      </c>
      <c r="AF28" s="382">
        <v>0</v>
      </c>
      <c r="AG28" s="382">
        <v>0</v>
      </c>
      <c r="AH28" s="382">
        <v>2496.75</v>
      </c>
      <c r="AI28" s="382">
        <v>0</v>
      </c>
      <c r="AJ28" s="382">
        <v>0</v>
      </c>
      <c r="AK28" s="382">
        <v>0</v>
      </c>
      <c r="AL28" s="382">
        <v>0</v>
      </c>
      <c r="AM28" s="382">
        <v>344</v>
      </c>
      <c r="AN28" s="382">
        <v>0</v>
      </c>
    </row>
    <row r="29" spans="3:40" x14ac:dyDescent="0.3">
      <c r="C29" s="382">
        <v>6</v>
      </c>
      <c r="D29" s="382">
        <v>4</v>
      </c>
      <c r="E29" s="382">
        <v>4</v>
      </c>
      <c r="F29" s="382">
        <v>363</v>
      </c>
      <c r="G29" s="382">
        <v>0</v>
      </c>
      <c r="H29" s="382">
        <v>136</v>
      </c>
      <c r="I29" s="382">
        <v>0</v>
      </c>
      <c r="J29" s="382">
        <v>0</v>
      </c>
      <c r="K29" s="382">
        <v>182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45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</row>
    <row r="30" spans="3:40" x14ac:dyDescent="0.3">
      <c r="C30" s="382">
        <v>6</v>
      </c>
      <c r="D30" s="382">
        <v>4</v>
      </c>
      <c r="E30" s="382">
        <v>6</v>
      </c>
      <c r="F30" s="382">
        <v>3004986</v>
      </c>
      <c r="G30" s="382">
        <v>0</v>
      </c>
      <c r="H30" s="382">
        <v>1037058</v>
      </c>
      <c r="I30" s="382">
        <v>0</v>
      </c>
      <c r="J30" s="382">
        <v>0</v>
      </c>
      <c r="K30" s="382">
        <v>1605423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25446</v>
      </c>
      <c r="AD30" s="382">
        <v>0</v>
      </c>
      <c r="AE30" s="382">
        <v>21206</v>
      </c>
      <c r="AF30" s="382">
        <v>0</v>
      </c>
      <c r="AG30" s="382">
        <v>0</v>
      </c>
      <c r="AH30" s="382">
        <v>273145</v>
      </c>
      <c r="AI30" s="382">
        <v>0</v>
      </c>
      <c r="AJ30" s="382">
        <v>0</v>
      </c>
      <c r="AK30" s="382">
        <v>0</v>
      </c>
      <c r="AL30" s="382">
        <v>0</v>
      </c>
      <c r="AM30" s="382">
        <v>42708</v>
      </c>
      <c r="AN30" s="382">
        <v>0</v>
      </c>
    </row>
    <row r="31" spans="3:40" x14ac:dyDescent="0.3">
      <c r="C31" s="382">
        <v>6</v>
      </c>
      <c r="D31" s="382">
        <v>4</v>
      </c>
      <c r="E31" s="382">
        <v>9</v>
      </c>
      <c r="F31" s="382">
        <v>35767</v>
      </c>
      <c r="G31" s="382">
        <v>0</v>
      </c>
      <c r="H31" s="382">
        <v>35767</v>
      </c>
      <c r="I31" s="382">
        <v>0</v>
      </c>
      <c r="J31" s="382">
        <v>0</v>
      </c>
      <c r="K31" s="382">
        <v>0</v>
      </c>
      <c r="L31" s="382">
        <v>0</v>
      </c>
      <c r="M31" s="382">
        <v>0</v>
      </c>
      <c r="N31" s="382">
        <v>0</v>
      </c>
      <c r="O31" s="382">
        <v>0</v>
      </c>
      <c r="P31" s="382">
        <v>0</v>
      </c>
      <c r="Q31" s="382">
        <v>0</v>
      </c>
      <c r="R31" s="382">
        <v>0</v>
      </c>
      <c r="S31" s="382">
        <v>0</v>
      </c>
      <c r="T31" s="382">
        <v>0</v>
      </c>
      <c r="U31" s="382">
        <v>0</v>
      </c>
      <c r="V31" s="382">
        <v>0</v>
      </c>
      <c r="W31" s="382">
        <v>0</v>
      </c>
      <c r="X31" s="382">
        <v>0</v>
      </c>
      <c r="Y31" s="382">
        <v>0</v>
      </c>
      <c r="Z31" s="382">
        <v>0</v>
      </c>
      <c r="AA31" s="382">
        <v>0</v>
      </c>
      <c r="AB31" s="382">
        <v>0</v>
      </c>
      <c r="AC31" s="382">
        <v>0</v>
      </c>
      <c r="AD31" s="382">
        <v>0</v>
      </c>
      <c r="AE31" s="382">
        <v>0</v>
      </c>
      <c r="AF31" s="382">
        <v>0</v>
      </c>
      <c r="AG31" s="382">
        <v>0</v>
      </c>
      <c r="AH31" s="382">
        <v>0</v>
      </c>
      <c r="AI31" s="382">
        <v>0</v>
      </c>
      <c r="AJ31" s="382">
        <v>0</v>
      </c>
      <c r="AK31" s="382">
        <v>0</v>
      </c>
      <c r="AL31" s="382">
        <v>0</v>
      </c>
      <c r="AM31" s="382">
        <v>0</v>
      </c>
      <c r="AN31" s="382">
        <v>0</v>
      </c>
    </row>
    <row r="32" spans="3:40" x14ac:dyDescent="0.3">
      <c r="C32" s="382">
        <v>6</v>
      </c>
      <c r="D32" s="382">
        <v>4</v>
      </c>
      <c r="E32" s="382">
        <v>10</v>
      </c>
      <c r="F32" s="382">
        <v>3400</v>
      </c>
      <c r="G32" s="382">
        <v>0</v>
      </c>
      <c r="H32" s="382">
        <v>0</v>
      </c>
      <c r="I32" s="382">
        <v>0</v>
      </c>
      <c r="J32" s="382">
        <v>0</v>
      </c>
      <c r="K32" s="382">
        <v>3400</v>
      </c>
      <c r="L32" s="382">
        <v>0</v>
      </c>
      <c r="M32" s="382">
        <v>0</v>
      </c>
      <c r="N32" s="382">
        <v>0</v>
      </c>
      <c r="O32" s="382">
        <v>0</v>
      </c>
      <c r="P32" s="382">
        <v>0</v>
      </c>
      <c r="Q32" s="382">
        <v>0</v>
      </c>
      <c r="R32" s="382">
        <v>0</v>
      </c>
      <c r="S32" s="382">
        <v>0</v>
      </c>
      <c r="T32" s="382">
        <v>0</v>
      </c>
      <c r="U32" s="382">
        <v>0</v>
      </c>
      <c r="V32" s="382">
        <v>0</v>
      </c>
      <c r="W32" s="382">
        <v>0</v>
      </c>
      <c r="X32" s="382">
        <v>0</v>
      </c>
      <c r="Y32" s="382">
        <v>0</v>
      </c>
      <c r="Z32" s="382">
        <v>0</v>
      </c>
      <c r="AA32" s="382">
        <v>0</v>
      </c>
      <c r="AB32" s="382">
        <v>0</v>
      </c>
      <c r="AC32" s="382">
        <v>0</v>
      </c>
      <c r="AD32" s="382">
        <v>0</v>
      </c>
      <c r="AE32" s="382">
        <v>0</v>
      </c>
      <c r="AF32" s="382">
        <v>0</v>
      </c>
      <c r="AG32" s="382">
        <v>0</v>
      </c>
      <c r="AH32" s="382">
        <v>0</v>
      </c>
      <c r="AI32" s="382">
        <v>0</v>
      </c>
      <c r="AJ32" s="382">
        <v>0</v>
      </c>
      <c r="AK32" s="382">
        <v>0</v>
      </c>
      <c r="AL32" s="382">
        <v>0</v>
      </c>
      <c r="AM32" s="382">
        <v>0</v>
      </c>
      <c r="AN32" s="382">
        <v>0</v>
      </c>
    </row>
    <row r="33" spans="3:40" x14ac:dyDescent="0.3">
      <c r="C33" s="382">
        <v>6</v>
      </c>
      <c r="D33" s="382">
        <v>4</v>
      </c>
      <c r="E33" s="382">
        <v>11</v>
      </c>
      <c r="F33" s="382">
        <v>9964.25</v>
      </c>
      <c r="G33" s="382">
        <v>0</v>
      </c>
      <c r="H33" s="382">
        <v>4130.916666666667</v>
      </c>
      <c r="I33" s="382">
        <v>0</v>
      </c>
      <c r="J33" s="382">
        <v>0</v>
      </c>
      <c r="K33" s="382">
        <v>5833.333333333333</v>
      </c>
      <c r="L33" s="382">
        <v>0</v>
      </c>
      <c r="M33" s="382">
        <v>0</v>
      </c>
      <c r="N33" s="382">
        <v>0</v>
      </c>
      <c r="O33" s="382">
        <v>0</v>
      </c>
      <c r="P33" s="382">
        <v>0</v>
      </c>
      <c r="Q33" s="382">
        <v>0</v>
      </c>
      <c r="R33" s="382">
        <v>0</v>
      </c>
      <c r="S33" s="382">
        <v>0</v>
      </c>
      <c r="T33" s="382">
        <v>0</v>
      </c>
      <c r="U33" s="382">
        <v>0</v>
      </c>
      <c r="V33" s="382">
        <v>0</v>
      </c>
      <c r="W33" s="382">
        <v>0</v>
      </c>
      <c r="X33" s="382">
        <v>0</v>
      </c>
      <c r="Y33" s="382">
        <v>0</v>
      </c>
      <c r="Z33" s="382">
        <v>0</v>
      </c>
      <c r="AA33" s="382">
        <v>0</v>
      </c>
      <c r="AB33" s="382">
        <v>0</v>
      </c>
      <c r="AC33" s="382">
        <v>0</v>
      </c>
      <c r="AD33" s="382">
        <v>0</v>
      </c>
      <c r="AE33" s="382">
        <v>0</v>
      </c>
      <c r="AF33" s="382">
        <v>0</v>
      </c>
      <c r="AG33" s="382">
        <v>0</v>
      </c>
      <c r="AH33" s="382">
        <v>0</v>
      </c>
      <c r="AI33" s="382">
        <v>0</v>
      </c>
      <c r="AJ33" s="382">
        <v>0</v>
      </c>
      <c r="AK33" s="382">
        <v>0</v>
      </c>
      <c r="AL33" s="382">
        <v>0</v>
      </c>
      <c r="AM33" s="382">
        <v>0</v>
      </c>
      <c r="AN33" s="382">
        <v>0</v>
      </c>
    </row>
    <row r="34" spans="3:40" x14ac:dyDescent="0.3">
      <c r="C34" s="382">
        <v>6</v>
      </c>
      <c r="D34" s="382">
        <v>5</v>
      </c>
      <c r="E34" s="382">
        <v>1</v>
      </c>
      <c r="F34" s="382">
        <v>90.2</v>
      </c>
      <c r="G34" s="382">
        <v>0</v>
      </c>
      <c r="H34" s="382">
        <v>13</v>
      </c>
      <c r="I34" s="382">
        <v>0</v>
      </c>
      <c r="J34" s="382">
        <v>0</v>
      </c>
      <c r="K34" s="382">
        <v>56.2</v>
      </c>
      <c r="L34" s="382">
        <v>0</v>
      </c>
      <c r="M34" s="382">
        <v>0</v>
      </c>
      <c r="N34" s="382">
        <v>0</v>
      </c>
      <c r="O34" s="382">
        <v>0</v>
      </c>
      <c r="P34" s="382">
        <v>0</v>
      </c>
      <c r="Q34" s="382">
        <v>0</v>
      </c>
      <c r="R34" s="382">
        <v>0</v>
      </c>
      <c r="S34" s="382">
        <v>0</v>
      </c>
      <c r="T34" s="382">
        <v>0</v>
      </c>
      <c r="U34" s="382">
        <v>0</v>
      </c>
      <c r="V34" s="382">
        <v>0</v>
      </c>
      <c r="W34" s="382">
        <v>0</v>
      </c>
      <c r="X34" s="382">
        <v>0</v>
      </c>
      <c r="Y34" s="382">
        <v>0</v>
      </c>
      <c r="Z34" s="382">
        <v>0</v>
      </c>
      <c r="AA34" s="382">
        <v>0</v>
      </c>
      <c r="AB34" s="382">
        <v>0</v>
      </c>
      <c r="AC34" s="382">
        <v>2</v>
      </c>
      <c r="AD34" s="382">
        <v>0</v>
      </c>
      <c r="AE34" s="382">
        <v>1</v>
      </c>
      <c r="AF34" s="382">
        <v>0</v>
      </c>
      <c r="AG34" s="382">
        <v>0</v>
      </c>
      <c r="AH34" s="382">
        <v>16</v>
      </c>
      <c r="AI34" s="382">
        <v>0</v>
      </c>
      <c r="AJ34" s="382">
        <v>0</v>
      </c>
      <c r="AK34" s="382">
        <v>0</v>
      </c>
      <c r="AL34" s="382">
        <v>0</v>
      </c>
      <c r="AM34" s="382">
        <v>2</v>
      </c>
      <c r="AN34" s="382">
        <v>0</v>
      </c>
    </row>
    <row r="35" spans="3:40" x14ac:dyDescent="0.3">
      <c r="C35" s="382">
        <v>6</v>
      </c>
      <c r="D35" s="382">
        <v>5</v>
      </c>
      <c r="E35" s="382">
        <v>2</v>
      </c>
      <c r="F35" s="382">
        <v>13786.5</v>
      </c>
      <c r="G35" s="382">
        <v>0</v>
      </c>
      <c r="H35" s="382">
        <v>2088</v>
      </c>
      <c r="I35" s="382">
        <v>0</v>
      </c>
      <c r="J35" s="382">
        <v>0</v>
      </c>
      <c r="K35" s="382">
        <v>8486</v>
      </c>
      <c r="L35" s="382">
        <v>0</v>
      </c>
      <c r="M35" s="382">
        <v>0</v>
      </c>
      <c r="N35" s="382">
        <v>0</v>
      </c>
      <c r="O35" s="382">
        <v>0</v>
      </c>
      <c r="P35" s="382">
        <v>0</v>
      </c>
      <c r="Q35" s="382">
        <v>0</v>
      </c>
      <c r="R35" s="382">
        <v>0</v>
      </c>
      <c r="S35" s="382">
        <v>0</v>
      </c>
      <c r="T35" s="382">
        <v>0</v>
      </c>
      <c r="U35" s="382">
        <v>0</v>
      </c>
      <c r="V35" s="382">
        <v>0</v>
      </c>
      <c r="W35" s="382">
        <v>0</v>
      </c>
      <c r="X35" s="382">
        <v>0</v>
      </c>
      <c r="Y35" s="382">
        <v>0</v>
      </c>
      <c r="Z35" s="382">
        <v>0</v>
      </c>
      <c r="AA35" s="382">
        <v>0</v>
      </c>
      <c r="AB35" s="382">
        <v>0</v>
      </c>
      <c r="AC35" s="382">
        <v>352</v>
      </c>
      <c r="AD35" s="382">
        <v>0</v>
      </c>
      <c r="AE35" s="382">
        <v>165</v>
      </c>
      <c r="AF35" s="382">
        <v>0</v>
      </c>
      <c r="AG35" s="382">
        <v>0</v>
      </c>
      <c r="AH35" s="382">
        <v>2375.5</v>
      </c>
      <c r="AI35" s="382">
        <v>0</v>
      </c>
      <c r="AJ35" s="382">
        <v>0</v>
      </c>
      <c r="AK35" s="382">
        <v>0</v>
      </c>
      <c r="AL35" s="382">
        <v>0</v>
      </c>
      <c r="AM35" s="382">
        <v>320</v>
      </c>
      <c r="AN35" s="382">
        <v>0</v>
      </c>
    </row>
    <row r="36" spans="3:40" x14ac:dyDescent="0.3">
      <c r="C36" s="382">
        <v>6</v>
      </c>
      <c r="D36" s="382">
        <v>5</v>
      </c>
      <c r="E36" s="382">
        <v>4</v>
      </c>
      <c r="F36" s="382">
        <v>458</v>
      </c>
      <c r="G36" s="382">
        <v>0</v>
      </c>
      <c r="H36" s="382">
        <v>136</v>
      </c>
      <c r="I36" s="382">
        <v>0</v>
      </c>
      <c r="J36" s="382">
        <v>0</v>
      </c>
      <c r="K36" s="382">
        <v>226</v>
      </c>
      <c r="L36" s="382">
        <v>0</v>
      </c>
      <c r="M36" s="382">
        <v>0</v>
      </c>
      <c r="N36" s="382">
        <v>0</v>
      </c>
      <c r="O36" s="382">
        <v>0</v>
      </c>
      <c r="P36" s="382">
        <v>0</v>
      </c>
      <c r="Q36" s="382">
        <v>0</v>
      </c>
      <c r="R36" s="382">
        <v>0</v>
      </c>
      <c r="S36" s="382">
        <v>0</v>
      </c>
      <c r="T36" s="382">
        <v>0</v>
      </c>
      <c r="U36" s="382">
        <v>0</v>
      </c>
      <c r="V36" s="382">
        <v>0</v>
      </c>
      <c r="W36" s="382">
        <v>0</v>
      </c>
      <c r="X36" s="382">
        <v>0</v>
      </c>
      <c r="Y36" s="382">
        <v>0</v>
      </c>
      <c r="Z36" s="382">
        <v>0</v>
      </c>
      <c r="AA36" s="382">
        <v>0</v>
      </c>
      <c r="AB36" s="382">
        <v>0</v>
      </c>
      <c r="AC36" s="382">
        <v>0</v>
      </c>
      <c r="AD36" s="382">
        <v>0</v>
      </c>
      <c r="AE36" s="382">
        <v>0</v>
      </c>
      <c r="AF36" s="382">
        <v>0</v>
      </c>
      <c r="AG36" s="382">
        <v>0</v>
      </c>
      <c r="AH36" s="382">
        <v>96</v>
      </c>
      <c r="AI36" s="382">
        <v>0</v>
      </c>
      <c r="AJ36" s="382">
        <v>0</v>
      </c>
      <c r="AK36" s="382">
        <v>0</v>
      </c>
      <c r="AL36" s="382">
        <v>0</v>
      </c>
      <c r="AM36" s="382">
        <v>0</v>
      </c>
      <c r="AN36" s="382">
        <v>0</v>
      </c>
    </row>
    <row r="37" spans="3:40" x14ac:dyDescent="0.3">
      <c r="C37" s="382">
        <v>6</v>
      </c>
      <c r="D37" s="382">
        <v>5</v>
      </c>
      <c r="E37" s="382">
        <v>6</v>
      </c>
      <c r="F37" s="382">
        <v>3119079</v>
      </c>
      <c r="G37" s="382">
        <v>0</v>
      </c>
      <c r="H37" s="382">
        <v>1070596</v>
      </c>
      <c r="I37" s="382">
        <v>0</v>
      </c>
      <c r="J37" s="382">
        <v>0</v>
      </c>
      <c r="K37" s="382">
        <v>1650957</v>
      </c>
      <c r="L37" s="382">
        <v>0</v>
      </c>
      <c r="M37" s="382">
        <v>0</v>
      </c>
      <c r="N37" s="382">
        <v>0</v>
      </c>
      <c r="O37" s="382">
        <v>0</v>
      </c>
      <c r="P37" s="382">
        <v>0</v>
      </c>
      <c r="Q37" s="382">
        <v>0</v>
      </c>
      <c r="R37" s="382">
        <v>0</v>
      </c>
      <c r="S37" s="382">
        <v>0</v>
      </c>
      <c r="T37" s="382">
        <v>0</v>
      </c>
      <c r="U37" s="382">
        <v>0</v>
      </c>
      <c r="V37" s="382">
        <v>0</v>
      </c>
      <c r="W37" s="382">
        <v>0</v>
      </c>
      <c r="X37" s="382">
        <v>0</v>
      </c>
      <c r="Y37" s="382">
        <v>0</v>
      </c>
      <c r="Z37" s="382">
        <v>0</v>
      </c>
      <c r="AA37" s="382">
        <v>0</v>
      </c>
      <c r="AB37" s="382">
        <v>0</v>
      </c>
      <c r="AC37" s="382">
        <v>25670</v>
      </c>
      <c r="AD37" s="382">
        <v>0</v>
      </c>
      <c r="AE37" s="382">
        <v>21930</v>
      </c>
      <c r="AF37" s="382">
        <v>0</v>
      </c>
      <c r="AG37" s="382">
        <v>0</v>
      </c>
      <c r="AH37" s="382">
        <v>306740</v>
      </c>
      <c r="AI37" s="382">
        <v>0</v>
      </c>
      <c r="AJ37" s="382">
        <v>0</v>
      </c>
      <c r="AK37" s="382">
        <v>0</v>
      </c>
      <c r="AL37" s="382">
        <v>0</v>
      </c>
      <c r="AM37" s="382">
        <v>43186</v>
      </c>
      <c r="AN37" s="382">
        <v>0</v>
      </c>
    </row>
    <row r="38" spans="3:40" x14ac:dyDescent="0.3">
      <c r="C38" s="382">
        <v>6</v>
      </c>
      <c r="D38" s="382">
        <v>5</v>
      </c>
      <c r="E38" s="382">
        <v>9</v>
      </c>
      <c r="F38" s="382">
        <v>43500</v>
      </c>
      <c r="G38" s="382">
        <v>0</v>
      </c>
      <c r="H38" s="382">
        <v>43500</v>
      </c>
      <c r="I38" s="382">
        <v>0</v>
      </c>
      <c r="J38" s="382">
        <v>0</v>
      </c>
      <c r="K38" s="382">
        <v>0</v>
      </c>
      <c r="L38" s="382">
        <v>0</v>
      </c>
      <c r="M38" s="382">
        <v>0</v>
      </c>
      <c r="N38" s="382">
        <v>0</v>
      </c>
      <c r="O38" s="382">
        <v>0</v>
      </c>
      <c r="P38" s="382">
        <v>0</v>
      </c>
      <c r="Q38" s="382">
        <v>0</v>
      </c>
      <c r="R38" s="382">
        <v>0</v>
      </c>
      <c r="S38" s="382">
        <v>0</v>
      </c>
      <c r="T38" s="382">
        <v>0</v>
      </c>
      <c r="U38" s="382">
        <v>0</v>
      </c>
      <c r="V38" s="382">
        <v>0</v>
      </c>
      <c r="W38" s="382">
        <v>0</v>
      </c>
      <c r="X38" s="382">
        <v>0</v>
      </c>
      <c r="Y38" s="382">
        <v>0</v>
      </c>
      <c r="Z38" s="382">
        <v>0</v>
      </c>
      <c r="AA38" s="382">
        <v>0</v>
      </c>
      <c r="AB38" s="382">
        <v>0</v>
      </c>
      <c r="AC38" s="382">
        <v>0</v>
      </c>
      <c r="AD38" s="382">
        <v>0</v>
      </c>
      <c r="AE38" s="382">
        <v>0</v>
      </c>
      <c r="AF38" s="382">
        <v>0</v>
      </c>
      <c r="AG38" s="382">
        <v>0</v>
      </c>
      <c r="AH38" s="382">
        <v>0</v>
      </c>
      <c r="AI38" s="382">
        <v>0</v>
      </c>
      <c r="AJ38" s="382">
        <v>0</v>
      </c>
      <c r="AK38" s="382">
        <v>0</v>
      </c>
      <c r="AL38" s="382">
        <v>0</v>
      </c>
      <c r="AM38" s="382">
        <v>0</v>
      </c>
      <c r="AN38" s="382">
        <v>0</v>
      </c>
    </row>
    <row r="39" spans="3:40" x14ac:dyDescent="0.3">
      <c r="C39" s="382">
        <v>6</v>
      </c>
      <c r="D39" s="382">
        <v>5</v>
      </c>
      <c r="E39" s="382">
        <v>10</v>
      </c>
      <c r="F39" s="382">
        <v>10848</v>
      </c>
      <c r="G39" s="382">
        <v>0</v>
      </c>
      <c r="H39" s="382">
        <v>1900</v>
      </c>
      <c r="I39" s="382">
        <v>0</v>
      </c>
      <c r="J39" s="382">
        <v>0</v>
      </c>
      <c r="K39" s="382">
        <v>8948</v>
      </c>
      <c r="L39" s="382">
        <v>0</v>
      </c>
      <c r="M39" s="382">
        <v>0</v>
      </c>
      <c r="N39" s="382">
        <v>0</v>
      </c>
      <c r="O39" s="382">
        <v>0</v>
      </c>
      <c r="P39" s="382">
        <v>0</v>
      </c>
      <c r="Q39" s="382">
        <v>0</v>
      </c>
      <c r="R39" s="382">
        <v>0</v>
      </c>
      <c r="S39" s="382">
        <v>0</v>
      </c>
      <c r="T39" s="382">
        <v>0</v>
      </c>
      <c r="U39" s="382">
        <v>0</v>
      </c>
      <c r="V39" s="382">
        <v>0</v>
      </c>
      <c r="W39" s="382">
        <v>0</v>
      </c>
      <c r="X39" s="382">
        <v>0</v>
      </c>
      <c r="Y39" s="382">
        <v>0</v>
      </c>
      <c r="Z39" s="382">
        <v>0</v>
      </c>
      <c r="AA39" s="382">
        <v>0</v>
      </c>
      <c r="AB39" s="382">
        <v>0</v>
      </c>
      <c r="AC39" s="382">
        <v>0</v>
      </c>
      <c r="AD39" s="382">
        <v>0</v>
      </c>
      <c r="AE39" s="382">
        <v>0</v>
      </c>
      <c r="AF39" s="382">
        <v>0</v>
      </c>
      <c r="AG39" s="382">
        <v>0</v>
      </c>
      <c r="AH39" s="382">
        <v>0</v>
      </c>
      <c r="AI39" s="382">
        <v>0</v>
      </c>
      <c r="AJ39" s="382">
        <v>0</v>
      </c>
      <c r="AK39" s="382">
        <v>0</v>
      </c>
      <c r="AL39" s="382">
        <v>0</v>
      </c>
      <c r="AM39" s="382">
        <v>0</v>
      </c>
      <c r="AN39" s="382">
        <v>0</v>
      </c>
    </row>
    <row r="40" spans="3:40" x14ac:dyDescent="0.3">
      <c r="C40" s="382">
        <v>6</v>
      </c>
      <c r="D40" s="382">
        <v>5</v>
      </c>
      <c r="E40" s="382">
        <v>11</v>
      </c>
      <c r="F40" s="382">
        <v>9964.25</v>
      </c>
      <c r="G40" s="382">
        <v>0</v>
      </c>
      <c r="H40" s="382">
        <v>4130.916666666667</v>
      </c>
      <c r="I40" s="382">
        <v>0</v>
      </c>
      <c r="J40" s="382">
        <v>0</v>
      </c>
      <c r="K40" s="382">
        <v>5833.333333333333</v>
      </c>
      <c r="L40" s="382">
        <v>0</v>
      </c>
      <c r="M40" s="382">
        <v>0</v>
      </c>
      <c r="N40" s="382">
        <v>0</v>
      </c>
      <c r="O40" s="382">
        <v>0</v>
      </c>
      <c r="P40" s="382">
        <v>0</v>
      </c>
      <c r="Q40" s="382">
        <v>0</v>
      </c>
      <c r="R40" s="382">
        <v>0</v>
      </c>
      <c r="S40" s="382">
        <v>0</v>
      </c>
      <c r="T40" s="382">
        <v>0</v>
      </c>
      <c r="U40" s="382">
        <v>0</v>
      </c>
      <c r="V40" s="382">
        <v>0</v>
      </c>
      <c r="W40" s="382">
        <v>0</v>
      </c>
      <c r="X40" s="382">
        <v>0</v>
      </c>
      <c r="Y40" s="382">
        <v>0</v>
      </c>
      <c r="Z40" s="382">
        <v>0</v>
      </c>
      <c r="AA40" s="382">
        <v>0</v>
      </c>
      <c r="AB40" s="382">
        <v>0</v>
      </c>
      <c r="AC40" s="382">
        <v>0</v>
      </c>
      <c r="AD40" s="382">
        <v>0</v>
      </c>
      <c r="AE40" s="382">
        <v>0</v>
      </c>
      <c r="AF40" s="382">
        <v>0</v>
      </c>
      <c r="AG40" s="382">
        <v>0</v>
      </c>
      <c r="AH40" s="382">
        <v>0</v>
      </c>
      <c r="AI40" s="382">
        <v>0</v>
      </c>
      <c r="AJ40" s="382">
        <v>0</v>
      </c>
      <c r="AK40" s="382">
        <v>0</v>
      </c>
      <c r="AL40" s="382">
        <v>0</v>
      </c>
      <c r="AM40" s="382">
        <v>0</v>
      </c>
      <c r="AN40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54311.344186437884</v>
      </c>
      <c r="D4" s="290">
        <f ca="1">IF(ISERROR(VLOOKUP("Náklady celkem",INDIRECT("HI!$A:$G"),5,0)),0,VLOOKUP("Náklady celkem",INDIRECT("HI!$A:$G"),5,0))</f>
        <v>58920.189050000052</v>
      </c>
      <c r="E4" s="291">
        <f ca="1">IF(C4=0,0,D4/C4)</f>
        <v>1.0848597090092469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2466.2672601188196</v>
      </c>
      <c r="D7" s="298">
        <f>IF(ISERROR(HI!E5),"",HI!E5)</f>
        <v>2387.3145200000017</v>
      </c>
      <c r="E7" s="295">
        <f t="shared" ref="E7:E14" si="0">IF(C7=0,0,D7/C7)</f>
        <v>0.96798694878063862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0.99908639824285739</v>
      </c>
      <c r="E8" s="295">
        <f t="shared" si="0"/>
        <v>1.1100959980476193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0.86891177602183822</v>
      </c>
      <c r="E10" s="295">
        <f t="shared" si="0"/>
        <v>1.4481862933697305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1</v>
      </c>
      <c r="E11" s="295">
        <f t="shared" si="0"/>
        <v>1.25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24166.438111943255</v>
      </c>
      <c r="D14" s="298">
        <f>IF(ISERROR(HI!E6),"",HI!E6)</f>
        <v>28973.556160000022</v>
      </c>
      <c r="E14" s="295">
        <f t="shared" si="0"/>
        <v>1.198917110820773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20732.185911738798</v>
      </c>
      <c r="D15" s="294">
        <f ca="1">IF(ISERROR(VLOOKUP("Osobní náklady (Kč) *",INDIRECT("HI!$A:$G"),5,0)),0,VLOOKUP("Osobní náklady (Kč) *",INDIRECT("HI!$A:$G"),5,0))</f>
        <v>20441.649440000023</v>
      </c>
      <c r="E15" s="295">
        <f ca="1">IF(C15=0,0,D15/C15)</f>
        <v>0.98598621134425246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58584.07454999999</v>
      </c>
      <c r="D17" s="314">
        <f ca="1">IF(ISERROR(VLOOKUP("Výnosy celkem",INDIRECT("HI!$A:$G"),5,0)),0,VLOOKUP("Výnosy celkem",INDIRECT("HI!$A:$G"),5,0))</f>
        <v>56624.359329999999</v>
      </c>
      <c r="E17" s="315">
        <f t="shared" ref="E17:E27" ca="1" si="1">IF(C17=0,0,D17/C17)</f>
        <v>0.96654866983812426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980.08454999999992</v>
      </c>
      <c r="D18" s="294">
        <f ca="1">IF(ISERROR(VLOOKUP("Ambulance *",INDIRECT("HI!$A:$G"),5,0)),0,VLOOKUP("Ambulance *",INDIRECT("HI!$A:$G"),5,0))</f>
        <v>833.14933000000008</v>
      </c>
      <c r="E18" s="295">
        <f t="shared" ca="1" si="1"/>
        <v>0.85007903654842853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0.85007903654842853</v>
      </c>
      <c r="E19" s="295">
        <f t="shared" si="1"/>
        <v>0.85007903654842853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0.94429299622587504</v>
      </c>
      <c r="E20" s="295">
        <f t="shared" si="1"/>
        <v>1.1109329367363237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57603.989999999991</v>
      </c>
      <c r="D21" s="294">
        <f ca="1">IF(ISERROR(VLOOKUP("Hospitalizace *",INDIRECT("HI!$A:$G"),5,0)),0,VLOOKUP("Hospitalizace *",INDIRECT("HI!$A:$G"),5,0))</f>
        <v>55791.21</v>
      </c>
      <c r="E21" s="295">
        <f ca="1">IF(C21=0,0,D21/C21)</f>
        <v>0.96853030493200221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0.9685303049320021</v>
      </c>
      <c r="E22" s="295">
        <f t="shared" si="1"/>
        <v>0.9685303049320021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0.9685303049320021</v>
      </c>
      <c r="E23" s="295">
        <f t="shared" si="1"/>
        <v>0.9685303049320021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1.0135823429541595</v>
      </c>
      <c r="E25" s="295">
        <f t="shared" si="1"/>
        <v>1.0669287820570101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0.73431095728208395</v>
      </c>
      <c r="E26" s="295">
        <f t="shared" si="1"/>
        <v>0.73431095728208395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0.88706060986400415</v>
      </c>
      <c r="D27" s="300">
        <f>IF(ISERROR(VLOOKUP("Celkem:",'ZV Vyžád.'!$A:$M,7,0)),"",VLOOKUP("Celkem:",'ZV Vyžád.'!$A:$M,7,0))</f>
        <v>1.0478759118850656</v>
      </c>
      <c r="E27" s="295">
        <f t="shared" si="1"/>
        <v>1.181290094761074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3549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980084.54999999993</v>
      </c>
      <c r="C3" s="355">
        <f t="shared" ref="C3:R3" si="0">SUBTOTAL(9,C6:C1048576)</f>
        <v>2</v>
      </c>
      <c r="D3" s="355">
        <f t="shared" si="0"/>
        <v>671225.89</v>
      </c>
      <c r="E3" s="355">
        <f t="shared" si="0"/>
        <v>1.5204938647126818</v>
      </c>
      <c r="F3" s="355">
        <f t="shared" si="0"/>
        <v>833149.33000000007</v>
      </c>
      <c r="G3" s="356">
        <f>IF(B3&lt;&gt;0,F3/B3,"")</f>
        <v>0.85007903654842853</v>
      </c>
      <c r="H3" s="357">
        <f t="shared" si="0"/>
        <v>1531.73</v>
      </c>
      <c r="I3" s="355">
        <f t="shared" si="0"/>
        <v>1</v>
      </c>
      <c r="J3" s="355">
        <f t="shared" si="0"/>
        <v>1768.8000000000002</v>
      </c>
      <c r="K3" s="355">
        <f t="shared" si="0"/>
        <v>1.1547727079837831</v>
      </c>
      <c r="L3" s="355">
        <f t="shared" si="0"/>
        <v>5464.5</v>
      </c>
      <c r="M3" s="358">
        <f>IF(H3&lt;&gt;0,L3/H3,"")</f>
        <v>3.5675347482911479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0"/>
      <c r="B5" s="751">
        <v>2012</v>
      </c>
      <c r="C5" s="752"/>
      <c r="D5" s="752">
        <v>2013</v>
      </c>
      <c r="E5" s="752"/>
      <c r="F5" s="752">
        <v>2014</v>
      </c>
      <c r="G5" s="753" t="s">
        <v>2</v>
      </c>
      <c r="H5" s="751">
        <v>2012</v>
      </c>
      <c r="I5" s="752"/>
      <c r="J5" s="752">
        <v>2013</v>
      </c>
      <c r="K5" s="752"/>
      <c r="L5" s="752">
        <v>2014</v>
      </c>
      <c r="M5" s="753" t="s">
        <v>2</v>
      </c>
      <c r="N5" s="751">
        <v>2012</v>
      </c>
      <c r="O5" s="752"/>
      <c r="P5" s="752">
        <v>2013</v>
      </c>
      <c r="Q5" s="752"/>
      <c r="R5" s="752">
        <v>2014</v>
      </c>
      <c r="S5" s="753" t="s">
        <v>2</v>
      </c>
    </row>
    <row r="6" spans="1:19" ht="14.4" customHeight="1" x14ac:dyDescent="0.3">
      <c r="A6" s="655" t="s">
        <v>3544</v>
      </c>
      <c r="B6" s="754">
        <v>964142.54999999993</v>
      </c>
      <c r="C6" s="624">
        <v>1</v>
      </c>
      <c r="D6" s="754">
        <v>657863.89</v>
      </c>
      <c r="E6" s="624">
        <v>0.68233052259751426</v>
      </c>
      <c r="F6" s="754">
        <v>819256.33000000007</v>
      </c>
      <c r="G6" s="645">
        <v>0.84972531292182896</v>
      </c>
      <c r="H6" s="754">
        <v>1531.73</v>
      </c>
      <c r="I6" s="624">
        <v>1</v>
      </c>
      <c r="J6" s="754">
        <v>1768.8000000000002</v>
      </c>
      <c r="K6" s="624">
        <v>1.1547727079837831</v>
      </c>
      <c r="L6" s="754">
        <v>5464.5</v>
      </c>
      <c r="M6" s="645">
        <v>3.5675347482911479</v>
      </c>
      <c r="N6" s="754"/>
      <c r="O6" s="624"/>
      <c r="P6" s="754"/>
      <c r="Q6" s="624"/>
      <c r="R6" s="754"/>
      <c r="S6" s="677"/>
    </row>
    <row r="7" spans="1:19" ht="14.4" customHeight="1" thickBot="1" x14ac:dyDescent="0.35">
      <c r="A7" s="756" t="s">
        <v>3545</v>
      </c>
      <c r="B7" s="755">
        <v>15942</v>
      </c>
      <c r="C7" s="703">
        <v>1</v>
      </c>
      <c r="D7" s="755">
        <v>13362</v>
      </c>
      <c r="E7" s="703">
        <v>0.83816334211516752</v>
      </c>
      <c r="F7" s="755">
        <v>13893</v>
      </c>
      <c r="G7" s="708">
        <v>0.87147158449379003</v>
      </c>
      <c r="H7" s="755"/>
      <c r="I7" s="703"/>
      <c r="J7" s="755"/>
      <c r="K7" s="703"/>
      <c r="L7" s="755"/>
      <c r="M7" s="708"/>
      <c r="N7" s="755"/>
      <c r="O7" s="703"/>
      <c r="P7" s="755"/>
      <c r="Q7" s="703"/>
      <c r="R7" s="755"/>
      <c r="S7" s="709"/>
    </row>
    <row r="8" spans="1:19" ht="14.4" customHeight="1" x14ac:dyDescent="0.3">
      <c r="A8" s="757" t="s">
        <v>3546</v>
      </c>
    </row>
    <row r="9" spans="1:19" ht="14.4" customHeight="1" x14ac:dyDescent="0.3">
      <c r="A9" s="758" t="s">
        <v>3547</v>
      </c>
    </row>
    <row r="10" spans="1:19" ht="14.4" customHeight="1" x14ac:dyDescent="0.3">
      <c r="A10" s="757" t="s">
        <v>3548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3605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5042.3999999999996</v>
      </c>
      <c r="F3" s="215">
        <f t="shared" si="0"/>
        <v>981616.28</v>
      </c>
      <c r="G3" s="78"/>
      <c r="H3" s="78"/>
      <c r="I3" s="215">
        <f t="shared" si="0"/>
        <v>5730.2</v>
      </c>
      <c r="J3" s="215">
        <f t="shared" si="0"/>
        <v>672994.69</v>
      </c>
      <c r="K3" s="78"/>
      <c r="L3" s="78"/>
      <c r="M3" s="215">
        <f t="shared" si="0"/>
        <v>5708.6</v>
      </c>
      <c r="N3" s="215">
        <f t="shared" si="0"/>
        <v>838613.83000000007</v>
      </c>
      <c r="O3" s="79">
        <f>IF(F3=0,0,N3/F3)</f>
        <v>0.85431939861470108</v>
      </c>
      <c r="P3" s="216">
        <f>IF(M3=0,0,N3/M3)</f>
        <v>146.90358932137477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59"/>
      <c r="B5" s="760"/>
      <c r="C5" s="761"/>
      <c r="D5" s="762"/>
      <c r="E5" s="763" t="s">
        <v>91</v>
      </c>
      <c r="F5" s="764" t="s">
        <v>14</v>
      </c>
      <c r="G5" s="765"/>
      <c r="H5" s="765"/>
      <c r="I5" s="763" t="s">
        <v>91</v>
      </c>
      <c r="J5" s="764" t="s">
        <v>14</v>
      </c>
      <c r="K5" s="765"/>
      <c r="L5" s="765"/>
      <c r="M5" s="763" t="s">
        <v>91</v>
      </c>
      <c r="N5" s="764" t="s">
        <v>14</v>
      </c>
      <c r="O5" s="766"/>
      <c r="P5" s="767"/>
    </row>
    <row r="6" spans="1:16" ht="14.4" customHeight="1" x14ac:dyDescent="0.3">
      <c r="A6" s="623" t="s">
        <v>3550</v>
      </c>
      <c r="B6" s="624" t="s">
        <v>3551</v>
      </c>
      <c r="C6" s="624" t="s">
        <v>3552</v>
      </c>
      <c r="D6" s="624" t="s">
        <v>3553</v>
      </c>
      <c r="E6" s="627">
        <v>10.4</v>
      </c>
      <c r="F6" s="627">
        <v>1531.73</v>
      </c>
      <c r="G6" s="624">
        <v>1</v>
      </c>
      <c r="H6" s="624">
        <v>147.28173076923076</v>
      </c>
      <c r="I6" s="627">
        <v>11.2</v>
      </c>
      <c r="J6" s="627">
        <v>1768.8000000000002</v>
      </c>
      <c r="K6" s="624">
        <v>1.1547727079837831</v>
      </c>
      <c r="L6" s="624">
        <v>157.92857142857144</v>
      </c>
      <c r="M6" s="627">
        <v>34.600000000000009</v>
      </c>
      <c r="N6" s="627">
        <v>5464.5</v>
      </c>
      <c r="O6" s="645">
        <v>3.5675347482911479</v>
      </c>
      <c r="P6" s="628">
        <v>157.93352601156064</v>
      </c>
    </row>
    <row r="7" spans="1:16" ht="14.4" customHeight="1" x14ac:dyDescent="0.3">
      <c r="A7" s="694" t="s">
        <v>3550</v>
      </c>
      <c r="B7" s="695" t="s">
        <v>3554</v>
      </c>
      <c r="C7" s="695" t="s">
        <v>3555</v>
      </c>
      <c r="D7" s="695" t="s">
        <v>3556</v>
      </c>
      <c r="E7" s="710"/>
      <c r="F7" s="710"/>
      <c r="G7" s="695"/>
      <c r="H7" s="695"/>
      <c r="I7" s="710">
        <v>13</v>
      </c>
      <c r="J7" s="710">
        <v>1040</v>
      </c>
      <c r="K7" s="695"/>
      <c r="L7" s="695">
        <v>80</v>
      </c>
      <c r="M7" s="710">
        <v>22</v>
      </c>
      <c r="N7" s="710">
        <v>1767</v>
      </c>
      <c r="O7" s="700"/>
      <c r="P7" s="711">
        <v>80.318181818181813</v>
      </c>
    </row>
    <row r="8" spans="1:16" ht="14.4" customHeight="1" x14ac:dyDescent="0.3">
      <c r="A8" s="694" t="s">
        <v>3550</v>
      </c>
      <c r="B8" s="695" t="s">
        <v>3554</v>
      </c>
      <c r="C8" s="695" t="s">
        <v>3557</v>
      </c>
      <c r="D8" s="695" t="s">
        <v>3558</v>
      </c>
      <c r="E8" s="710"/>
      <c r="F8" s="710"/>
      <c r="G8" s="695"/>
      <c r="H8" s="695"/>
      <c r="I8" s="710">
        <v>1</v>
      </c>
      <c r="J8" s="710">
        <v>5</v>
      </c>
      <c r="K8" s="695"/>
      <c r="L8" s="695">
        <v>5</v>
      </c>
      <c r="M8" s="710">
        <v>1</v>
      </c>
      <c r="N8" s="710">
        <v>5</v>
      </c>
      <c r="O8" s="700"/>
      <c r="P8" s="711">
        <v>5</v>
      </c>
    </row>
    <row r="9" spans="1:16" ht="14.4" customHeight="1" x14ac:dyDescent="0.3">
      <c r="A9" s="694" t="s">
        <v>3550</v>
      </c>
      <c r="B9" s="695" t="s">
        <v>3554</v>
      </c>
      <c r="C9" s="695" t="s">
        <v>3559</v>
      </c>
      <c r="D9" s="695" t="s">
        <v>3560</v>
      </c>
      <c r="E9" s="710">
        <v>1</v>
      </c>
      <c r="F9" s="710">
        <v>5</v>
      </c>
      <c r="G9" s="695">
        <v>1</v>
      </c>
      <c r="H9" s="695">
        <v>5</v>
      </c>
      <c r="I9" s="710">
        <v>1</v>
      </c>
      <c r="J9" s="710">
        <v>5</v>
      </c>
      <c r="K9" s="695">
        <v>1</v>
      </c>
      <c r="L9" s="695">
        <v>5</v>
      </c>
      <c r="M9" s="710">
        <v>1</v>
      </c>
      <c r="N9" s="710">
        <v>5</v>
      </c>
      <c r="O9" s="700">
        <v>1</v>
      </c>
      <c r="P9" s="711">
        <v>5</v>
      </c>
    </row>
    <row r="10" spans="1:16" ht="14.4" customHeight="1" x14ac:dyDescent="0.3">
      <c r="A10" s="694" t="s">
        <v>3550</v>
      </c>
      <c r="B10" s="695" t="s">
        <v>3554</v>
      </c>
      <c r="C10" s="695" t="s">
        <v>3561</v>
      </c>
      <c r="D10" s="695" t="s">
        <v>3562</v>
      </c>
      <c r="E10" s="710">
        <v>44</v>
      </c>
      <c r="F10" s="710">
        <v>155075.54999999999</v>
      </c>
      <c r="G10" s="695">
        <v>1</v>
      </c>
      <c r="H10" s="695">
        <v>3524.4443181818178</v>
      </c>
      <c r="I10" s="710">
        <v>47</v>
      </c>
      <c r="J10" s="710">
        <v>165648.89000000001</v>
      </c>
      <c r="K10" s="695">
        <v>1.0681818636142191</v>
      </c>
      <c r="L10" s="695">
        <v>3524.4444680851066</v>
      </c>
      <c r="M10" s="710">
        <v>12</v>
      </c>
      <c r="N10" s="710">
        <v>42293.33</v>
      </c>
      <c r="O10" s="700">
        <v>0.27272726100278222</v>
      </c>
      <c r="P10" s="711">
        <v>3524.4441666666667</v>
      </c>
    </row>
    <row r="11" spans="1:16" ht="14.4" customHeight="1" x14ac:dyDescent="0.3">
      <c r="A11" s="694" t="s">
        <v>3550</v>
      </c>
      <c r="B11" s="695" t="s">
        <v>3554</v>
      </c>
      <c r="C11" s="695" t="s">
        <v>3563</v>
      </c>
      <c r="D11" s="695" t="s">
        <v>3564</v>
      </c>
      <c r="E11" s="710"/>
      <c r="F11" s="710"/>
      <c r="G11" s="695"/>
      <c r="H11" s="695"/>
      <c r="I11" s="710">
        <v>1</v>
      </c>
      <c r="J11" s="710">
        <v>108</v>
      </c>
      <c r="K11" s="695"/>
      <c r="L11" s="695">
        <v>108</v>
      </c>
      <c r="M11" s="710"/>
      <c r="N11" s="710"/>
      <c r="O11" s="700"/>
      <c r="P11" s="711"/>
    </row>
    <row r="12" spans="1:16" ht="14.4" customHeight="1" x14ac:dyDescent="0.3">
      <c r="A12" s="694" t="s">
        <v>3550</v>
      </c>
      <c r="B12" s="695" t="s">
        <v>3554</v>
      </c>
      <c r="C12" s="695" t="s">
        <v>3565</v>
      </c>
      <c r="D12" s="695" t="s">
        <v>3566</v>
      </c>
      <c r="E12" s="710">
        <v>2</v>
      </c>
      <c r="F12" s="710">
        <v>240</v>
      </c>
      <c r="G12" s="695">
        <v>1</v>
      </c>
      <c r="H12" s="695">
        <v>120</v>
      </c>
      <c r="I12" s="710"/>
      <c r="J12" s="710"/>
      <c r="K12" s="695"/>
      <c r="L12" s="695"/>
      <c r="M12" s="710"/>
      <c r="N12" s="710"/>
      <c r="O12" s="700"/>
      <c r="P12" s="711"/>
    </row>
    <row r="13" spans="1:16" ht="14.4" customHeight="1" x14ac:dyDescent="0.3">
      <c r="A13" s="694" t="s">
        <v>3550</v>
      </c>
      <c r="B13" s="695" t="s">
        <v>3554</v>
      </c>
      <c r="C13" s="695" t="s">
        <v>3567</v>
      </c>
      <c r="D13" s="695" t="s">
        <v>3568</v>
      </c>
      <c r="E13" s="710">
        <v>1882</v>
      </c>
      <c r="F13" s="710">
        <v>321822</v>
      </c>
      <c r="G13" s="695">
        <v>1</v>
      </c>
      <c r="H13" s="695">
        <v>171</v>
      </c>
      <c r="I13" s="710">
        <v>2554</v>
      </c>
      <c r="J13" s="710">
        <v>296264</v>
      </c>
      <c r="K13" s="695">
        <v>0.92058342810622018</v>
      </c>
      <c r="L13" s="695">
        <v>116</v>
      </c>
      <c r="M13" s="710">
        <v>1502</v>
      </c>
      <c r="N13" s="710">
        <v>175722</v>
      </c>
      <c r="O13" s="700">
        <v>0.54602233532822497</v>
      </c>
      <c r="P13" s="711">
        <v>116.99201065246338</v>
      </c>
    </row>
    <row r="14" spans="1:16" ht="14.4" customHeight="1" x14ac:dyDescent="0.3">
      <c r="A14" s="694" t="s">
        <v>3550</v>
      </c>
      <c r="B14" s="695" t="s">
        <v>3554</v>
      </c>
      <c r="C14" s="695" t="s">
        <v>3569</v>
      </c>
      <c r="D14" s="695" t="s">
        <v>3570</v>
      </c>
      <c r="E14" s="710"/>
      <c r="F14" s="710"/>
      <c r="G14" s="695"/>
      <c r="H14" s="695"/>
      <c r="I14" s="710"/>
      <c r="J14" s="710"/>
      <c r="K14" s="695"/>
      <c r="L14" s="695"/>
      <c r="M14" s="710">
        <v>1</v>
      </c>
      <c r="N14" s="710">
        <v>531</v>
      </c>
      <c r="O14" s="700"/>
      <c r="P14" s="711">
        <v>531</v>
      </c>
    </row>
    <row r="15" spans="1:16" ht="14.4" customHeight="1" x14ac:dyDescent="0.3">
      <c r="A15" s="694" t="s">
        <v>3550</v>
      </c>
      <c r="B15" s="695" t="s">
        <v>3554</v>
      </c>
      <c r="C15" s="695" t="s">
        <v>3571</v>
      </c>
      <c r="D15" s="695" t="s">
        <v>3572</v>
      </c>
      <c r="E15" s="710">
        <v>59</v>
      </c>
      <c r="F15" s="710">
        <v>95580</v>
      </c>
      <c r="G15" s="695">
        <v>1</v>
      </c>
      <c r="H15" s="695">
        <v>1620</v>
      </c>
      <c r="I15" s="710">
        <v>42</v>
      </c>
      <c r="J15" s="710">
        <v>68250</v>
      </c>
      <c r="K15" s="695">
        <v>0.71406151914626492</v>
      </c>
      <c r="L15" s="695">
        <v>1625</v>
      </c>
      <c r="M15" s="710">
        <v>104</v>
      </c>
      <c r="N15" s="710">
        <v>169612</v>
      </c>
      <c r="O15" s="700">
        <v>1.7745553463067587</v>
      </c>
      <c r="P15" s="711">
        <v>1630.8846153846155</v>
      </c>
    </row>
    <row r="16" spans="1:16" ht="14.4" customHeight="1" x14ac:dyDescent="0.3">
      <c r="A16" s="694" t="s">
        <v>3550</v>
      </c>
      <c r="B16" s="695" t="s">
        <v>3554</v>
      </c>
      <c r="C16" s="695" t="s">
        <v>3573</v>
      </c>
      <c r="D16" s="695" t="s">
        <v>3574</v>
      </c>
      <c r="E16" s="710">
        <v>1</v>
      </c>
      <c r="F16" s="710">
        <v>249</v>
      </c>
      <c r="G16" s="695">
        <v>1</v>
      </c>
      <c r="H16" s="695">
        <v>249</v>
      </c>
      <c r="I16" s="710">
        <v>1</v>
      </c>
      <c r="J16" s="710">
        <v>250</v>
      </c>
      <c r="K16" s="695">
        <v>1.0040160642570282</v>
      </c>
      <c r="L16" s="695">
        <v>250</v>
      </c>
      <c r="M16" s="710">
        <v>1</v>
      </c>
      <c r="N16" s="710">
        <v>250</v>
      </c>
      <c r="O16" s="700">
        <v>1.0040160642570282</v>
      </c>
      <c r="P16" s="711">
        <v>250</v>
      </c>
    </row>
    <row r="17" spans="1:16" ht="14.4" customHeight="1" x14ac:dyDescent="0.3">
      <c r="A17" s="694" t="s">
        <v>3550</v>
      </c>
      <c r="B17" s="695" t="s">
        <v>3554</v>
      </c>
      <c r="C17" s="695" t="s">
        <v>3575</v>
      </c>
      <c r="D17" s="695" t="s">
        <v>3576</v>
      </c>
      <c r="E17" s="710">
        <v>2</v>
      </c>
      <c r="F17" s="710">
        <v>0</v>
      </c>
      <c r="G17" s="695"/>
      <c r="H17" s="695">
        <v>0</v>
      </c>
      <c r="I17" s="710">
        <v>4</v>
      </c>
      <c r="J17" s="710">
        <v>0</v>
      </c>
      <c r="K17" s="695"/>
      <c r="L17" s="695">
        <v>0</v>
      </c>
      <c r="M17" s="710">
        <v>2</v>
      </c>
      <c r="N17" s="710">
        <v>0</v>
      </c>
      <c r="O17" s="700"/>
      <c r="P17" s="711">
        <v>0</v>
      </c>
    </row>
    <row r="18" spans="1:16" ht="14.4" customHeight="1" x14ac:dyDescent="0.3">
      <c r="A18" s="694" t="s">
        <v>3550</v>
      </c>
      <c r="B18" s="695" t="s">
        <v>3554</v>
      </c>
      <c r="C18" s="695" t="s">
        <v>3577</v>
      </c>
      <c r="D18" s="695" t="s">
        <v>3578</v>
      </c>
      <c r="E18" s="710"/>
      <c r="F18" s="710"/>
      <c r="G18" s="695"/>
      <c r="H18" s="695"/>
      <c r="I18" s="710">
        <v>23</v>
      </c>
      <c r="J18" s="710">
        <v>0</v>
      </c>
      <c r="K18" s="695"/>
      <c r="L18" s="695">
        <v>0</v>
      </c>
      <c r="M18" s="710">
        <v>25</v>
      </c>
      <c r="N18" s="710">
        <v>0</v>
      </c>
      <c r="O18" s="700"/>
      <c r="P18" s="711">
        <v>0</v>
      </c>
    </row>
    <row r="19" spans="1:16" ht="14.4" customHeight="1" x14ac:dyDescent="0.3">
      <c r="A19" s="694" t="s">
        <v>3550</v>
      </c>
      <c r="B19" s="695" t="s">
        <v>3554</v>
      </c>
      <c r="C19" s="695" t="s">
        <v>3579</v>
      </c>
      <c r="D19" s="695" t="s">
        <v>3580</v>
      </c>
      <c r="E19" s="710">
        <v>1799</v>
      </c>
      <c r="F19" s="710">
        <v>0</v>
      </c>
      <c r="G19" s="695"/>
      <c r="H19" s="695">
        <v>0</v>
      </c>
      <c r="I19" s="710">
        <v>1719</v>
      </c>
      <c r="J19" s="710">
        <v>0</v>
      </c>
      <c r="K19" s="695"/>
      <c r="L19" s="695">
        <v>0</v>
      </c>
      <c r="M19" s="710">
        <v>1959</v>
      </c>
      <c r="N19" s="710">
        <v>0</v>
      </c>
      <c r="O19" s="700"/>
      <c r="P19" s="711">
        <v>0</v>
      </c>
    </row>
    <row r="20" spans="1:16" ht="14.4" customHeight="1" x14ac:dyDescent="0.3">
      <c r="A20" s="694" t="s">
        <v>3550</v>
      </c>
      <c r="B20" s="695" t="s">
        <v>3554</v>
      </c>
      <c r="C20" s="695" t="s">
        <v>3581</v>
      </c>
      <c r="D20" s="695" t="s">
        <v>3582</v>
      </c>
      <c r="E20" s="710">
        <v>1081</v>
      </c>
      <c r="F20" s="710">
        <v>369702</v>
      </c>
      <c r="G20" s="695">
        <v>1</v>
      </c>
      <c r="H20" s="695">
        <v>342</v>
      </c>
      <c r="I20" s="710">
        <v>475</v>
      </c>
      <c r="J20" s="710">
        <v>110200</v>
      </c>
      <c r="K20" s="695">
        <v>0.29807791139891049</v>
      </c>
      <c r="L20" s="695">
        <v>232</v>
      </c>
      <c r="M20" s="710">
        <v>1771</v>
      </c>
      <c r="N20" s="710">
        <v>412126</v>
      </c>
      <c r="O20" s="700">
        <v>1.1147518812448944</v>
      </c>
      <c r="P20" s="711">
        <v>232.70807453416148</v>
      </c>
    </row>
    <row r="21" spans="1:16" ht="14.4" customHeight="1" x14ac:dyDescent="0.3">
      <c r="A21" s="694" t="s">
        <v>3550</v>
      </c>
      <c r="B21" s="695" t="s">
        <v>3554</v>
      </c>
      <c r="C21" s="695" t="s">
        <v>3583</v>
      </c>
      <c r="D21" s="695" t="s">
        <v>3584</v>
      </c>
      <c r="E21" s="710"/>
      <c r="F21" s="710"/>
      <c r="G21" s="695"/>
      <c r="H21" s="695"/>
      <c r="I21" s="710">
        <v>676</v>
      </c>
      <c r="J21" s="710">
        <v>1272</v>
      </c>
      <c r="K21" s="695"/>
      <c r="L21" s="695">
        <v>1.8816568047337279</v>
      </c>
      <c r="M21" s="710">
        <v>64</v>
      </c>
      <c r="N21" s="710">
        <v>6830</v>
      </c>
      <c r="O21" s="700"/>
      <c r="P21" s="711">
        <v>106.71875</v>
      </c>
    </row>
    <row r="22" spans="1:16" ht="14.4" customHeight="1" x14ac:dyDescent="0.3">
      <c r="A22" s="694" t="s">
        <v>3550</v>
      </c>
      <c r="B22" s="695" t="s">
        <v>3554</v>
      </c>
      <c r="C22" s="695" t="s">
        <v>3585</v>
      </c>
      <c r="D22" s="695" t="s">
        <v>3586</v>
      </c>
      <c r="E22" s="710">
        <v>59</v>
      </c>
      <c r="F22" s="710">
        <v>4425</v>
      </c>
      <c r="G22" s="695">
        <v>1</v>
      </c>
      <c r="H22" s="695">
        <v>75</v>
      </c>
      <c r="I22" s="710">
        <v>42</v>
      </c>
      <c r="J22" s="710">
        <v>3402</v>
      </c>
      <c r="K22" s="695">
        <v>0.76881355932203388</v>
      </c>
      <c r="L22" s="695">
        <v>81</v>
      </c>
      <c r="M22" s="710">
        <v>85</v>
      </c>
      <c r="N22" s="710">
        <v>6935</v>
      </c>
      <c r="O22" s="700">
        <v>1.5672316384180791</v>
      </c>
      <c r="P22" s="711">
        <v>81.588235294117652</v>
      </c>
    </row>
    <row r="23" spans="1:16" ht="14.4" customHeight="1" x14ac:dyDescent="0.3">
      <c r="A23" s="694" t="s">
        <v>3550</v>
      </c>
      <c r="B23" s="695" t="s">
        <v>3554</v>
      </c>
      <c r="C23" s="695" t="s">
        <v>3587</v>
      </c>
      <c r="D23" s="695" t="s">
        <v>3588</v>
      </c>
      <c r="E23" s="710"/>
      <c r="F23" s="710"/>
      <c r="G23" s="695"/>
      <c r="H23" s="695"/>
      <c r="I23" s="710">
        <v>2</v>
      </c>
      <c r="J23" s="710">
        <v>0</v>
      </c>
      <c r="K23" s="695"/>
      <c r="L23" s="695">
        <v>0</v>
      </c>
      <c r="M23" s="710">
        <v>4</v>
      </c>
      <c r="N23" s="710">
        <v>0</v>
      </c>
      <c r="O23" s="700"/>
      <c r="P23" s="711">
        <v>0</v>
      </c>
    </row>
    <row r="24" spans="1:16" ht="14.4" customHeight="1" x14ac:dyDescent="0.3">
      <c r="A24" s="694" t="s">
        <v>3550</v>
      </c>
      <c r="B24" s="695" t="s">
        <v>3554</v>
      </c>
      <c r="C24" s="695" t="s">
        <v>3589</v>
      </c>
      <c r="D24" s="695" t="s">
        <v>3570</v>
      </c>
      <c r="E24" s="710"/>
      <c r="F24" s="710"/>
      <c r="G24" s="695"/>
      <c r="H24" s="695"/>
      <c r="I24" s="710">
        <v>1</v>
      </c>
      <c r="J24" s="710">
        <v>668</v>
      </c>
      <c r="K24" s="695"/>
      <c r="L24" s="695">
        <v>668</v>
      </c>
      <c r="M24" s="710"/>
      <c r="N24" s="710"/>
      <c r="O24" s="700"/>
      <c r="P24" s="711"/>
    </row>
    <row r="25" spans="1:16" ht="14.4" customHeight="1" x14ac:dyDescent="0.3">
      <c r="A25" s="694" t="s">
        <v>3550</v>
      </c>
      <c r="B25" s="695" t="s">
        <v>3554</v>
      </c>
      <c r="C25" s="695" t="s">
        <v>3590</v>
      </c>
      <c r="D25" s="695" t="s">
        <v>3591</v>
      </c>
      <c r="E25" s="710">
        <v>1</v>
      </c>
      <c r="F25" s="710">
        <v>9901</v>
      </c>
      <c r="G25" s="695">
        <v>1</v>
      </c>
      <c r="H25" s="695">
        <v>9901</v>
      </c>
      <c r="I25" s="710"/>
      <c r="J25" s="710"/>
      <c r="K25" s="695"/>
      <c r="L25" s="695"/>
      <c r="M25" s="710"/>
      <c r="N25" s="710"/>
      <c r="O25" s="700"/>
      <c r="P25" s="711"/>
    </row>
    <row r="26" spans="1:16" ht="14.4" customHeight="1" x14ac:dyDescent="0.3">
      <c r="A26" s="694" t="s">
        <v>3550</v>
      </c>
      <c r="B26" s="695" t="s">
        <v>3554</v>
      </c>
      <c r="C26" s="695" t="s">
        <v>3592</v>
      </c>
      <c r="D26" s="695" t="s">
        <v>3593</v>
      </c>
      <c r="E26" s="710">
        <v>3</v>
      </c>
      <c r="F26" s="710">
        <v>528</v>
      </c>
      <c r="G26" s="695">
        <v>1</v>
      </c>
      <c r="H26" s="695">
        <v>176</v>
      </c>
      <c r="I26" s="710">
        <v>15</v>
      </c>
      <c r="J26" s="710">
        <v>2655</v>
      </c>
      <c r="K26" s="695">
        <v>5.0284090909090908</v>
      </c>
      <c r="L26" s="695">
        <v>177</v>
      </c>
      <c r="M26" s="710">
        <v>17</v>
      </c>
      <c r="N26" s="710">
        <v>3017</v>
      </c>
      <c r="O26" s="700">
        <v>5.7140151515151514</v>
      </c>
      <c r="P26" s="711">
        <v>177.47058823529412</v>
      </c>
    </row>
    <row r="27" spans="1:16" ht="14.4" customHeight="1" x14ac:dyDescent="0.3">
      <c r="A27" s="694" t="s">
        <v>3550</v>
      </c>
      <c r="B27" s="695" t="s">
        <v>3554</v>
      </c>
      <c r="C27" s="695" t="s">
        <v>3594</v>
      </c>
      <c r="D27" s="695" t="s">
        <v>3595</v>
      </c>
      <c r="E27" s="710">
        <v>18</v>
      </c>
      <c r="F27" s="710">
        <v>2916</v>
      </c>
      <c r="G27" s="695">
        <v>1</v>
      </c>
      <c r="H27" s="695">
        <v>162</v>
      </c>
      <c r="I27" s="710">
        <v>4</v>
      </c>
      <c r="J27" s="710">
        <v>652</v>
      </c>
      <c r="K27" s="695">
        <v>0.22359396433470508</v>
      </c>
      <c r="L27" s="695">
        <v>163</v>
      </c>
      <c r="M27" s="710">
        <v>1</v>
      </c>
      <c r="N27" s="710">
        <v>163</v>
      </c>
      <c r="O27" s="700">
        <v>5.5898491083676269E-2</v>
      </c>
      <c r="P27" s="711">
        <v>163</v>
      </c>
    </row>
    <row r="28" spans="1:16" ht="14.4" customHeight="1" x14ac:dyDescent="0.3">
      <c r="A28" s="694" t="s">
        <v>3550</v>
      </c>
      <c r="B28" s="695" t="s">
        <v>3554</v>
      </c>
      <c r="C28" s="695" t="s">
        <v>3596</v>
      </c>
      <c r="D28" s="695" t="s">
        <v>3597</v>
      </c>
      <c r="E28" s="710">
        <v>1</v>
      </c>
      <c r="F28" s="710">
        <v>3699</v>
      </c>
      <c r="G28" s="695">
        <v>1</v>
      </c>
      <c r="H28" s="695">
        <v>3699</v>
      </c>
      <c r="I28" s="710">
        <v>2</v>
      </c>
      <c r="J28" s="710">
        <v>7444</v>
      </c>
      <c r="K28" s="695">
        <v>2.0124357934576911</v>
      </c>
      <c r="L28" s="695">
        <v>3722</v>
      </c>
      <c r="M28" s="710"/>
      <c r="N28" s="710"/>
      <c r="O28" s="700"/>
      <c r="P28" s="711"/>
    </row>
    <row r="29" spans="1:16" ht="14.4" customHeight="1" x14ac:dyDescent="0.3">
      <c r="A29" s="694" t="s">
        <v>3550</v>
      </c>
      <c r="B29" s="695" t="s">
        <v>3554</v>
      </c>
      <c r="C29" s="695" t="s">
        <v>3598</v>
      </c>
      <c r="D29" s="695" t="s">
        <v>3599</v>
      </c>
      <c r="E29" s="710"/>
      <c r="F29" s="710"/>
      <c r="G29" s="695"/>
      <c r="H29" s="695"/>
      <c r="I29" s="710">
        <v>29</v>
      </c>
      <c r="J29" s="710">
        <v>0</v>
      </c>
      <c r="K29" s="695"/>
      <c r="L29" s="695">
        <v>0</v>
      </c>
      <c r="M29" s="710">
        <v>28</v>
      </c>
      <c r="N29" s="710">
        <v>0</v>
      </c>
      <c r="O29" s="700"/>
      <c r="P29" s="711">
        <v>0</v>
      </c>
    </row>
    <row r="30" spans="1:16" ht="14.4" customHeight="1" x14ac:dyDescent="0.3">
      <c r="A30" s="694" t="s">
        <v>3600</v>
      </c>
      <c r="B30" s="695" t="s">
        <v>3554</v>
      </c>
      <c r="C30" s="695" t="s">
        <v>3557</v>
      </c>
      <c r="D30" s="695" t="s">
        <v>3558</v>
      </c>
      <c r="E30" s="710"/>
      <c r="F30" s="710"/>
      <c r="G30" s="695"/>
      <c r="H30" s="695"/>
      <c r="I30" s="710"/>
      <c r="J30" s="710"/>
      <c r="K30" s="695"/>
      <c r="L30" s="695"/>
      <c r="M30" s="710">
        <v>1</v>
      </c>
      <c r="N30" s="710">
        <v>5</v>
      </c>
      <c r="O30" s="700"/>
      <c r="P30" s="711">
        <v>5</v>
      </c>
    </row>
    <row r="31" spans="1:16" ht="14.4" customHeight="1" x14ac:dyDescent="0.3">
      <c r="A31" s="694" t="s">
        <v>3600</v>
      </c>
      <c r="B31" s="695" t="s">
        <v>3554</v>
      </c>
      <c r="C31" s="695" t="s">
        <v>3601</v>
      </c>
      <c r="D31" s="695" t="s">
        <v>3602</v>
      </c>
      <c r="E31" s="710"/>
      <c r="F31" s="710"/>
      <c r="G31" s="695"/>
      <c r="H31" s="695"/>
      <c r="I31" s="710"/>
      <c r="J31" s="710"/>
      <c r="K31" s="695"/>
      <c r="L31" s="695"/>
      <c r="M31" s="710">
        <v>3</v>
      </c>
      <c r="N31" s="710">
        <v>702</v>
      </c>
      <c r="O31" s="700"/>
      <c r="P31" s="711">
        <v>234</v>
      </c>
    </row>
    <row r="32" spans="1:16" ht="14.4" customHeight="1" x14ac:dyDescent="0.3">
      <c r="A32" s="694" t="s">
        <v>3600</v>
      </c>
      <c r="B32" s="695" t="s">
        <v>3554</v>
      </c>
      <c r="C32" s="695" t="s">
        <v>3603</v>
      </c>
      <c r="D32" s="695" t="s">
        <v>3604</v>
      </c>
      <c r="E32" s="710"/>
      <c r="F32" s="710"/>
      <c r="G32" s="695"/>
      <c r="H32" s="695"/>
      <c r="I32" s="710">
        <v>11</v>
      </c>
      <c r="J32" s="710">
        <v>1276</v>
      </c>
      <c r="K32" s="695"/>
      <c r="L32" s="695">
        <v>116</v>
      </c>
      <c r="M32" s="710">
        <v>30</v>
      </c>
      <c r="N32" s="710">
        <v>3504</v>
      </c>
      <c r="O32" s="700"/>
      <c r="P32" s="711">
        <v>116.8</v>
      </c>
    </row>
    <row r="33" spans="1:16" ht="14.4" customHeight="1" x14ac:dyDescent="0.3">
      <c r="A33" s="694" t="s">
        <v>3600</v>
      </c>
      <c r="B33" s="695" t="s">
        <v>3554</v>
      </c>
      <c r="C33" s="695" t="s">
        <v>3573</v>
      </c>
      <c r="D33" s="695" t="s">
        <v>3574</v>
      </c>
      <c r="E33" s="710">
        <v>38</v>
      </c>
      <c r="F33" s="710">
        <v>9462</v>
      </c>
      <c r="G33" s="695">
        <v>1</v>
      </c>
      <c r="H33" s="695">
        <v>249</v>
      </c>
      <c r="I33" s="710">
        <v>34</v>
      </c>
      <c r="J33" s="710">
        <v>8500</v>
      </c>
      <c r="K33" s="695">
        <v>0.8983301627562883</v>
      </c>
      <c r="L33" s="695">
        <v>250</v>
      </c>
      <c r="M33" s="710">
        <v>36</v>
      </c>
      <c r="N33" s="710">
        <v>9030</v>
      </c>
      <c r="O33" s="700">
        <v>0.95434369055168045</v>
      </c>
      <c r="P33" s="711">
        <v>250.83333333333334</v>
      </c>
    </row>
    <row r="34" spans="1:16" ht="14.4" customHeight="1" x14ac:dyDescent="0.3">
      <c r="A34" s="694" t="s">
        <v>3600</v>
      </c>
      <c r="B34" s="695" t="s">
        <v>3554</v>
      </c>
      <c r="C34" s="695" t="s">
        <v>3579</v>
      </c>
      <c r="D34" s="695" t="s">
        <v>3580</v>
      </c>
      <c r="E34" s="710">
        <v>1</v>
      </c>
      <c r="F34" s="710">
        <v>0</v>
      </c>
      <c r="G34" s="695"/>
      <c r="H34" s="695">
        <v>0</v>
      </c>
      <c r="I34" s="710"/>
      <c r="J34" s="710"/>
      <c r="K34" s="695"/>
      <c r="L34" s="695"/>
      <c r="M34" s="710"/>
      <c r="N34" s="710"/>
      <c r="O34" s="700"/>
      <c r="P34" s="711"/>
    </row>
    <row r="35" spans="1:16" ht="14.4" customHeight="1" thickBot="1" x14ac:dyDescent="0.35">
      <c r="A35" s="702" t="s">
        <v>3600</v>
      </c>
      <c r="B35" s="703" t="s">
        <v>3554</v>
      </c>
      <c r="C35" s="703" t="s">
        <v>3594</v>
      </c>
      <c r="D35" s="703" t="s">
        <v>3595</v>
      </c>
      <c r="E35" s="712">
        <v>40</v>
      </c>
      <c r="F35" s="712">
        <v>6480</v>
      </c>
      <c r="G35" s="703">
        <v>1</v>
      </c>
      <c r="H35" s="703">
        <v>162</v>
      </c>
      <c r="I35" s="712">
        <v>22</v>
      </c>
      <c r="J35" s="712">
        <v>3586</v>
      </c>
      <c r="K35" s="703">
        <v>0.55339506172839503</v>
      </c>
      <c r="L35" s="703">
        <v>163</v>
      </c>
      <c r="M35" s="712">
        <v>4</v>
      </c>
      <c r="N35" s="712">
        <v>652</v>
      </c>
      <c r="O35" s="708">
        <v>0.10061728395061728</v>
      </c>
      <c r="P35" s="713">
        <v>163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26971815</v>
      </c>
      <c r="C3" s="355">
        <f t="shared" ref="C3:R3" si="0">SUBTOTAL(9,C6:C1048576)</f>
        <v>20</v>
      </c>
      <c r="D3" s="355">
        <f t="shared" si="0"/>
        <v>24850892</v>
      </c>
      <c r="E3" s="355">
        <f t="shared" si="0"/>
        <v>19.214250500005694</v>
      </c>
      <c r="F3" s="355">
        <f t="shared" si="0"/>
        <v>25469296</v>
      </c>
      <c r="G3" s="358">
        <f>IF(B3&lt;&gt;0,F3/B3,"")</f>
        <v>0.94429299622587504</v>
      </c>
      <c r="H3" s="354">
        <f t="shared" si="0"/>
        <v>17768837.509999998</v>
      </c>
      <c r="I3" s="355">
        <f t="shared" si="0"/>
        <v>1</v>
      </c>
      <c r="J3" s="355">
        <f t="shared" si="0"/>
        <v>9484051.2000000011</v>
      </c>
      <c r="K3" s="355">
        <f t="shared" si="0"/>
        <v>0.53374629570800791</v>
      </c>
      <c r="L3" s="355">
        <f t="shared" si="0"/>
        <v>13479746.769999998</v>
      </c>
      <c r="M3" s="356">
        <f>IF(H3&lt;&gt;0,L3/H3,"")</f>
        <v>0.75861725689223203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0"/>
      <c r="B5" s="751">
        <v>2012</v>
      </c>
      <c r="C5" s="752"/>
      <c r="D5" s="752">
        <v>2013</v>
      </c>
      <c r="E5" s="752"/>
      <c r="F5" s="752">
        <v>2014</v>
      </c>
      <c r="G5" s="753" t="s">
        <v>2</v>
      </c>
      <c r="H5" s="751">
        <v>2012</v>
      </c>
      <c r="I5" s="752"/>
      <c r="J5" s="752">
        <v>2013</v>
      </c>
      <c r="K5" s="752"/>
      <c r="L5" s="752">
        <v>2014</v>
      </c>
      <c r="M5" s="753" t="s">
        <v>2</v>
      </c>
      <c r="N5" s="751">
        <v>2012</v>
      </c>
      <c r="O5" s="752"/>
      <c r="P5" s="752">
        <v>2013</v>
      </c>
      <c r="Q5" s="752"/>
      <c r="R5" s="752">
        <v>2014</v>
      </c>
      <c r="S5" s="753" t="s">
        <v>2</v>
      </c>
    </row>
    <row r="6" spans="1:19" ht="14.4" customHeight="1" x14ac:dyDescent="0.3">
      <c r="A6" s="655" t="s">
        <v>3606</v>
      </c>
      <c r="B6" s="754">
        <v>855</v>
      </c>
      <c r="C6" s="624">
        <v>1</v>
      </c>
      <c r="D6" s="754">
        <v>1044</v>
      </c>
      <c r="E6" s="624">
        <v>1.2210526315789474</v>
      </c>
      <c r="F6" s="754">
        <v>466</v>
      </c>
      <c r="G6" s="645">
        <v>0.54502923976608186</v>
      </c>
      <c r="H6" s="754"/>
      <c r="I6" s="624"/>
      <c r="J6" s="754"/>
      <c r="K6" s="624"/>
      <c r="L6" s="754"/>
      <c r="M6" s="645"/>
      <c r="N6" s="754"/>
      <c r="O6" s="624"/>
      <c r="P6" s="754"/>
      <c r="Q6" s="624"/>
      <c r="R6" s="754"/>
      <c r="S6" s="677"/>
    </row>
    <row r="7" spans="1:19" ht="14.4" customHeight="1" x14ac:dyDescent="0.3">
      <c r="A7" s="717" t="s">
        <v>3607</v>
      </c>
      <c r="B7" s="768">
        <v>684</v>
      </c>
      <c r="C7" s="695">
        <v>1</v>
      </c>
      <c r="D7" s="768">
        <v>464</v>
      </c>
      <c r="E7" s="695">
        <v>0.67836257309941517</v>
      </c>
      <c r="F7" s="768">
        <v>700</v>
      </c>
      <c r="G7" s="700">
        <v>1.0233918128654971</v>
      </c>
      <c r="H7" s="768"/>
      <c r="I7" s="695"/>
      <c r="J7" s="768"/>
      <c r="K7" s="695"/>
      <c r="L7" s="768"/>
      <c r="M7" s="700"/>
      <c r="N7" s="768"/>
      <c r="O7" s="695"/>
      <c r="P7" s="768"/>
      <c r="Q7" s="695"/>
      <c r="R7" s="768"/>
      <c r="S7" s="701"/>
    </row>
    <row r="8" spans="1:19" ht="14.4" customHeight="1" x14ac:dyDescent="0.3">
      <c r="A8" s="717" t="s">
        <v>3608</v>
      </c>
      <c r="B8" s="768">
        <v>4788</v>
      </c>
      <c r="C8" s="695">
        <v>1</v>
      </c>
      <c r="D8" s="768">
        <v>3364</v>
      </c>
      <c r="E8" s="695">
        <v>0.70258980785296576</v>
      </c>
      <c r="F8" s="768">
        <v>3140</v>
      </c>
      <c r="G8" s="700">
        <v>0.65580618212197161</v>
      </c>
      <c r="H8" s="768"/>
      <c r="I8" s="695"/>
      <c r="J8" s="768"/>
      <c r="K8" s="695"/>
      <c r="L8" s="768"/>
      <c r="M8" s="700"/>
      <c r="N8" s="768"/>
      <c r="O8" s="695"/>
      <c r="P8" s="768"/>
      <c r="Q8" s="695"/>
      <c r="R8" s="768"/>
      <c r="S8" s="701"/>
    </row>
    <row r="9" spans="1:19" ht="14.4" customHeight="1" x14ac:dyDescent="0.3">
      <c r="A9" s="717" t="s">
        <v>3609</v>
      </c>
      <c r="B9" s="768"/>
      <c r="C9" s="695"/>
      <c r="D9" s="768">
        <v>232</v>
      </c>
      <c r="E9" s="695"/>
      <c r="F9" s="768">
        <v>820</v>
      </c>
      <c r="G9" s="700"/>
      <c r="H9" s="768"/>
      <c r="I9" s="695"/>
      <c r="J9" s="768"/>
      <c r="K9" s="695"/>
      <c r="L9" s="768"/>
      <c r="M9" s="700"/>
      <c r="N9" s="768"/>
      <c r="O9" s="695"/>
      <c r="P9" s="768"/>
      <c r="Q9" s="695"/>
      <c r="R9" s="768"/>
      <c r="S9" s="701"/>
    </row>
    <row r="10" spans="1:19" ht="14.4" customHeight="1" x14ac:dyDescent="0.3">
      <c r="A10" s="717" t="s">
        <v>3610</v>
      </c>
      <c r="B10" s="768"/>
      <c r="C10" s="695"/>
      <c r="D10" s="768">
        <v>232</v>
      </c>
      <c r="E10" s="695"/>
      <c r="F10" s="768"/>
      <c r="G10" s="700"/>
      <c r="H10" s="768"/>
      <c r="I10" s="695"/>
      <c r="J10" s="768"/>
      <c r="K10" s="695"/>
      <c r="L10" s="768"/>
      <c r="M10" s="700"/>
      <c r="N10" s="768"/>
      <c r="O10" s="695"/>
      <c r="P10" s="768"/>
      <c r="Q10" s="695"/>
      <c r="R10" s="768"/>
      <c r="S10" s="701"/>
    </row>
    <row r="11" spans="1:19" ht="14.4" customHeight="1" x14ac:dyDescent="0.3">
      <c r="A11" s="717" t="s">
        <v>3611</v>
      </c>
      <c r="B11" s="768">
        <v>26911803</v>
      </c>
      <c r="C11" s="695">
        <v>1</v>
      </c>
      <c r="D11" s="768">
        <v>24801634</v>
      </c>
      <c r="E11" s="695">
        <v>0.92158946020822163</v>
      </c>
      <c r="F11" s="768">
        <v>25409002</v>
      </c>
      <c r="G11" s="700">
        <v>0.94415829366765203</v>
      </c>
      <c r="H11" s="768">
        <v>17768837.509999998</v>
      </c>
      <c r="I11" s="695">
        <v>1</v>
      </c>
      <c r="J11" s="768">
        <v>9484051.2000000011</v>
      </c>
      <c r="K11" s="695">
        <v>0.53374629570800791</v>
      </c>
      <c r="L11" s="768">
        <v>13479746.769999998</v>
      </c>
      <c r="M11" s="700">
        <v>0.75861725689223203</v>
      </c>
      <c r="N11" s="768"/>
      <c r="O11" s="695"/>
      <c r="P11" s="768"/>
      <c r="Q11" s="695"/>
      <c r="R11" s="768"/>
      <c r="S11" s="701"/>
    </row>
    <row r="12" spans="1:19" ht="14.4" customHeight="1" x14ac:dyDescent="0.3">
      <c r="A12" s="717" t="s">
        <v>3612</v>
      </c>
      <c r="B12" s="768">
        <v>8550</v>
      </c>
      <c r="C12" s="695">
        <v>1</v>
      </c>
      <c r="D12" s="768">
        <v>3712</v>
      </c>
      <c r="E12" s="695">
        <v>0.43415204678362573</v>
      </c>
      <c r="F12" s="768">
        <v>5124</v>
      </c>
      <c r="G12" s="700">
        <v>0.59929824561403511</v>
      </c>
      <c r="H12" s="768"/>
      <c r="I12" s="695"/>
      <c r="J12" s="768"/>
      <c r="K12" s="695"/>
      <c r="L12" s="768"/>
      <c r="M12" s="700"/>
      <c r="N12" s="768"/>
      <c r="O12" s="695"/>
      <c r="P12" s="768"/>
      <c r="Q12" s="695"/>
      <c r="R12" s="768"/>
      <c r="S12" s="701"/>
    </row>
    <row r="13" spans="1:19" ht="14.4" customHeight="1" x14ac:dyDescent="0.3">
      <c r="A13" s="717" t="s">
        <v>3613</v>
      </c>
      <c r="B13" s="768">
        <v>342</v>
      </c>
      <c r="C13" s="695">
        <v>1</v>
      </c>
      <c r="D13" s="768">
        <v>348</v>
      </c>
      <c r="E13" s="695">
        <v>1.0175438596491229</v>
      </c>
      <c r="F13" s="768"/>
      <c r="G13" s="700"/>
      <c r="H13" s="768"/>
      <c r="I13" s="695"/>
      <c r="J13" s="768"/>
      <c r="K13" s="695"/>
      <c r="L13" s="768"/>
      <c r="M13" s="700"/>
      <c r="N13" s="768"/>
      <c r="O13" s="695"/>
      <c r="P13" s="768"/>
      <c r="Q13" s="695"/>
      <c r="R13" s="768"/>
      <c r="S13" s="701"/>
    </row>
    <row r="14" spans="1:19" ht="14.4" customHeight="1" x14ac:dyDescent="0.3">
      <c r="A14" s="717" t="s">
        <v>3614</v>
      </c>
      <c r="B14" s="768">
        <v>855</v>
      </c>
      <c r="C14" s="695">
        <v>1</v>
      </c>
      <c r="D14" s="768">
        <v>1044</v>
      </c>
      <c r="E14" s="695">
        <v>1.2210526315789474</v>
      </c>
      <c r="F14" s="768">
        <v>1862</v>
      </c>
      <c r="G14" s="700">
        <v>2.1777777777777776</v>
      </c>
      <c r="H14" s="768"/>
      <c r="I14" s="695"/>
      <c r="J14" s="768"/>
      <c r="K14" s="695"/>
      <c r="L14" s="768"/>
      <c r="M14" s="700"/>
      <c r="N14" s="768"/>
      <c r="O14" s="695"/>
      <c r="P14" s="768"/>
      <c r="Q14" s="695"/>
      <c r="R14" s="768"/>
      <c r="S14" s="701"/>
    </row>
    <row r="15" spans="1:19" ht="14.4" customHeight="1" x14ac:dyDescent="0.3">
      <c r="A15" s="717" t="s">
        <v>3615</v>
      </c>
      <c r="B15" s="768">
        <v>10935</v>
      </c>
      <c r="C15" s="695">
        <v>1</v>
      </c>
      <c r="D15" s="768">
        <v>12138</v>
      </c>
      <c r="E15" s="695">
        <v>1.1100137174211249</v>
      </c>
      <c r="F15" s="768">
        <v>8978</v>
      </c>
      <c r="G15" s="700">
        <v>0.82103337905807039</v>
      </c>
      <c r="H15" s="768"/>
      <c r="I15" s="695"/>
      <c r="J15" s="768"/>
      <c r="K15" s="695"/>
      <c r="L15" s="768"/>
      <c r="M15" s="700"/>
      <c r="N15" s="768"/>
      <c r="O15" s="695"/>
      <c r="P15" s="768"/>
      <c r="Q15" s="695"/>
      <c r="R15" s="768"/>
      <c r="S15" s="701"/>
    </row>
    <row r="16" spans="1:19" ht="14.4" customHeight="1" x14ac:dyDescent="0.3">
      <c r="A16" s="717" t="s">
        <v>3616</v>
      </c>
      <c r="B16" s="768">
        <v>342</v>
      </c>
      <c r="C16" s="695">
        <v>1</v>
      </c>
      <c r="D16" s="768"/>
      <c r="E16" s="695"/>
      <c r="F16" s="768"/>
      <c r="G16" s="700"/>
      <c r="H16" s="768"/>
      <c r="I16" s="695"/>
      <c r="J16" s="768"/>
      <c r="K16" s="695"/>
      <c r="L16" s="768"/>
      <c r="M16" s="700"/>
      <c r="N16" s="768"/>
      <c r="O16" s="695"/>
      <c r="P16" s="768"/>
      <c r="Q16" s="695"/>
      <c r="R16" s="768"/>
      <c r="S16" s="701"/>
    </row>
    <row r="17" spans="1:19" ht="14.4" customHeight="1" x14ac:dyDescent="0.3">
      <c r="A17" s="717" t="s">
        <v>3617</v>
      </c>
      <c r="B17" s="768">
        <v>342</v>
      </c>
      <c r="C17" s="695">
        <v>1</v>
      </c>
      <c r="D17" s="768"/>
      <c r="E17" s="695"/>
      <c r="F17" s="768">
        <v>118</v>
      </c>
      <c r="G17" s="700">
        <v>0.34502923976608185</v>
      </c>
      <c r="H17" s="768"/>
      <c r="I17" s="695"/>
      <c r="J17" s="768"/>
      <c r="K17" s="695"/>
      <c r="L17" s="768"/>
      <c r="M17" s="700"/>
      <c r="N17" s="768"/>
      <c r="O17" s="695"/>
      <c r="P17" s="768"/>
      <c r="Q17" s="695"/>
      <c r="R17" s="768"/>
      <c r="S17" s="701"/>
    </row>
    <row r="18" spans="1:19" ht="14.4" customHeight="1" x14ac:dyDescent="0.3">
      <c r="A18" s="717" t="s">
        <v>3618</v>
      </c>
      <c r="B18" s="768"/>
      <c r="C18" s="695"/>
      <c r="D18" s="768">
        <v>116</v>
      </c>
      <c r="E18" s="695"/>
      <c r="F18" s="768">
        <v>232</v>
      </c>
      <c r="G18" s="700"/>
      <c r="H18" s="768"/>
      <c r="I18" s="695"/>
      <c r="J18" s="768"/>
      <c r="K18" s="695"/>
      <c r="L18" s="768"/>
      <c r="M18" s="700"/>
      <c r="N18" s="768"/>
      <c r="O18" s="695"/>
      <c r="P18" s="768"/>
      <c r="Q18" s="695"/>
      <c r="R18" s="768"/>
      <c r="S18" s="701"/>
    </row>
    <row r="19" spans="1:19" ht="14.4" customHeight="1" x14ac:dyDescent="0.3">
      <c r="A19" s="717" t="s">
        <v>3619</v>
      </c>
      <c r="B19" s="768"/>
      <c r="C19" s="695"/>
      <c r="D19" s="768">
        <v>116</v>
      </c>
      <c r="E19" s="695"/>
      <c r="F19" s="768"/>
      <c r="G19" s="700"/>
      <c r="H19" s="768"/>
      <c r="I19" s="695"/>
      <c r="J19" s="768"/>
      <c r="K19" s="695"/>
      <c r="L19" s="768"/>
      <c r="M19" s="700"/>
      <c r="N19" s="768"/>
      <c r="O19" s="695"/>
      <c r="P19" s="768"/>
      <c r="Q19" s="695"/>
      <c r="R19" s="768"/>
      <c r="S19" s="701"/>
    </row>
    <row r="20" spans="1:19" ht="14.4" customHeight="1" x14ac:dyDescent="0.3">
      <c r="A20" s="717" t="s">
        <v>3620</v>
      </c>
      <c r="B20" s="768">
        <v>342</v>
      </c>
      <c r="C20" s="695">
        <v>1</v>
      </c>
      <c r="D20" s="768">
        <v>928</v>
      </c>
      <c r="E20" s="695">
        <v>2.7134502923976607</v>
      </c>
      <c r="F20" s="768">
        <v>1286</v>
      </c>
      <c r="G20" s="700">
        <v>3.7602339181286548</v>
      </c>
      <c r="H20" s="768"/>
      <c r="I20" s="695"/>
      <c r="J20" s="768"/>
      <c r="K20" s="695"/>
      <c r="L20" s="768"/>
      <c r="M20" s="700"/>
      <c r="N20" s="768"/>
      <c r="O20" s="695"/>
      <c r="P20" s="768"/>
      <c r="Q20" s="695"/>
      <c r="R20" s="768"/>
      <c r="S20" s="701"/>
    </row>
    <row r="21" spans="1:19" ht="14.4" customHeight="1" x14ac:dyDescent="0.3">
      <c r="A21" s="717" t="s">
        <v>3621</v>
      </c>
      <c r="B21" s="768">
        <v>17271</v>
      </c>
      <c r="C21" s="695">
        <v>1</v>
      </c>
      <c r="D21" s="768">
        <v>16936</v>
      </c>
      <c r="E21" s="695">
        <v>0.98060332349024382</v>
      </c>
      <c r="F21" s="768">
        <v>23564</v>
      </c>
      <c r="G21" s="700">
        <v>1.3643680157489433</v>
      </c>
      <c r="H21" s="768"/>
      <c r="I21" s="695"/>
      <c r="J21" s="768"/>
      <c r="K21" s="695"/>
      <c r="L21" s="768"/>
      <c r="M21" s="700"/>
      <c r="N21" s="768"/>
      <c r="O21" s="695"/>
      <c r="P21" s="768"/>
      <c r="Q21" s="695"/>
      <c r="R21" s="768"/>
      <c r="S21" s="701"/>
    </row>
    <row r="22" spans="1:19" ht="14.4" customHeight="1" x14ac:dyDescent="0.3">
      <c r="A22" s="717" t="s">
        <v>3622</v>
      </c>
      <c r="B22" s="768">
        <v>171</v>
      </c>
      <c r="C22" s="695">
        <v>1</v>
      </c>
      <c r="D22" s="768">
        <v>116</v>
      </c>
      <c r="E22" s="695">
        <v>0.67836257309941517</v>
      </c>
      <c r="F22" s="768">
        <v>466</v>
      </c>
      <c r="G22" s="700">
        <v>2.7251461988304095</v>
      </c>
      <c r="H22" s="768"/>
      <c r="I22" s="695"/>
      <c r="J22" s="768"/>
      <c r="K22" s="695"/>
      <c r="L22" s="768"/>
      <c r="M22" s="700"/>
      <c r="N22" s="768"/>
      <c r="O22" s="695"/>
      <c r="P22" s="768"/>
      <c r="Q22" s="695"/>
      <c r="R22" s="768"/>
      <c r="S22" s="701"/>
    </row>
    <row r="23" spans="1:19" ht="14.4" customHeight="1" x14ac:dyDescent="0.3">
      <c r="A23" s="717" t="s">
        <v>3623</v>
      </c>
      <c r="B23" s="768"/>
      <c r="C23" s="695"/>
      <c r="D23" s="768"/>
      <c r="E23" s="695"/>
      <c r="F23" s="768">
        <v>352</v>
      </c>
      <c r="G23" s="700"/>
      <c r="H23" s="768"/>
      <c r="I23" s="695"/>
      <c r="J23" s="768"/>
      <c r="K23" s="695"/>
      <c r="L23" s="768"/>
      <c r="M23" s="700"/>
      <c r="N23" s="768"/>
      <c r="O23" s="695"/>
      <c r="P23" s="768"/>
      <c r="Q23" s="695"/>
      <c r="R23" s="768"/>
      <c r="S23" s="701"/>
    </row>
    <row r="24" spans="1:19" ht="14.4" customHeight="1" x14ac:dyDescent="0.3">
      <c r="A24" s="717" t="s">
        <v>3624</v>
      </c>
      <c r="B24" s="768">
        <v>513</v>
      </c>
      <c r="C24" s="695">
        <v>1</v>
      </c>
      <c r="D24" s="768">
        <v>1044</v>
      </c>
      <c r="E24" s="695">
        <v>2.0350877192982457</v>
      </c>
      <c r="F24" s="768">
        <v>1640</v>
      </c>
      <c r="G24" s="700">
        <v>3.1968810916179335</v>
      </c>
      <c r="H24" s="768"/>
      <c r="I24" s="695"/>
      <c r="J24" s="768"/>
      <c r="K24" s="695"/>
      <c r="L24" s="768"/>
      <c r="M24" s="700"/>
      <c r="N24" s="768"/>
      <c r="O24" s="695"/>
      <c r="P24" s="768"/>
      <c r="Q24" s="695"/>
      <c r="R24" s="768"/>
      <c r="S24" s="701"/>
    </row>
    <row r="25" spans="1:19" ht="14.4" customHeight="1" x14ac:dyDescent="0.3">
      <c r="A25" s="717" t="s">
        <v>3625</v>
      </c>
      <c r="B25" s="768">
        <v>171</v>
      </c>
      <c r="C25" s="695">
        <v>1</v>
      </c>
      <c r="D25" s="768">
        <v>348</v>
      </c>
      <c r="E25" s="695">
        <v>2.0350877192982457</v>
      </c>
      <c r="F25" s="768">
        <v>234</v>
      </c>
      <c r="G25" s="700">
        <v>1.368421052631579</v>
      </c>
      <c r="H25" s="768"/>
      <c r="I25" s="695"/>
      <c r="J25" s="768"/>
      <c r="K25" s="695"/>
      <c r="L25" s="768"/>
      <c r="M25" s="700"/>
      <c r="N25" s="768"/>
      <c r="O25" s="695"/>
      <c r="P25" s="768"/>
      <c r="Q25" s="695"/>
      <c r="R25" s="768"/>
      <c r="S25" s="701"/>
    </row>
    <row r="26" spans="1:19" ht="14.4" customHeight="1" x14ac:dyDescent="0.3">
      <c r="A26" s="717" t="s">
        <v>3626</v>
      </c>
      <c r="B26" s="768">
        <v>1368</v>
      </c>
      <c r="C26" s="695">
        <v>1</v>
      </c>
      <c r="D26" s="768">
        <v>348</v>
      </c>
      <c r="E26" s="695">
        <v>0.25438596491228072</v>
      </c>
      <c r="F26" s="768">
        <v>2094</v>
      </c>
      <c r="G26" s="700">
        <v>1.5307017543859649</v>
      </c>
      <c r="H26" s="768"/>
      <c r="I26" s="695"/>
      <c r="J26" s="768"/>
      <c r="K26" s="695"/>
      <c r="L26" s="768"/>
      <c r="M26" s="700"/>
      <c r="N26" s="768"/>
      <c r="O26" s="695"/>
      <c r="P26" s="768"/>
      <c r="Q26" s="695"/>
      <c r="R26" s="768"/>
      <c r="S26" s="701"/>
    </row>
    <row r="27" spans="1:19" ht="14.4" customHeight="1" x14ac:dyDescent="0.3">
      <c r="A27" s="717" t="s">
        <v>3627</v>
      </c>
      <c r="B27" s="768">
        <v>855</v>
      </c>
      <c r="C27" s="695">
        <v>1</v>
      </c>
      <c r="D27" s="768">
        <v>464</v>
      </c>
      <c r="E27" s="695">
        <v>0.54269005847953211</v>
      </c>
      <c r="F27" s="768">
        <v>706</v>
      </c>
      <c r="G27" s="700">
        <v>0.82573099415204676</v>
      </c>
      <c r="H27" s="768"/>
      <c r="I27" s="695"/>
      <c r="J27" s="768"/>
      <c r="K27" s="695"/>
      <c r="L27" s="768"/>
      <c r="M27" s="700"/>
      <c r="N27" s="768"/>
      <c r="O27" s="695"/>
      <c r="P27" s="768"/>
      <c r="Q27" s="695"/>
      <c r="R27" s="768"/>
      <c r="S27" s="701"/>
    </row>
    <row r="28" spans="1:19" ht="14.4" customHeight="1" x14ac:dyDescent="0.3">
      <c r="A28" s="717" t="s">
        <v>3628</v>
      </c>
      <c r="B28" s="768">
        <v>8550</v>
      </c>
      <c r="C28" s="695">
        <v>1</v>
      </c>
      <c r="D28" s="768">
        <v>3480</v>
      </c>
      <c r="E28" s="695">
        <v>0.40701754385964911</v>
      </c>
      <c r="F28" s="768">
        <v>5718</v>
      </c>
      <c r="G28" s="700">
        <v>0.66877192982456135</v>
      </c>
      <c r="H28" s="768"/>
      <c r="I28" s="695"/>
      <c r="J28" s="768"/>
      <c r="K28" s="695"/>
      <c r="L28" s="768"/>
      <c r="M28" s="700"/>
      <c r="N28" s="768"/>
      <c r="O28" s="695"/>
      <c r="P28" s="768"/>
      <c r="Q28" s="695"/>
      <c r="R28" s="768"/>
      <c r="S28" s="701"/>
    </row>
    <row r="29" spans="1:19" ht="14.4" customHeight="1" x14ac:dyDescent="0.3">
      <c r="A29" s="717" t="s">
        <v>3629</v>
      </c>
      <c r="B29" s="768">
        <v>1026</v>
      </c>
      <c r="C29" s="695">
        <v>1</v>
      </c>
      <c r="D29" s="768">
        <v>1972</v>
      </c>
      <c r="E29" s="695">
        <v>1.9220272904483431</v>
      </c>
      <c r="F29" s="768">
        <v>934</v>
      </c>
      <c r="G29" s="700">
        <v>0.91033138401559455</v>
      </c>
      <c r="H29" s="768"/>
      <c r="I29" s="695"/>
      <c r="J29" s="768"/>
      <c r="K29" s="695"/>
      <c r="L29" s="768"/>
      <c r="M29" s="700"/>
      <c r="N29" s="768"/>
      <c r="O29" s="695"/>
      <c r="P29" s="768"/>
      <c r="Q29" s="695"/>
      <c r="R29" s="768"/>
      <c r="S29" s="701"/>
    </row>
    <row r="30" spans="1:19" ht="14.4" customHeight="1" x14ac:dyDescent="0.3">
      <c r="A30" s="717" t="s">
        <v>3630</v>
      </c>
      <c r="B30" s="768"/>
      <c r="C30" s="695"/>
      <c r="D30" s="768">
        <v>116</v>
      </c>
      <c r="E30" s="695"/>
      <c r="F30" s="768">
        <v>698</v>
      </c>
      <c r="G30" s="700"/>
      <c r="H30" s="768"/>
      <c r="I30" s="695"/>
      <c r="J30" s="768"/>
      <c r="K30" s="695"/>
      <c r="L30" s="768"/>
      <c r="M30" s="700"/>
      <c r="N30" s="768"/>
      <c r="O30" s="695"/>
      <c r="P30" s="768"/>
      <c r="Q30" s="695"/>
      <c r="R30" s="768"/>
      <c r="S30" s="701"/>
    </row>
    <row r="31" spans="1:19" ht="14.4" customHeight="1" thickBot="1" x14ac:dyDescent="0.35">
      <c r="A31" s="756" t="s">
        <v>3631</v>
      </c>
      <c r="B31" s="755">
        <v>2052</v>
      </c>
      <c r="C31" s="703">
        <v>1</v>
      </c>
      <c r="D31" s="755">
        <v>696</v>
      </c>
      <c r="E31" s="703">
        <v>0.33918128654970758</v>
      </c>
      <c r="F31" s="755">
        <v>1162</v>
      </c>
      <c r="G31" s="708">
        <v>0.56627680311890838</v>
      </c>
      <c r="H31" s="755"/>
      <c r="I31" s="703"/>
      <c r="J31" s="755"/>
      <c r="K31" s="703"/>
      <c r="L31" s="755"/>
      <c r="M31" s="708"/>
      <c r="N31" s="755"/>
      <c r="O31" s="703"/>
      <c r="P31" s="755"/>
      <c r="Q31" s="703"/>
      <c r="R31" s="755"/>
      <c r="S31" s="7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5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4294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19590.96</v>
      </c>
      <c r="G3" s="215">
        <f t="shared" si="0"/>
        <v>44740652.50999999</v>
      </c>
      <c r="H3" s="215"/>
      <c r="I3" s="215"/>
      <c r="J3" s="215">
        <f t="shared" si="0"/>
        <v>18207.519999999997</v>
      </c>
      <c r="K3" s="215">
        <f t="shared" si="0"/>
        <v>34334943.200000003</v>
      </c>
      <c r="L3" s="215"/>
      <c r="M3" s="215"/>
      <c r="N3" s="215">
        <f t="shared" si="0"/>
        <v>16010.33</v>
      </c>
      <c r="O3" s="215">
        <f t="shared" si="0"/>
        <v>38949042.770000011</v>
      </c>
      <c r="P3" s="79">
        <f>IF(G3=0,0,O3/G3)</f>
        <v>0.87055151377809037</v>
      </c>
      <c r="Q3" s="216">
        <f>IF(N3=0,0,O3/N3)</f>
        <v>2432.7445324362466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0"/>
      <c r="B5" s="759"/>
      <c r="C5" s="760"/>
      <c r="D5" s="761"/>
      <c r="E5" s="762"/>
      <c r="F5" s="769" t="s">
        <v>91</v>
      </c>
      <c r="G5" s="770" t="s">
        <v>14</v>
      </c>
      <c r="H5" s="771"/>
      <c r="I5" s="771"/>
      <c r="J5" s="769" t="s">
        <v>91</v>
      </c>
      <c r="K5" s="770" t="s">
        <v>14</v>
      </c>
      <c r="L5" s="771"/>
      <c r="M5" s="771"/>
      <c r="N5" s="769" t="s">
        <v>91</v>
      </c>
      <c r="O5" s="770" t="s">
        <v>14</v>
      </c>
      <c r="P5" s="772"/>
      <c r="Q5" s="767"/>
    </row>
    <row r="6" spans="1:17" ht="14.4" customHeight="1" x14ac:dyDescent="0.3">
      <c r="A6" s="623" t="s">
        <v>3632</v>
      </c>
      <c r="B6" s="624" t="s">
        <v>3550</v>
      </c>
      <c r="C6" s="624" t="s">
        <v>3554</v>
      </c>
      <c r="D6" s="624" t="s">
        <v>3567</v>
      </c>
      <c r="E6" s="624" t="s">
        <v>3568</v>
      </c>
      <c r="F6" s="627">
        <v>5</v>
      </c>
      <c r="G6" s="627">
        <v>855</v>
      </c>
      <c r="H6" s="627">
        <v>1</v>
      </c>
      <c r="I6" s="627">
        <v>171</v>
      </c>
      <c r="J6" s="627">
        <v>9</v>
      </c>
      <c r="K6" s="627">
        <v>1044</v>
      </c>
      <c r="L6" s="627">
        <v>1.2210526315789474</v>
      </c>
      <c r="M6" s="627">
        <v>116</v>
      </c>
      <c r="N6" s="627"/>
      <c r="O6" s="627"/>
      <c r="P6" s="645"/>
      <c r="Q6" s="628"/>
    </row>
    <row r="7" spans="1:17" ht="14.4" customHeight="1" x14ac:dyDescent="0.3">
      <c r="A7" s="694" t="s">
        <v>3632</v>
      </c>
      <c r="B7" s="695" t="s">
        <v>3550</v>
      </c>
      <c r="C7" s="695" t="s">
        <v>3554</v>
      </c>
      <c r="D7" s="695" t="s">
        <v>3579</v>
      </c>
      <c r="E7" s="695" t="s">
        <v>3580</v>
      </c>
      <c r="F7" s="710">
        <v>2</v>
      </c>
      <c r="G7" s="710">
        <v>0</v>
      </c>
      <c r="H7" s="710"/>
      <c r="I7" s="710">
        <v>0</v>
      </c>
      <c r="J7" s="710"/>
      <c r="K7" s="710"/>
      <c r="L7" s="710"/>
      <c r="M7" s="710"/>
      <c r="N7" s="710"/>
      <c r="O7" s="710"/>
      <c r="P7" s="700"/>
      <c r="Q7" s="711"/>
    </row>
    <row r="8" spans="1:17" ht="14.4" customHeight="1" x14ac:dyDescent="0.3">
      <c r="A8" s="694" t="s">
        <v>3632</v>
      </c>
      <c r="B8" s="695" t="s">
        <v>3550</v>
      </c>
      <c r="C8" s="695" t="s">
        <v>3554</v>
      </c>
      <c r="D8" s="695" t="s">
        <v>3581</v>
      </c>
      <c r="E8" s="695" t="s">
        <v>3582</v>
      </c>
      <c r="F8" s="710"/>
      <c r="G8" s="710"/>
      <c r="H8" s="710"/>
      <c r="I8" s="710"/>
      <c r="J8" s="710"/>
      <c r="K8" s="710"/>
      <c r="L8" s="710"/>
      <c r="M8" s="710"/>
      <c r="N8" s="710">
        <v>2</v>
      </c>
      <c r="O8" s="710">
        <v>466</v>
      </c>
      <c r="P8" s="700"/>
      <c r="Q8" s="711">
        <v>233</v>
      </c>
    </row>
    <row r="9" spans="1:17" ht="14.4" customHeight="1" x14ac:dyDescent="0.3">
      <c r="A9" s="694" t="s">
        <v>3633</v>
      </c>
      <c r="B9" s="695" t="s">
        <v>3550</v>
      </c>
      <c r="C9" s="695" t="s">
        <v>3554</v>
      </c>
      <c r="D9" s="695" t="s">
        <v>3567</v>
      </c>
      <c r="E9" s="695" t="s">
        <v>3568</v>
      </c>
      <c r="F9" s="710">
        <v>4</v>
      </c>
      <c r="G9" s="710">
        <v>684</v>
      </c>
      <c r="H9" s="710">
        <v>1</v>
      </c>
      <c r="I9" s="710">
        <v>171</v>
      </c>
      <c r="J9" s="710">
        <v>2</v>
      </c>
      <c r="K9" s="710">
        <v>232</v>
      </c>
      <c r="L9" s="710">
        <v>0.33918128654970758</v>
      </c>
      <c r="M9" s="710">
        <v>116</v>
      </c>
      <c r="N9" s="710">
        <v>4</v>
      </c>
      <c r="O9" s="710">
        <v>468</v>
      </c>
      <c r="P9" s="700">
        <v>0.68421052631578949</v>
      </c>
      <c r="Q9" s="711">
        <v>117</v>
      </c>
    </row>
    <row r="10" spans="1:17" ht="14.4" customHeight="1" x14ac:dyDescent="0.3">
      <c r="A10" s="694" t="s">
        <v>3633</v>
      </c>
      <c r="B10" s="695" t="s">
        <v>3550</v>
      </c>
      <c r="C10" s="695" t="s">
        <v>3554</v>
      </c>
      <c r="D10" s="695" t="s">
        <v>3579</v>
      </c>
      <c r="E10" s="695" t="s">
        <v>3580</v>
      </c>
      <c r="F10" s="710">
        <v>1</v>
      </c>
      <c r="G10" s="710">
        <v>0</v>
      </c>
      <c r="H10" s="710"/>
      <c r="I10" s="710">
        <v>0</v>
      </c>
      <c r="J10" s="710"/>
      <c r="K10" s="710"/>
      <c r="L10" s="710"/>
      <c r="M10" s="710"/>
      <c r="N10" s="710"/>
      <c r="O10" s="710"/>
      <c r="P10" s="700"/>
      <c r="Q10" s="711"/>
    </row>
    <row r="11" spans="1:17" ht="14.4" customHeight="1" x14ac:dyDescent="0.3">
      <c r="A11" s="694" t="s">
        <v>3633</v>
      </c>
      <c r="B11" s="695" t="s">
        <v>3550</v>
      </c>
      <c r="C11" s="695" t="s">
        <v>3554</v>
      </c>
      <c r="D11" s="695" t="s">
        <v>3581</v>
      </c>
      <c r="E11" s="695" t="s">
        <v>3582</v>
      </c>
      <c r="F11" s="710"/>
      <c r="G11" s="710"/>
      <c r="H11" s="710"/>
      <c r="I11" s="710"/>
      <c r="J11" s="710">
        <v>1</v>
      </c>
      <c r="K11" s="710">
        <v>232</v>
      </c>
      <c r="L11" s="710"/>
      <c r="M11" s="710">
        <v>232</v>
      </c>
      <c r="N11" s="710">
        <v>1</v>
      </c>
      <c r="O11" s="710">
        <v>232</v>
      </c>
      <c r="P11" s="700"/>
      <c r="Q11" s="711">
        <v>232</v>
      </c>
    </row>
    <row r="12" spans="1:17" ht="14.4" customHeight="1" x14ac:dyDescent="0.3">
      <c r="A12" s="694" t="s">
        <v>3633</v>
      </c>
      <c r="B12" s="695" t="s">
        <v>3550</v>
      </c>
      <c r="C12" s="695" t="s">
        <v>3554</v>
      </c>
      <c r="D12" s="695" t="s">
        <v>3583</v>
      </c>
      <c r="E12" s="695" t="s">
        <v>3584</v>
      </c>
      <c r="F12" s="710"/>
      <c r="G12" s="710"/>
      <c r="H12" s="710"/>
      <c r="I12" s="710"/>
      <c r="J12" s="710">
        <v>1</v>
      </c>
      <c r="K12" s="710">
        <v>0</v>
      </c>
      <c r="L12" s="710"/>
      <c r="M12" s="710">
        <v>0</v>
      </c>
      <c r="N12" s="710"/>
      <c r="O12" s="710"/>
      <c r="P12" s="700"/>
      <c r="Q12" s="711"/>
    </row>
    <row r="13" spans="1:17" ht="14.4" customHeight="1" x14ac:dyDescent="0.3">
      <c r="A13" s="694" t="s">
        <v>3634</v>
      </c>
      <c r="B13" s="695" t="s">
        <v>3550</v>
      </c>
      <c r="C13" s="695" t="s">
        <v>3554</v>
      </c>
      <c r="D13" s="695" t="s">
        <v>3567</v>
      </c>
      <c r="E13" s="695" t="s">
        <v>3568</v>
      </c>
      <c r="F13" s="710">
        <v>16</v>
      </c>
      <c r="G13" s="710">
        <v>2736</v>
      </c>
      <c r="H13" s="710">
        <v>1</v>
      </c>
      <c r="I13" s="710">
        <v>171</v>
      </c>
      <c r="J13" s="710">
        <v>21</v>
      </c>
      <c r="K13" s="710">
        <v>2436</v>
      </c>
      <c r="L13" s="710">
        <v>0.89035087719298245</v>
      </c>
      <c r="M13" s="710">
        <v>116</v>
      </c>
      <c r="N13" s="710">
        <v>5</v>
      </c>
      <c r="O13" s="710">
        <v>582</v>
      </c>
      <c r="P13" s="700">
        <v>0.21271929824561403</v>
      </c>
      <c r="Q13" s="711">
        <v>116.4</v>
      </c>
    </row>
    <row r="14" spans="1:17" ht="14.4" customHeight="1" x14ac:dyDescent="0.3">
      <c r="A14" s="694" t="s">
        <v>3634</v>
      </c>
      <c r="B14" s="695" t="s">
        <v>3550</v>
      </c>
      <c r="C14" s="695" t="s">
        <v>3554</v>
      </c>
      <c r="D14" s="695" t="s">
        <v>3579</v>
      </c>
      <c r="E14" s="695" t="s">
        <v>3580</v>
      </c>
      <c r="F14" s="710"/>
      <c r="G14" s="710"/>
      <c r="H14" s="710"/>
      <c r="I14" s="710"/>
      <c r="J14" s="710"/>
      <c r="K14" s="710"/>
      <c r="L14" s="710"/>
      <c r="M14" s="710"/>
      <c r="N14" s="710">
        <v>1</v>
      </c>
      <c r="O14" s="710">
        <v>0</v>
      </c>
      <c r="P14" s="700"/>
      <c r="Q14" s="711">
        <v>0</v>
      </c>
    </row>
    <row r="15" spans="1:17" ht="14.4" customHeight="1" x14ac:dyDescent="0.3">
      <c r="A15" s="694" t="s">
        <v>3634</v>
      </c>
      <c r="B15" s="695" t="s">
        <v>3550</v>
      </c>
      <c r="C15" s="695" t="s">
        <v>3554</v>
      </c>
      <c r="D15" s="695" t="s">
        <v>3581</v>
      </c>
      <c r="E15" s="695" t="s">
        <v>3582</v>
      </c>
      <c r="F15" s="710">
        <v>6</v>
      </c>
      <c r="G15" s="710">
        <v>2052</v>
      </c>
      <c r="H15" s="710">
        <v>1</v>
      </c>
      <c r="I15" s="710">
        <v>342</v>
      </c>
      <c r="J15" s="710">
        <v>4</v>
      </c>
      <c r="K15" s="710">
        <v>928</v>
      </c>
      <c r="L15" s="710">
        <v>0.45224171539961011</v>
      </c>
      <c r="M15" s="710">
        <v>232</v>
      </c>
      <c r="N15" s="710">
        <v>11</v>
      </c>
      <c r="O15" s="710">
        <v>2558</v>
      </c>
      <c r="P15" s="700">
        <v>1.2465886939571149</v>
      </c>
      <c r="Q15" s="711">
        <v>232.54545454545453</v>
      </c>
    </row>
    <row r="16" spans="1:17" ht="14.4" customHeight="1" x14ac:dyDescent="0.3">
      <c r="A16" s="694" t="s">
        <v>3634</v>
      </c>
      <c r="B16" s="695" t="s">
        <v>3550</v>
      </c>
      <c r="C16" s="695" t="s">
        <v>3554</v>
      </c>
      <c r="D16" s="695" t="s">
        <v>3583</v>
      </c>
      <c r="E16" s="695" t="s">
        <v>3584</v>
      </c>
      <c r="F16" s="710"/>
      <c r="G16" s="710"/>
      <c r="H16" s="710"/>
      <c r="I16" s="710"/>
      <c r="J16" s="710">
        <v>2</v>
      </c>
      <c r="K16" s="710">
        <v>0</v>
      </c>
      <c r="L16" s="710"/>
      <c r="M16" s="710">
        <v>0</v>
      </c>
      <c r="N16" s="710"/>
      <c r="O16" s="710"/>
      <c r="P16" s="700"/>
      <c r="Q16" s="711"/>
    </row>
    <row r="17" spans="1:17" ht="14.4" customHeight="1" x14ac:dyDescent="0.3">
      <c r="A17" s="694" t="s">
        <v>3635</v>
      </c>
      <c r="B17" s="695" t="s">
        <v>3550</v>
      </c>
      <c r="C17" s="695" t="s">
        <v>3554</v>
      </c>
      <c r="D17" s="695" t="s">
        <v>3567</v>
      </c>
      <c r="E17" s="695" t="s">
        <v>3568</v>
      </c>
      <c r="F17" s="710"/>
      <c r="G17" s="710"/>
      <c r="H17" s="710"/>
      <c r="I17" s="710"/>
      <c r="J17" s="710">
        <v>2</v>
      </c>
      <c r="K17" s="710">
        <v>232</v>
      </c>
      <c r="L17" s="710"/>
      <c r="M17" s="710">
        <v>116</v>
      </c>
      <c r="N17" s="710">
        <v>3</v>
      </c>
      <c r="O17" s="710">
        <v>354</v>
      </c>
      <c r="P17" s="700"/>
      <c r="Q17" s="711">
        <v>118</v>
      </c>
    </row>
    <row r="18" spans="1:17" ht="14.4" customHeight="1" x14ac:dyDescent="0.3">
      <c r="A18" s="694" t="s">
        <v>3635</v>
      </c>
      <c r="B18" s="695" t="s">
        <v>3550</v>
      </c>
      <c r="C18" s="695" t="s">
        <v>3554</v>
      </c>
      <c r="D18" s="695" t="s">
        <v>3581</v>
      </c>
      <c r="E18" s="695" t="s">
        <v>3582</v>
      </c>
      <c r="F18" s="710"/>
      <c r="G18" s="710"/>
      <c r="H18" s="710"/>
      <c r="I18" s="710"/>
      <c r="J18" s="710"/>
      <c r="K18" s="710"/>
      <c r="L18" s="710"/>
      <c r="M18" s="710"/>
      <c r="N18" s="710">
        <v>2</v>
      </c>
      <c r="O18" s="710">
        <v>466</v>
      </c>
      <c r="P18" s="700"/>
      <c r="Q18" s="711">
        <v>233</v>
      </c>
    </row>
    <row r="19" spans="1:17" ht="14.4" customHeight="1" x14ac:dyDescent="0.3">
      <c r="A19" s="694" t="s">
        <v>3635</v>
      </c>
      <c r="B19" s="695" t="s">
        <v>3550</v>
      </c>
      <c r="C19" s="695" t="s">
        <v>3554</v>
      </c>
      <c r="D19" s="695" t="s">
        <v>3583</v>
      </c>
      <c r="E19" s="695" t="s">
        <v>3584</v>
      </c>
      <c r="F19" s="710"/>
      <c r="G19" s="710"/>
      <c r="H19" s="710"/>
      <c r="I19" s="710"/>
      <c r="J19" s="710">
        <v>1</v>
      </c>
      <c r="K19" s="710">
        <v>0</v>
      </c>
      <c r="L19" s="710"/>
      <c r="M19" s="710">
        <v>0</v>
      </c>
      <c r="N19" s="710"/>
      <c r="O19" s="710"/>
      <c r="P19" s="700"/>
      <c r="Q19" s="711"/>
    </row>
    <row r="20" spans="1:17" ht="14.4" customHeight="1" x14ac:dyDescent="0.3">
      <c r="A20" s="694" t="s">
        <v>3636</v>
      </c>
      <c r="B20" s="695" t="s">
        <v>3550</v>
      </c>
      <c r="C20" s="695" t="s">
        <v>3554</v>
      </c>
      <c r="D20" s="695" t="s">
        <v>3581</v>
      </c>
      <c r="E20" s="695" t="s">
        <v>3582</v>
      </c>
      <c r="F20" s="710"/>
      <c r="G20" s="710"/>
      <c r="H20" s="710"/>
      <c r="I20" s="710"/>
      <c r="J20" s="710">
        <v>1</v>
      </c>
      <c r="K20" s="710">
        <v>232</v>
      </c>
      <c r="L20" s="710"/>
      <c r="M20" s="710">
        <v>232</v>
      </c>
      <c r="N20" s="710"/>
      <c r="O20" s="710"/>
      <c r="P20" s="700"/>
      <c r="Q20" s="711"/>
    </row>
    <row r="21" spans="1:17" ht="14.4" customHeight="1" x14ac:dyDescent="0.3">
      <c r="A21" s="694" t="s">
        <v>532</v>
      </c>
      <c r="B21" s="695" t="s">
        <v>3550</v>
      </c>
      <c r="C21" s="695" t="s">
        <v>3554</v>
      </c>
      <c r="D21" s="695" t="s">
        <v>3557</v>
      </c>
      <c r="E21" s="695" t="s">
        <v>3558</v>
      </c>
      <c r="F21" s="710"/>
      <c r="G21" s="710"/>
      <c r="H21" s="710"/>
      <c r="I21" s="710"/>
      <c r="J21" s="710">
        <v>22</v>
      </c>
      <c r="K21" s="710">
        <v>110</v>
      </c>
      <c r="L21" s="710"/>
      <c r="M21" s="710">
        <v>5</v>
      </c>
      <c r="N21" s="710">
        <v>52</v>
      </c>
      <c r="O21" s="710">
        <v>260</v>
      </c>
      <c r="P21" s="700"/>
      <c r="Q21" s="711">
        <v>5</v>
      </c>
    </row>
    <row r="22" spans="1:17" ht="14.4" customHeight="1" x14ac:dyDescent="0.3">
      <c r="A22" s="694" t="s">
        <v>532</v>
      </c>
      <c r="B22" s="695" t="s">
        <v>3550</v>
      </c>
      <c r="C22" s="695" t="s">
        <v>3554</v>
      </c>
      <c r="D22" s="695" t="s">
        <v>3567</v>
      </c>
      <c r="E22" s="695" t="s">
        <v>3568</v>
      </c>
      <c r="F22" s="710">
        <v>1</v>
      </c>
      <c r="G22" s="710">
        <v>171</v>
      </c>
      <c r="H22" s="710">
        <v>1</v>
      </c>
      <c r="I22" s="710">
        <v>171</v>
      </c>
      <c r="J22" s="710">
        <v>5</v>
      </c>
      <c r="K22" s="710">
        <v>580</v>
      </c>
      <c r="L22" s="710">
        <v>3.3918128654970761</v>
      </c>
      <c r="M22" s="710">
        <v>116</v>
      </c>
      <c r="N22" s="710">
        <v>4</v>
      </c>
      <c r="O22" s="710">
        <v>468</v>
      </c>
      <c r="P22" s="700">
        <v>2.736842105263158</v>
      </c>
      <c r="Q22" s="711">
        <v>117</v>
      </c>
    </row>
    <row r="23" spans="1:17" ht="14.4" customHeight="1" x14ac:dyDescent="0.3">
      <c r="A23" s="694" t="s">
        <v>532</v>
      </c>
      <c r="B23" s="695" t="s">
        <v>3550</v>
      </c>
      <c r="C23" s="695" t="s">
        <v>3554</v>
      </c>
      <c r="D23" s="695" t="s">
        <v>3579</v>
      </c>
      <c r="E23" s="695" t="s">
        <v>3580</v>
      </c>
      <c r="F23" s="710"/>
      <c r="G23" s="710"/>
      <c r="H23" s="710"/>
      <c r="I23" s="710"/>
      <c r="J23" s="710"/>
      <c r="K23" s="710"/>
      <c r="L23" s="710"/>
      <c r="M23" s="710"/>
      <c r="N23" s="710">
        <v>8</v>
      </c>
      <c r="O23" s="710">
        <v>0</v>
      </c>
      <c r="P23" s="700"/>
      <c r="Q23" s="711">
        <v>0</v>
      </c>
    </row>
    <row r="24" spans="1:17" ht="14.4" customHeight="1" x14ac:dyDescent="0.3">
      <c r="A24" s="694" t="s">
        <v>532</v>
      </c>
      <c r="B24" s="695" t="s">
        <v>3550</v>
      </c>
      <c r="C24" s="695" t="s">
        <v>3554</v>
      </c>
      <c r="D24" s="695" t="s">
        <v>3581</v>
      </c>
      <c r="E24" s="695" t="s">
        <v>3582</v>
      </c>
      <c r="F24" s="710"/>
      <c r="G24" s="710"/>
      <c r="H24" s="710"/>
      <c r="I24" s="710"/>
      <c r="J24" s="710">
        <v>1</v>
      </c>
      <c r="K24" s="710">
        <v>232</v>
      </c>
      <c r="L24" s="710"/>
      <c r="M24" s="710">
        <v>232</v>
      </c>
      <c r="N24" s="710">
        <v>6</v>
      </c>
      <c r="O24" s="710">
        <v>1394</v>
      </c>
      <c r="P24" s="700"/>
      <c r="Q24" s="711">
        <v>232.33333333333334</v>
      </c>
    </row>
    <row r="25" spans="1:17" ht="14.4" customHeight="1" x14ac:dyDescent="0.3">
      <c r="A25" s="694" t="s">
        <v>532</v>
      </c>
      <c r="B25" s="695" t="s">
        <v>3550</v>
      </c>
      <c r="C25" s="695" t="s">
        <v>3554</v>
      </c>
      <c r="D25" s="695" t="s">
        <v>3587</v>
      </c>
      <c r="E25" s="695" t="s">
        <v>3588</v>
      </c>
      <c r="F25" s="710"/>
      <c r="G25" s="710"/>
      <c r="H25" s="710"/>
      <c r="I25" s="710"/>
      <c r="J25" s="710"/>
      <c r="K25" s="710"/>
      <c r="L25" s="710"/>
      <c r="M25" s="710"/>
      <c r="N25" s="710">
        <v>1</v>
      </c>
      <c r="O25" s="710">
        <v>0</v>
      </c>
      <c r="P25" s="700"/>
      <c r="Q25" s="711">
        <v>0</v>
      </c>
    </row>
    <row r="26" spans="1:17" ht="14.4" customHeight="1" x14ac:dyDescent="0.3">
      <c r="A26" s="694" t="s">
        <v>532</v>
      </c>
      <c r="B26" s="695" t="s">
        <v>3637</v>
      </c>
      <c r="C26" s="695" t="s">
        <v>3554</v>
      </c>
      <c r="D26" s="695" t="s">
        <v>3638</v>
      </c>
      <c r="E26" s="695" t="s">
        <v>3639</v>
      </c>
      <c r="F26" s="710"/>
      <c r="G26" s="710"/>
      <c r="H26" s="710"/>
      <c r="I26" s="710"/>
      <c r="J26" s="710"/>
      <c r="K26" s="710"/>
      <c r="L26" s="710"/>
      <c r="M26" s="710"/>
      <c r="N26" s="710">
        <v>2</v>
      </c>
      <c r="O26" s="710">
        <v>2091</v>
      </c>
      <c r="P26" s="700"/>
      <c r="Q26" s="711">
        <v>1045.5</v>
      </c>
    </row>
    <row r="27" spans="1:17" ht="14.4" customHeight="1" x14ac:dyDescent="0.3">
      <c r="A27" s="694" t="s">
        <v>532</v>
      </c>
      <c r="B27" s="695" t="s">
        <v>3637</v>
      </c>
      <c r="C27" s="695" t="s">
        <v>3554</v>
      </c>
      <c r="D27" s="695" t="s">
        <v>3640</v>
      </c>
      <c r="E27" s="695" t="s">
        <v>3641</v>
      </c>
      <c r="F27" s="710"/>
      <c r="G27" s="710"/>
      <c r="H27" s="710"/>
      <c r="I27" s="710"/>
      <c r="J27" s="710">
        <v>5</v>
      </c>
      <c r="K27" s="710">
        <v>33970</v>
      </c>
      <c r="L27" s="710"/>
      <c r="M27" s="710">
        <v>6794</v>
      </c>
      <c r="N27" s="710">
        <v>2</v>
      </c>
      <c r="O27" s="710">
        <v>13628</v>
      </c>
      <c r="P27" s="700"/>
      <c r="Q27" s="711">
        <v>6814</v>
      </c>
    </row>
    <row r="28" spans="1:17" ht="14.4" customHeight="1" x14ac:dyDescent="0.3">
      <c r="A28" s="694" t="s">
        <v>532</v>
      </c>
      <c r="B28" s="695" t="s">
        <v>3637</v>
      </c>
      <c r="C28" s="695" t="s">
        <v>3554</v>
      </c>
      <c r="D28" s="695" t="s">
        <v>3642</v>
      </c>
      <c r="E28" s="695" t="s">
        <v>3643</v>
      </c>
      <c r="F28" s="710"/>
      <c r="G28" s="710"/>
      <c r="H28" s="710"/>
      <c r="I28" s="710"/>
      <c r="J28" s="710">
        <v>3</v>
      </c>
      <c r="K28" s="710">
        <v>13581</v>
      </c>
      <c r="L28" s="710"/>
      <c r="M28" s="710">
        <v>4527</v>
      </c>
      <c r="N28" s="710">
        <v>3</v>
      </c>
      <c r="O28" s="710">
        <v>13623</v>
      </c>
      <c r="P28" s="700"/>
      <c r="Q28" s="711">
        <v>4541</v>
      </c>
    </row>
    <row r="29" spans="1:17" ht="14.4" customHeight="1" x14ac:dyDescent="0.3">
      <c r="A29" s="694" t="s">
        <v>532</v>
      </c>
      <c r="B29" s="695" t="s">
        <v>3637</v>
      </c>
      <c r="C29" s="695" t="s">
        <v>3554</v>
      </c>
      <c r="D29" s="695" t="s">
        <v>3644</v>
      </c>
      <c r="E29" s="695" t="s">
        <v>3645</v>
      </c>
      <c r="F29" s="710"/>
      <c r="G29" s="710"/>
      <c r="H29" s="710"/>
      <c r="I29" s="710"/>
      <c r="J29" s="710">
        <v>1</v>
      </c>
      <c r="K29" s="710">
        <v>9046</v>
      </c>
      <c r="L29" s="710"/>
      <c r="M29" s="710">
        <v>9046</v>
      </c>
      <c r="N29" s="710"/>
      <c r="O29" s="710"/>
      <c r="P29" s="700"/>
      <c r="Q29" s="711"/>
    </row>
    <row r="30" spans="1:17" ht="14.4" customHeight="1" x14ac:dyDescent="0.3">
      <c r="A30" s="694" t="s">
        <v>532</v>
      </c>
      <c r="B30" s="695" t="s">
        <v>3646</v>
      </c>
      <c r="C30" s="695" t="s">
        <v>3554</v>
      </c>
      <c r="D30" s="695" t="s">
        <v>3647</v>
      </c>
      <c r="E30" s="695" t="s">
        <v>3648</v>
      </c>
      <c r="F30" s="710">
        <v>1</v>
      </c>
      <c r="G30" s="710">
        <v>4013</v>
      </c>
      <c r="H30" s="710">
        <v>1</v>
      </c>
      <c r="I30" s="710">
        <v>4013</v>
      </c>
      <c r="J30" s="710"/>
      <c r="K30" s="710"/>
      <c r="L30" s="710"/>
      <c r="M30" s="710"/>
      <c r="N30" s="710"/>
      <c r="O30" s="710"/>
      <c r="P30" s="700"/>
      <c r="Q30" s="711"/>
    </row>
    <row r="31" spans="1:17" ht="14.4" customHeight="1" x14ac:dyDescent="0.3">
      <c r="A31" s="694" t="s">
        <v>532</v>
      </c>
      <c r="B31" s="695" t="s">
        <v>3646</v>
      </c>
      <c r="C31" s="695" t="s">
        <v>3554</v>
      </c>
      <c r="D31" s="695" t="s">
        <v>3649</v>
      </c>
      <c r="E31" s="695" t="s">
        <v>3650</v>
      </c>
      <c r="F31" s="710"/>
      <c r="G31" s="710"/>
      <c r="H31" s="710"/>
      <c r="I31" s="710"/>
      <c r="J31" s="710">
        <v>1</v>
      </c>
      <c r="K31" s="710">
        <v>932</v>
      </c>
      <c r="L31" s="710"/>
      <c r="M31" s="710">
        <v>932</v>
      </c>
      <c r="N31" s="710"/>
      <c r="O31" s="710"/>
      <c r="P31" s="700"/>
      <c r="Q31" s="711"/>
    </row>
    <row r="32" spans="1:17" ht="14.4" customHeight="1" x14ac:dyDescent="0.3">
      <c r="A32" s="694" t="s">
        <v>532</v>
      </c>
      <c r="B32" s="695" t="s">
        <v>3646</v>
      </c>
      <c r="C32" s="695" t="s">
        <v>3554</v>
      </c>
      <c r="D32" s="695" t="s">
        <v>3651</v>
      </c>
      <c r="E32" s="695" t="s">
        <v>3652</v>
      </c>
      <c r="F32" s="710">
        <v>1</v>
      </c>
      <c r="G32" s="710">
        <v>111</v>
      </c>
      <c r="H32" s="710">
        <v>1</v>
      </c>
      <c r="I32" s="710">
        <v>111</v>
      </c>
      <c r="J32" s="710"/>
      <c r="K32" s="710"/>
      <c r="L32" s="710"/>
      <c r="M32" s="710"/>
      <c r="N32" s="710"/>
      <c r="O32" s="710"/>
      <c r="P32" s="700"/>
      <c r="Q32" s="711"/>
    </row>
    <row r="33" spans="1:17" ht="14.4" customHeight="1" x14ac:dyDescent="0.3">
      <c r="A33" s="694" t="s">
        <v>532</v>
      </c>
      <c r="B33" s="695" t="s">
        <v>3646</v>
      </c>
      <c r="C33" s="695" t="s">
        <v>3554</v>
      </c>
      <c r="D33" s="695" t="s">
        <v>3653</v>
      </c>
      <c r="E33" s="695" t="s">
        <v>3654</v>
      </c>
      <c r="F33" s="710"/>
      <c r="G33" s="710"/>
      <c r="H33" s="710"/>
      <c r="I33" s="710"/>
      <c r="J33" s="710">
        <v>1</v>
      </c>
      <c r="K33" s="710">
        <v>7947</v>
      </c>
      <c r="L33" s="710"/>
      <c r="M33" s="710">
        <v>7947</v>
      </c>
      <c r="N33" s="710"/>
      <c r="O33" s="710"/>
      <c r="P33" s="700"/>
      <c r="Q33" s="711"/>
    </row>
    <row r="34" spans="1:17" ht="14.4" customHeight="1" x14ac:dyDescent="0.3">
      <c r="A34" s="694" t="s">
        <v>532</v>
      </c>
      <c r="B34" s="695" t="s">
        <v>3655</v>
      </c>
      <c r="C34" s="695" t="s">
        <v>3551</v>
      </c>
      <c r="D34" s="695" t="s">
        <v>3656</v>
      </c>
      <c r="E34" s="695" t="s">
        <v>1415</v>
      </c>
      <c r="F34" s="710">
        <v>2</v>
      </c>
      <c r="G34" s="710">
        <v>158.63</v>
      </c>
      <c r="H34" s="710">
        <v>1</v>
      </c>
      <c r="I34" s="710">
        <v>79.314999999999998</v>
      </c>
      <c r="J34" s="710">
        <v>11</v>
      </c>
      <c r="K34" s="710">
        <v>912.12</v>
      </c>
      <c r="L34" s="710">
        <v>5.7499842400554755</v>
      </c>
      <c r="M34" s="710">
        <v>82.92</v>
      </c>
      <c r="N34" s="710"/>
      <c r="O34" s="710"/>
      <c r="P34" s="700"/>
      <c r="Q34" s="711"/>
    </row>
    <row r="35" spans="1:17" ht="14.4" customHeight="1" x14ac:dyDescent="0.3">
      <c r="A35" s="694" t="s">
        <v>532</v>
      </c>
      <c r="B35" s="695" t="s">
        <v>3655</v>
      </c>
      <c r="C35" s="695" t="s">
        <v>3551</v>
      </c>
      <c r="D35" s="695" t="s">
        <v>3657</v>
      </c>
      <c r="E35" s="695" t="s">
        <v>1415</v>
      </c>
      <c r="F35" s="710">
        <v>30</v>
      </c>
      <c r="G35" s="710">
        <v>4142.67</v>
      </c>
      <c r="H35" s="710">
        <v>1</v>
      </c>
      <c r="I35" s="710">
        <v>138.089</v>
      </c>
      <c r="J35" s="710">
        <v>29</v>
      </c>
      <c r="K35" s="710">
        <v>3675.12</v>
      </c>
      <c r="L35" s="710">
        <v>0.88713800519954522</v>
      </c>
      <c r="M35" s="710">
        <v>126.72827586206895</v>
      </c>
      <c r="N35" s="710">
        <v>47</v>
      </c>
      <c r="O35" s="710">
        <v>5544.12</v>
      </c>
      <c r="P35" s="700">
        <v>1.3382963161439361</v>
      </c>
      <c r="Q35" s="711">
        <v>117.96</v>
      </c>
    </row>
    <row r="36" spans="1:17" ht="14.4" customHeight="1" x14ac:dyDescent="0.3">
      <c r="A36" s="694" t="s">
        <v>532</v>
      </c>
      <c r="B36" s="695" t="s">
        <v>3655</v>
      </c>
      <c r="C36" s="695" t="s">
        <v>3551</v>
      </c>
      <c r="D36" s="695" t="s">
        <v>3658</v>
      </c>
      <c r="E36" s="695" t="s">
        <v>1415</v>
      </c>
      <c r="F36" s="710">
        <v>12</v>
      </c>
      <c r="G36" s="710">
        <v>2698.92</v>
      </c>
      <c r="H36" s="710">
        <v>1</v>
      </c>
      <c r="I36" s="710">
        <v>224.91</v>
      </c>
      <c r="J36" s="710">
        <v>10</v>
      </c>
      <c r="K36" s="710">
        <v>1530.42</v>
      </c>
      <c r="L36" s="710">
        <v>0.56704904183895777</v>
      </c>
      <c r="M36" s="710">
        <v>153.042</v>
      </c>
      <c r="N36" s="710">
        <v>26</v>
      </c>
      <c r="O36" s="710">
        <v>2069.34</v>
      </c>
      <c r="P36" s="700">
        <v>0.76672891378773733</v>
      </c>
      <c r="Q36" s="711">
        <v>79.59</v>
      </c>
    </row>
    <row r="37" spans="1:17" ht="14.4" customHeight="1" x14ac:dyDescent="0.3">
      <c r="A37" s="694" t="s">
        <v>532</v>
      </c>
      <c r="B37" s="695" t="s">
        <v>3655</v>
      </c>
      <c r="C37" s="695" t="s">
        <v>3551</v>
      </c>
      <c r="D37" s="695" t="s">
        <v>3659</v>
      </c>
      <c r="E37" s="695" t="s">
        <v>3546</v>
      </c>
      <c r="F37" s="710">
        <v>3</v>
      </c>
      <c r="G37" s="710">
        <v>204.63</v>
      </c>
      <c r="H37" s="710">
        <v>1</v>
      </c>
      <c r="I37" s="710">
        <v>68.209999999999994</v>
      </c>
      <c r="J37" s="710"/>
      <c r="K37" s="710"/>
      <c r="L37" s="710"/>
      <c r="M37" s="710"/>
      <c r="N37" s="710"/>
      <c r="O37" s="710"/>
      <c r="P37" s="700"/>
      <c r="Q37" s="711"/>
    </row>
    <row r="38" spans="1:17" ht="14.4" customHeight="1" x14ac:dyDescent="0.3">
      <c r="A38" s="694" t="s">
        <v>532</v>
      </c>
      <c r="B38" s="695" t="s">
        <v>3655</v>
      </c>
      <c r="C38" s="695" t="s">
        <v>3551</v>
      </c>
      <c r="D38" s="695" t="s">
        <v>3660</v>
      </c>
      <c r="E38" s="695" t="s">
        <v>961</v>
      </c>
      <c r="F38" s="710">
        <v>28</v>
      </c>
      <c r="G38" s="710">
        <v>2687.88</v>
      </c>
      <c r="H38" s="710">
        <v>1</v>
      </c>
      <c r="I38" s="710">
        <v>95.995714285714286</v>
      </c>
      <c r="J38" s="710">
        <v>7</v>
      </c>
      <c r="K38" s="710">
        <v>462.03</v>
      </c>
      <c r="L38" s="710">
        <v>0.17189383454618509</v>
      </c>
      <c r="M38" s="710">
        <v>66.004285714285714</v>
      </c>
      <c r="N38" s="710">
        <v>98</v>
      </c>
      <c r="O38" s="710">
        <v>5982.9</v>
      </c>
      <c r="P38" s="700">
        <v>2.2258806196705208</v>
      </c>
      <c r="Q38" s="711">
        <v>61.05</v>
      </c>
    </row>
    <row r="39" spans="1:17" ht="14.4" customHeight="1" x14ac:dyDescent="0.3">
      <c r="A39" s="694" t="s">
        <v>532</v>
      </c>
      <c r="B39" s="695" t="s">
        <v>3655</v>
      </c>
      <c r="C39" s="695" t="s">
        <v>3551</v>
      </c>
      <c r="D39" s="695" t="s">
        <v>3661</v>
      </c>
      <c r="E39" s="695" t="s">
        <v>3546</v>
      </c>
      <c r="F39" s="710">
        <v>14.68</v>
      </c>
      <c r="G39" s="710">
        <v>53259.48</v>
      </c>
      <c r="H39" s="710">
        <v>1</v>
      </c>
      <c r="I39" s="710">
        <v>3628.0299727520437</v>
      </c>
      <c r="J39" s="710"/>
      <c r="K39" s="710"/>
      <c r="L39" s="710"/>
      <c r="M39" s="710"/>
      <c r="N39" s="710"/>
      <c r="O39" s="710"/>
      <c r="P39" s="700"/>
      <c r="Q39" s="711"/>
    </row>
    <row r="40" spans="1:17" ht="14.4" customHeight="1" x14ac:dyDescent="0.3">
      <c r="A40" s="694" t="s">
        <v>532</v>
      </c>
      <c r="B40" s="695" t="s">
        <v>3655</v>
      </c>
      <c r="C40" s="695" t="s">
        <v>3551</v>
      </c>
      <c r="D40" s="695" t="s">
        <v>3662</v>
      </c>
      <c r="E40" s="695" t="s">
        <v>1983</v>
      </c>
      <c r="F40" s="710"/>
      <c r="G40" s="710"/>
      <c r="H40" s="710"/>
      <c r="I40" s="710"/>
      <c r="J40" s="710"/>
      <c r="K40" s="710"/>
      <c r="L40" s="710"/>
      <c r="M40" s="710"/>
      <c r="N40" s="710">
        <v>0.3</v>
      </c>
      <c r="O40" s="710">
        <v>242.88</v>
      </c>
      <c r="P40" s="700"/>
      <c r="Q40" s="711">
        <v>809.6</v>
      </c>
    </row>
    <row r="41" spans="1:17" ht="14.4" customHeight="1" x14ac:dyDescent="0.3">
      <c r="A41" s="694" t="s">
        <v>532</v>
      </c>
      <c r="B41" s="695" t="s">
        <v>3655</v>
      </c>
      <c r="C41" s="695" t="s">
        <v>3551</v>
      </c>
      <c r="D41" s="695" t="s">
        <v>3663</v>
      </c>
      <c r="E41" s="695" t="s">
        <v>1253</v>
      </c>
      <c r="F41" s="710"/>
      <c r="G41" s="710"/>
      <c r="H41" s="710"/>
      <c r="I41" s="710"/>
      <c r="J41" s="710">
        <v>0.9</v>
      </c>
      <c r="K41" s="710">
        <v>146.38999999999999</v>
      </c>
      <c r="L41" s="710"/>
      <c r="M41" s="710">
        <v>162.65555555555554</v>
      </c>
      <c r="N41" s="710">
        <v>2.6</v>
      </c>
      <c r="O41" s="710">
        <v>422.9</v>
      </c>
      <c r="P41" s="700"/>
      <c r="Q41" s="711">
        <v>162.65384615384613</v>
      </c>
    </row>
    <row r="42" spans="1:17" ht="14.4" customHeight="1" x14ac:dyDescent="0.3">
      <c r="A42" s="694" t="s">
        <v>532</v>
      </c>
      <c r="B42" s="695" t="s">
        <v>3655</v>
      </c>
      <c r="C42" s="695" t="s">
        <v>3551</v>
      </c>
      <c r="D42" s="695" t="s">
        <v>3664</v>
      </c>
      <c r="E42" s="695" t="s">
        <v>3665</v>
      </c>
      <c r="F42" s="710"/>
      <c r="G42" s="710"/>
      <c r="H42" s="710"/>
      <c r="I42" s="710"/>
      <c r="J42" s="710">
        <v>8</v>
      </c>
      <c r="K42" s="710">
        <v>464.08</v>
      </c>
      <c r="L42" s="710"/>
      <c r="M42" s="710">
        <v>58.01</v>
      </c>
      <c r="N42" s="710">
        <v>5</v>
      </c>
      <c r="O42" s="710">
        <v>201.8</v>
      </c>
      <c r="P42" s="700"/>
      <c r="Q42" s="711">
        <v>40.36</v>
      </c>
    </row>
    <row r="43" spans="1:17" ht="14.4" customHeight="1" x14ac:dyDescent="0.3">
      <c r="A43" s="694" t="s">
        <v>532</v>
      </c>
      <c r="B43" s="695" t="s">
        <v>3655</v>
      </c>
      <c r="C43" s="695" t="s">
        <v>3551</v>
      </c>
      <c r="D43" s="695" t="s">
        <v>3666</v>
      </c>
      <c r="E43" s="695" t="s">
        <v>3667</v>
      </c>
      <c r="F43" s="710"/>
      <c r="G43" s="710"/>
      <c r="H43" s="710"/>
      <c r="I43" s="710"/>
      <c r="J43" s="710">
        <v>0.30000000000000004</v>
      </c>
      <c r="K43" s="710">
        <v>121.26</v>
      </c>
      <c r="L43" s="710"/>
      <c r="M43" s="710">
        <v>404.19999999999993</v>
      </c>
      <c r="N43" s="710">
        <v>0.2</v>
      </c>
      <c r="O43" s="710">
        <v>80.84</v>
      </c>
      <c r="P43" s="700"/>
      <c r="Q43" s="711">
        <v>404.2</v>
      </c>
    </row>
    <row r="44" spans="1:17" ht="14.4" customHeight="1" x14ac:dyDescent="0.3">
      <c r="A44" s="694" t="s">
        <v>532</v>
      </c>
      <c r="B44" s="695" t="s">
        <v>3655</v>
      </c>
      <c r="C44" s="695" t="s">
        <v>3551</v>
      </c>
      <c r="D44" s="695" t="s">
        <v>3668</v>
      </c>
      <c r="E44" s="695" t="s">
        <v>2220</v>
      </c>
      <c r="F44" s="710"/>
      <c r="G44" s="710"/>
      <c r="H44" s="710"/>
      <c r="I44" s="710"/>
      <c r="J44" s="710">
        <v>8</v>
      </c>
      <c r="K44" s="710">
        <v>380</v>
      </c>
      <c r="L44" s="710"/>
      <c r="M44" s="710">
        <v>47.5</v>
      </c>
      <c r="N44" s="710">
        <v>2</v>
      </c>
      <c r="O44" s="710">
        <v>95</v>
      </c>
      <c r="P44" s="700"/>
      <c r="Q44" s="711">
        <v>47.5</v>
      </c>
    </row>
    <row r="45" spans="1:17" ht="14.4" customHeight="1" x14ac:dyDescent="0.3">
      <c r="A45" s="694" t="s">
        <v>532</v>
      </c>
      <c r="B45" s="695" t="s">
        <v>3655</v>
      </c>
      <c r="C45" s="695" t="s">
        <v>3551</v>
      </c>
      <c r="D45" s="695" t="s">
        <v>3669</v>
      </c>
      <c r="E45" s="695" t="s">
        <v>1408</v>
      </c>
      <c r="F45" s="710"/>
      <c r="G45" s="710"/>
      <c r="H45" s="710"/>
      <c r="I45" s="710"/>
      <c r="J45" s="710"/>
      <c r="K45" s="710"/>
      <c r="L45" s="710"/>
      <c r="M45" s="710"/>
      <c r="N45" s="710">
        <v>12</v>
      </c>
      <c r="O45" s="710">
        <v>968.76</v>
      </c>
      <c r="P45" s="700"/>
      <c r="Q45" s="711">
        <v>80.73</v>
      </c>
    </row>
    <row r="46" spans="1:17" ht="14.4" customHeight="1" x14ac:dyDescent="0.3">
      <c r="A46" s="694" t="s">
        <v>532</v>
      </c>
      <c r="B46" s="695" t="s">
        <v>3655</v>
      </c>
      <c r="C46" s="695" t="s">
        <v>3551</v>
      </c>
      <c r="D46" s="695" t="s">
        <v>3670</v>
      </c>
      <c r="E46" s="695" t="s">
        <v>2139</v>
      </c>
      <c r="F46" s="710">
        <v>2.4</v>
      </c>
      <c r="G46" s="710">
        <v>1488.74</v>
      </c>
      <c r="H46" s="710">
        <v>1</v>
      </c>
      <c r="I46" s="710">
        <v>620.30833333333339</v>
      </c>
      <c r="J46" s="710">
        <v>10.600000000000001</v>
      </c>
      <c r="K46" s="710">
        <v>4025.3500000000004</v>
      </c>
      <c r="L46" s="710">
        <v>2.7038636699490848</v>
      </c>
      <c r="M46" s="710">
        <v>379.75</v>
      </c>
      <c r="N46" s="710">
        <v>47.3</v>
      </c>
      <c r="O46" s="710">
        <v>17962.53</v>
      </c>
      <c r="P46" s="700">
        <v>12.065592380133534</v>
      </c>
      <c r="Q46" s="711">
        <v>379.75750528541226</v>
      </c>
    </row>
    <row r="47" spans="1:17" ht="14.4" customHeight="1" x14ac:dyDescent="0.3">
      <c r="A47" s="694" t="s">
        <v>532</v>
      </c>
      <c r="B47" s="695" t="s">
        <v>3655</v>
      </c>
      <c r="C47" s="695" t="s">
        <v>3551</v>
      </c>
      <c r="D47" s="695" t="s">
        <v>3671</v>
      </c>
      <c r="E47" s="695" t="s">
        <v>2144</v>
      </c>
      <c r="F47" s="710">
        <v>541</v>
      </c>
      <c r="G47" s="710">
        <v>29523.489999999998</v>
      </c>
      <c r="H47" s="710">
        <v>1</v>
      </c>
      <c r="I47" s="710">
        <v>54.572070240295744</v>
      </c>
      <c r="J47" s="710">
        <v>514</v>
      </c>
      <c r="K47" s="710">
        <v>21048.300000000003</v>
      </c>
      <c r="L47" s="710">
        <v>0.71293400610835655</v>
      </c>
      <c r="M47" s="710">
        <v>40.950000000000003</v>
      </c>
      <c r="N47" s="710">
        <v>600</v>
      </c>
      <c r="O47" s="710">
        <v>34982.879999999997</v>
      </c>
      <c r="P47" s="700">
        <v>1.184916823857884</v>
      </c>
      <c r="Q47" s="711">
        <v>58.304799999999993</v>
      </c>
    </row>
    <row r="48" spans="1:17" ht="14.4" customHeight="1" x14ac:dyDescent="0.3">
      <c r="A48" s="694" t="s">
        <v>532</v>
      </c>
      <c r="B48" s="695" t="s">
        <v>3655</v>
      </c>
      <c r="C48" s="695" t="s">
        <v>3551</v>
      </c>
      <c r="D48" s="695" t="s">
        <v>3672</v>
      </c>
      <c r="E48" s="695" t="s">
        <v>3673</v>
      </c>
      <c r="F48" s="710">
        <v>1.8</v>
      </c>
      <c r="G48" s="710">
        <v>11127.96</v>
      </c>
      <c r="H48" s="710">
        <v>1</v>
      </c>
      <c r="I48" s="710">
        <v>6182.1999999999989</v>
      </c>
      <c r="J48" s="710"/>
      <c r="K48" s="710"/>
      <c r="L48" s="710"/>
      <c r="M48" s="710"/>
      <c r="N48" s="710"/>
      <c r="O48" s="710"/>
      <c r="P48" s="700"/>
      <c r="Q48" s="711"/>
    </row>
    <row r="49" spans="1:17" ht="14.4" customHeight="1" x14ac:dyDescent="0.3">
      <c r="A49" s="694" t="s">
        <v>532</v>
      </c>
      <c r="B49" s="695" t="s">
        <v>3655</v>
      </c>
      <c r="C49" s="695" t="s">
        <v>3551</v>
      </c>
      <c r="D49" s="695" t="s">
        <v>3674</v>
      </c>
      <c r="E49" s="695" t="s">
        <v>3675</v>
      </c>
      <c r="F49" s="710">
        <v>4</v>
      </c>
      <c r="G49" s="710">
        <v>1254.72</v>
      </c>
      <c r="H49" s="710">
        <v>1</v>
      </c>
      <c r="I49" s="710">
        <v>313.68</v>
      </c>
      <c r="J49" s="710"/>
      <c r="K49" s="710"/>
      <c r="L49" s="710"/>
      <c r="M49" s="710"/>
      <c r="N49" s="710"/>
      <c r="O49" s="710"/>
      <c r="P49" s="700"/>
      <c r="Q49" s="711"/>
    </row>
    <row r="50" spans="1:17" ht="14.4" customHeight="1" x14ac:dyDescent="0.3">
      <c r="A50" s="694" t="s">
        <v>532</v>
      </c>
      <c r="B50" s="695" t="s">
        <v>3655</v>
      </c>
      <c r="C50" s="695" t="s">
        <v>3551</v>
      </c>
      <c r="D50" s="695" t="s">
        <v>3676</v>
      </c>
      <c r="E50" s="695" t="s">
        <v>1975</v>
      </c>
      <c r="F50" s="710">
        <v>4.5</v>
      </c>
      <c r="G50" s="710">
        <v>400.35</v>
      </c>
      <c r="H50" s="710">
        <v>1</v>
      </c>
      <c r="I50" s="710">
        <v>88.966666666666669</v>
      </c>
      <c r="J50" s="710">
        <v>2.5</v>
      </c>
      <c r="K50" s="710">
        <v>242.41000000000003</v>
      </c>
      <c r="L50" s="710">
        <v>0.60549519170725619</v>
      </c>
      <c r="M50" s="710">
        <v>96.964000000000013</v>
      </c>
      <c r="N50" s="710">
        <v>7.8000000000000007</v>
      </c>
      <c r="O50" s="710">
        <v>756.33999999999992</v>
      </c>
      <c r="P50" s="700">
        <v>1.8891969526664165</v>
      </c>
      <c r="Q50" s="711">
        <v>96.966666666666654</v>
      </c>
    </row>
    <row r="51" spans="1:17" ht="14.4" customHeight="1" x14ac:dyDescent="0.3">
      <c r="A51" s="694" t="s">
        <v>532</v>
      </c>
      <c r="B51" s="695" t="s">
        <v>3655</v>
      </c>
      <c r="C51" s="695" t="s">
        <v>3551</v>
      </c>
      <c r="D51" s="695" t="s">
        <v>3677</v>
      </c>
      <c r="E51" s="695" t="s">
        <v>3678</v>
      </c>
      <c r="F51" s="710">
        <v>1</v>
      </c>
      <c r="G51" s="710">
        <v>57.64</v>
      </c>
      <c r="H51" s="710">
        <v>1</v>
      </c>
      <c r="I51" s="710">
        <v>57.64</v>
      </c>
      <c r="J51" s="710"/>
      <c r="K51" s="710"/>
      <c r="L51" s="710"/>
      <c r="M51" s="710"/>
      <c r="N51" s="710">
        <v>9</v>
      </c>
      <c r="O51" s="710">
        <v>576</v>
      </c>
      <c r="P51" s="700">
        <v>9.9930603747397644</v>
      </c>
      <c r="Q51" s="711">
        <v>64</v>
      </c>
    </row>
    <row r="52" spans="1:17" ht="14.4" customHeight="1" x14ac:dyDescent="0.3">
      <c r="A52" s="694" t="s">
        <v>532</v>
      </c>
      <c r="B52" s="695" t="s">
        <v>3655</v>
      </c>
      <c r="C52" s="695" t="s">
        <v>3551</v>
      </c>
      <c r="D52" s="695" t="s">
        <v>3679</v>
      </c>
      <c r="E52" s="695" t="s">
        <v>1415</v>
      </c>
      <c r="F52" s="710">
        <v>1</v>
      </c>
      <c r="G52" s="710">
        <v>627.52</v>
      </c>
      <c r="H52" s="710">
        <v>1</v>
      </c>
      <c r="I52" s="710">
        <v>627.52</v>
      </c>
      <c r="J52" s="710"/>
      <c r="K52" s="710"/>
      <c r="L52" s="710"/>
      <c r="M52" s="710"/>
      <c r="N52" s="710"/>
      <c r="O52" s="710"/>
      <c r="P52" s="700"/>
      <c r="Q52" s="711"/>
    </row>
    <row r="53" spans="1:17" ht="14.4" customHeight="1" x14ac:dyDescent="0.3">
      <c r="A53" s="694" t="s">
        <v>532</v>
      </c>
      <c r="B53" s="695" t="s">
        <v>3655</v>
      </c>
      <c r="C53" s="695" t="s">
        <v>3551</v>
      </c>
      <c r="D53" s="695" t="s">
        <v>3680</v>
      </c>
      <c r="E53" s="695" t="s">
        <v>1994</v>
      </c>
      <c r="F53" s="710"/>
      <c r="G53" s="710"/>
      <c r="H53" s="710"/>
      <c r="I53" s="710"/>
      <c r="J53" s="710"/>
      <c r="K53" s="710"/>
      <c r="L53" s="710"/>
      <c r="M53" s="710"/>
      <c r="N53" s="710">
        <v>2.4</v>
      </c>
      <c r="O53" s="710">
        <v>1936.32</v>
      </c>
      <c r="P53" s="700"/>
      <c r="Q53" s="711">
        <v>806.8</v>
      </c>
    </row>
    <row r="54" spans="1:17" ht="14.4" customHeight="1" x14ac:dyDescent="0.3">
      <c r="A54" s="694" t="s">
        <v>532</v>
      </c>
      <c r="B54" s="695" t="s">
        <v>3655</v>
      </c>
      <c r="C54" s="695" t="s">
        <v>3551</v>
      </c>
      <c r="D54" s="695" t="s">
        <v>3681</v>
      </c>
      <c r="E54" s="695" t="s">
        <v>3682</v>
      </c>
      <c r="F54" s="710"/>
      <c r="G54" s="710"/>
      <c r="H54" s="710"/>
      <c r="I54" s="710"/>
      <c r="J54" s="710">
        <v>7</v>
      </c>
      <c r="K54" s="710">
        <v>1919.89</v>
      </c>
      <c r="L54" s="710"/>
      <c r="M54" s="710">
        <v>274.27000000000004</v>
      </c>
      <c r="N54" s="710"/>
      <c r="O54" s="710"/>
      <c r="P54" s="700"/>
      <c r="Q54" s="711"/>
    </row>
    <row r="55" spans="1:17" ht="14.4" customHeight="1" x14ac:dyDescent="0.3">
      <c r="A55" s="694" t="s">
        <v>532</v>
      </c>
      <c r="B55" s="695" t="s">
        <v>3655</v>
      </c>
      <c r="C55" s="695" t="s">
        <v>3551</v>
      </c>
      <c r="D55" s="695" t="s">
        <v>3683</v>
      </c>
      <c r="E55" s="695" t="s">
        <v>969</v>
      </c>
      <c r="F55" s="710"/>
      <c r="G55" s="710"/>
      <c r="H55" s="710"/>
      <c r="I55" s="710"/>
      <c r="J55" s="710">
        <v>2.2999999999999998</v>
      </c>
      <c r="K55" s="710">
        <v>2644.92</v>
      </c>
      <c r="L55" s="710"/>
      <c r="M55" s="710">
        <v>1149.9652173913046</v>
      </c>
      <c r="N55" s="710">
        <v>2.2999999999999998</v>
      </c>
      <c r="O55" s="710">
        <v>1856.67</v>
      </c>
      <c r="P55" s="700"/>
      <c r="Q55" s="711">
        <v>807.24782608695659</v>
      </c>
    </row>
    <row r="56" spans="1:17" ht="14.4" customHeight="1" x14ac:dyDescent="0.3">
      <c r="A56" s="694" t="s">
        <v>532</v>
      </c>
      <c r="B56" s="695" t="s">
        <v>3655</v>
      </c>
      <c r="C56" s="695" t="s">
        <v>3551</v>
      </c>
      <c r="D56" s="695" t="s">
        <v>3684</v>
      </c>
      <c r="E56" s="695" t="s">
        <v>3685</v>
      </c>
      <c r="F56" s="710"/>
      <c r="G56" s="710"/>
      <c r="H56" s="710"/>
      <c r="I56" s="710"/>
      <c r="J56" s="710"/>
      <c r="K56" s="710"/>
      <c r="L56" s="710"/>
      <c r="M56" s="710"/>
      <c r="N56" s="710">
        <v>0.9</v>
      </c>
      <c r="O56" s="710">
        <v>1237.1099999999999</v>
      </c>
      <c r="P56" s="700"/>
      <c r="Q56" s="711">
        <v>1374.5666666666666</v>
      </c>
    </row>
    <row r="57" spans="1:17" ht="14.4" customHeight="1" x14ac:dyDescent="0.3">
      <c r="A57" s="694" t="s">
        <v>532</v>
      </c>
      <c r="B57" s="695" t="s">
        <v>3655</v>
      </c>
      <c r="C57" s="695" t="s">
        <v>3551</v>
      </c>
      <c r="D57" s="695" t="s">
        <v>3686</v>
      </c>
      <c r="E57" s="695" t="s">
        <v>3687</v>
      </c>
      <c r="F57" s="710"/>
      <c r="G57" s="710"/>
      <c r="H57" s="710"/>
      <c r="I57" s="710"/>
      <c r="J57" s="710"/>
      <c r="K57" s="710"/>
      <c r="L57" s="710"/>
      <c r="M57" s="710"/>
      <c r="N57" s="710">
        <v>0.57999999999999996</v>
      </c>
      <c r="O57" s="710">
        <v>2104.2600000000002</v>
      </c>
      <c r="P57" s="700"/>
      <c r="Q57" s="711">
        <v>3628.0344827586214</v>
      </c>
    </row>
    <row r="58" spans="1:17" ht="14.4" customHeight="1" x14ac:dyDescent="0.3">
      <c r="A58" s="694" t="s">
        <v>532</v>
      </c>
      <c r="B58" s="695" t="s">
        <v>3655</v>
      </c>
      <c r="C58" s="695" t="s">
        <v>3551</v>
      </c>
      <c r="D58" s="695" t="s">
        <v>3688</v>
      </c>
      <c r="E58" s="695" t="s">
        <v>3689</v>
      </c>
      <c r="F58" s="710"/>
      <c r="G58" s="710"/>
      <c r="H58" s="710"/>
      <c r="I58" s="710"/>
      <c r="J58" s="710">
        <v>10</v>
      </c>
      <c r="K58" s="710">
        <v>2291.6</v>
      </c>
      <c r="L58" s="710"/>
      <c r="M58" s="710">
        <v>229.16</v>
      </c>
      <c r="N58" s="710"/>
      <c r="O58" s="710"/>
      <c r="P58" s="700"/>
      <c r="Q58" s="711"/>
    </row>
    <row r="59" spans="1:17" ht="14.4" customHeight="1" x14ac:dyDescent="0.3">
      <c r="A59" s="694" t="s">
        <v>532</v>
      </c>
      <c r="B59" s="695" t="s">
        <v>3655</v>
      </c>
      <c r="C59" s="695" t="s">
        <v>3551</v>
      </c>
      <c r="D59" s="695" t="s">
        <v>3690</v>
      </c>
      <c r="E59" s="695" t="s">
        <v>3546</v>
      </c>
      <c r="F59" s="710">
        <v>0</v>
      </c>
      <c r="G59" s="710">
        <v>0</v>
      </c>
      <c r="H59" s="710"/>
      <c r="I59" s="710"/>
      <c r="J59" s="710"/>
      <c r="K59" s="710"/>
      <c r="L59" s="710"/>
      <c r="M59" s="710"/>
      <c r="N59" s="710"/>
      <c r="O59" s="710"/>
      <c r="P59" s="700"/>
      <c r="Q59" s="711"/>
    </row>
    <row r="60" spans="1:17" ht="14.4" customHeight="1" x14ac:dyDescent="0.3">
      <c r="A60" s="694" t="s">
        <v>532</v>
      </c>
      <c r="B60" s="695" t="s">
        <v>3655</v>
      </c>
      <c r="C60" s="695" t="s">
        <v>3691</v>
      </c>
      <c r="D60" s="695" t="s">
        <v>3692</v>
      </c>
      <c r="E60" s="695" t="s">
        <v>3546</v>
      </c>
      <c r="F60" s="710">
        <v>25</v>
      </c>
      <c r="G60" s="710">
        <v>44834.080000000002</v>
      </c>
      <c r="H60" s="710">
        <v>1</v>
      </c>
      <c r="I60" s="710">
        <v>1793.3632</v>
      </c>
      <c r="J60" s="710">
        <v>22</v>
      </c>
      <c r="K60" s="710">
        <v>40742.36</v>
      </c>
      <c r="L60" s="710">
        <v>0.90873638981774574</v>
      </c>
      <c r="M60" s="710">
        <v>1851.9254545454546</v>
      </c>
      <c r="N60" s="710">
        <v>27</v>
      </c>
      <c r="O60" s="710">
        <v>50370.66</v>
      </c>
      <c r="P60" s="700">
        <v>1.1234904340626595</v>
      </c>
      <c r="Q60" s="711">
        <v>1865.5800000000002</v>
      </c>
    </row>
    <row r="61" spans="1:17" ht="14.4" customHeight="1" x14ac:dyDescent="0.3">
      <c r="A61" s="694" t="s">
        <v>532</v>
      </c>
      <c r="B61" s="695" t="s">
        <v>3655</v>
      </c>
      <c r="C61" s="695" t="s">
        <v>3691</v>
      </c>
      <c r="D61" s="695" t="s">
        <v>3693</v>
      </c>
      <c r="E61" s="695" t="s">
        <v>3546</v>
      </c>
      <c r="F61" s="710"/>
      <c r="G61" s="710"/>
      <c r="H61" s="710"/>
      <c r="I61" s="710"/>
      <c r="J61" s="710"/>
      <c r="K61" s="710"/>
      <c r="L61" s="710"/>
      <c r="M61" s="710"/>
      <c r="N61" s="710">
        <v>1</v>
      </c>
      <c r="O61" s="710">
        <v>2728.71</v>
      </c>
      <c r="P61" s="700"/>
      <c r="Q61" s="711">
        <v>2728.71</v>
      </c>
    </row>
    <row r="62" spans="1:17" ht="14.4" customHeight="1" x14ac:dyDescent="0.3">
      <c r="A62" s="694" t="s">
        <v>532</v>
      </c>
      <c r="B62" s="695" t="s">
        <v>3655</v>
      </c>
      <c r="C62" s="695" t="s">
        <v>3691</v>
      </c>
      <c r="D62" s="695" t="s">
        <v>3694</v>
      </c>
      <c r="E62" s="695" t="s">
        <v>3546</v>
      </c>
      <c r="F62" s="710">
        <v>1</v>
      </c>
      <c r="G62" s="710">
        <v>9256.01</v>
      </c>
      <c r="H62" s="710">
        <v>1</v>
      </c>
      <c r="I62" s="710">
        <v>9256.01</v>
      </c>
      <c r="J62" s="710"/>
      <c r="K62" s="710"/>
      <c r="L62" s="710"/>
      <c r="M62" s="710"/>
      <c r="N62" s="710"/>
      <c r="O62" s="710"/>
      <c r="P62" s="700"/>
      <c r="Q62" s="711"/>
    </row>
    <row r="63" spans="1:17" ht="14.4" customHeight="1" x14ac:dyDescent="0.3">
      <c r="A63" s="694" t="s">
        <v>532</v>
      </c>
      <c r="B63" s="695" t="s">
        <v>3655</v>
      </c>
      <c r="C63" s="695" t="s">
        <v>3691</v>
      </c>
      <c r="D63" s="695" t="s">
        <v>3695</v>
      </c>
      <c r="E63" s="695" t="s">
        <v>3546</v>
      </c>
      <c r="F63" s="710">
        <v>14</v>
      </c>
      <c r="G63" s="710">
        <v>12240.41</v>
      </c>
      <c r="H63" s="710">
        <v>1</v>
      </c>
      <c r="I63" s="710">
        <v>874.31499999999994</v>
      </c>
      <c r="J63" s="710">
        <v>18</v>
      </c>
      <c r="K63" s="710">
        <v>16440.3</v>
      </c>
      <c r="L63" s="710">
        <v>1.3431167746832009</v>
      </c>
      <c r="M63" s="710">
        <v>913.34999999999991</v>
      </c>
      <c r="N63" s="710">
        <v>18</v>
      </c>
      <c r="O63" s="710">
        <v>16660.260000000002</v>
      </c>
      <c r="P63" s="700">
        <v>1.3610867609826798</v>
      </c>
      <c r="Q63" s="711">
        <v>925.57000000000016</v>
      </c>
    </row>
    <row r="64" spans="1:17" ht="14.4" customHeight="1" x14ac:dyDescent="0.3">
      <c r="A64" s="694" t="s">
        <v>532</v>
      </c>
      <c r="B64" s="695" t="s">
        <v>3655</v>
      </c>
      <c r="C64" s="695" t="s">
        <v>3696</v>
      </c>
      <c r="D64" s="695" t="s">
        <v>3697</v>
      </c>
      <c r="E64" s="695" t="s">
        <v>3698</v>
      </c>
      <c r="F64" s="710">
        <v>0.2</v>
      </c>
      <c r="G64" s="710">
        <v>192.55</v>
      </c>
      <c r="H64" s="710">
        <v>1</v>
      </c>
      <c r="I64" s="710">
        <v>962.75</v>
      </c>
      <c r="J64" s="710"/>
      <c r="K64" s="710"/>
      <c r="L64" s="710"/>
      <c r="M64" s="710"/>
      <c r="N64" s="710"/>
      <c r="O64" s="710"/>
      <c r="P64" s="700"/>
      <c r="Q64" s="711"/>
    </row>
    <row r="65" spans="1:17" ht="14.4" customHeight="1" x14ac:dyDescent="0.3">
      <c r="A65" s="694" t="s">
        <v>532</v>
      </c>
      <c r="B65" s="695" t="s">
        <v>3655</v>
      </c>
      <c r="C65" s="695" t="s">
        <v>3696</v>
      </c>
      <c r="D65" s="695" t="s">
        <v>3699</v>
      </c>
      <c r="E65" s="695" t="s">
        <v>3698</v>
      </c>
      <c r="F65" s="710">
        <v>0.6</v>
      </c>
      <c r="G65" s="710">
        <v>377.74</v>
      </c>
      <c r="H65" s="710">
        <v>1</v>
      </c>
      <c r="I65" s="710">
        <v>629.56666666666672</v>
      </c>
      <c r="J65" s="710"/>
      <c r="K65" s="710"/>
      <c r="L65" s="710"/>
      <c r="M65" s="710"/>
      <c r="N65" s="710"/>
      <c r="O65" s="710"/>
      <c r="P65" s="700"/>
      <c r="Q65" s="711"/>
    </row>
    <row r="66" spans="1:17" ht="14.4" customHeight="1" x14ac:dyDescent="0.3">
      <c r="A66" s="694" t="s">
        <v>532</v>
      </c>
      <c r="B66" s="695" t="s">
        <v>3655</v>
      </c>
      <c r="C66" s="695" t="s">
        <v>3696</v>
      </c>
      <c r="D66" s="695" t="s">
        <v>3700</v>
      </c>
      <c r="E66" s="695" t="s">
        <v>3701</v>
      </c>
      <c r="F66" s="710">
        <v>264</v>
      </c>
      <c r="G66" s="710">
        <v>181368</v>
      </c>
      <c r="H66" s="710">
        <v>1</v>
      </c>
      <c r="I66" s="710">
        <v>687</v>
      </c>
      <c r="J66" s="710">
        <v>236</v>
      </c>
      <c r="K66" s="710">
        <v>162132</v>
      </c>
      <c r="L66" s="710">
        <v>0.89393939393939392</v>
      </c>
      <c r="M66" s="710">
        <v>687</v>
      </c>
      <c r="N66" s="710">
        <v>244</v>
      </c>
      <c r="O66" s="710">
        <v>167628</v>
      </c>
      <c r="P66" s="700">
        <v>0.9242424242424242</v>
      </c>
      <c r="Q66" s="711">
        <v>687</v>
      </c>
    </row>
    <row r="67" spans="1:17" ht="14.4" customHeight="1" x14ac:dyDescent="0.3">
      <c r="A67" s="694" t="s">
        <v>532</v>
      </c>
      <c r="B67" s="695" t="s">
        <v>3655</v>
      </c>
      <c r="C67" s="695" t="s">
        <v>3696</v>
      </c>
      <c r="D67" s="695" t="s">
        <v>3702</v>
      </c>
      <c r="E67" s="695" t="s">
        <v>3703</v>
      </c>
      <c r="F67" s="710">
        <v>338.15</v>
      </c>
      <c r="G67" s="710">
        <v>77598.66</v>
      </c>
      <c r="H67" s="710">
        <v>1</v>
      </c>
      <c r="I67" s="710">
        <v>229.47999408546505</v>
      </c>
      <c r="J67" s="710">
        <v>255</v>
      </c>
      <c r="K67" s="710">
        <v>61200</v>
      </c>
      <c r="L67" s="710">
        <v>0.78867341265944535</v>
      </c>
      <c r="M67" s="710">
        <v>240</v>
      </c>
      <c r="N67" s="710">
        <v>353</v>
      </c>
      <c r="O67" s="710">
        <v>84720</v>
      </c>
      <c r="P67" s="700">
        <v>1.0917714300736636</v>
      </c>
      <c r="Q67" s="711">
        <v>240</v>
      </c>
    </row>
    <row r="68" spans="1:17" ht="14.4" customHeight="1" x14ac:dyDescent="0.3">
      <c r="A68" s="694" t="s">
        <v>532</v>
      </c>
      <c r="B68" s="695" t="s">
        <v>3655</v>
      </c>
      <c r="C68" s="695" t="s">
        <v>3696</v>
      </c>
      <c r="D68" s="695" t="s">
        <v>3704</v>
      </c>
      <c r="E68" s="695" t="s">
        <v>3703</v>
      </c>
      <c r="F68" s="710">
        <v>8</v>
      </c>
      <c r="G68" s="710">
        <v>1886</v>
      </c>
      <c r="H68" s="710">
        <v>1</v>
      </c>
      <c r="I68" s="710">
        <v>235.75</v>
      </c>
      <c r="J68" s="710">
        <v>25</v>
      </c>
      <c r="K68" s="710">
        <v>6175</v>
      </c>
      <c r="L68" s="710">
        <v>3.2741251325556733</v>
      </c>
      <c r="M68" s="710">
        <v>247</v>
      </c>
      <c r="N68" s="710">
        <v>15</v>
      </c>
      <c r="O68" s="710">
        <v>3705</v>
      </c>
      <c r="P68" s="700">
        <v>1.9644750795334041</v>
      </c>
      <c r="Q68" s="711">
        <v>247</v>
      </c>
    </row>
    <row r="69" spans="1:17" ht="14.4" customHeight="1" x14ac:dyDescent="0.3">
      <c r="A69" s="694" t="s">
        <v>532</v>
      </c>
      <c r="B69" s="695" t="s">
        <v>3655</v>
      </c>
      <c r="C69" s="695" t="s">
        <v>3696</v>
      </c>
      <c r="D69" s="695" t="s">
        <v>3705</v>
      </c>
      <c r="E69" s="695" t="s">
        <v>3703</v>
      </c>
      <c r="F69" s="710">
        <v>18.009999999999998</v>
      </c>
      <c r="G69" s="710">
        <v>20858.59</v>
      </c>
      <c r="H69" s="710">
        <v>1</v>
      </c>
      <c r="I69" s="710">
        <v>1158.167129372571</v>
      </c>
      <c r="J69" s="710">
        <v>14.37</v>
      </c>
      <c r="K69" s="710">
        <v>17466.600000000002</v>
      </c>
      <c r="L69" s="710">
        <v>0.83738162550776452</v>
      </c>
      <c r="M69" s="710">
        <v>1215.4906054279752</v>
      </c>
      <c r="N69" s="710">
        <v>18.989999999999998</v>
      </c>
      <c r="O69" s="710">
        <v>23084.52</v>
      </c>
      <c r="P69" s="700">
        <v>1.1067152669475742</v>
      </c>
      <c r="Q69" s="711">
        <v>1215.6145339652451</v>
      </c>
    </row>
    <row r="70" spans="1:17" ht="14.4" customHeight="1" x14ac:dyDescent="0.3">
      <c r="A70" s="694" t="s">
        <v>532</v>
      </c>
      <c r="B70" s="695" t="s">
        <v>3655</v>
      </c>
      <c r="C70" s="695" t="s">
        <v>3696</v>
      </c>
      <c r="D70" s="695" t="s">
        <v>3706</v>
      </c>
      <c r="E70" s="695" t="s">
        <v>3707</v>
      </c>
      <c r="F70" s="710">
        <v>5</v>
      </c>
      <c r="G70" s="710">
        <v>22260.3</v>
      </c>
      <c r="H70" s="710">
        <v>1</v>
      </c>
      <c r="I70" s="710">
        <v>4452.0599999999995</v>
      </c>
      <c r="J70" s="710">
        <v>2</v>
      </c>
      <c r="K70" s="710">
        <v>8904.1200000000008</v>
      </c>
      <c r="L70" s="710">
        <v>0.4</v>
      </c>
      <c r="M70" s="710">
        <v>4452.0600000000004</v>
      </c>
      <c r="N70" s="710">
        <v>4</v>
      </c>
      <c r="O70" s="710">
        <v>17808.240000000002</v>
      </c>
      <c r="P70" s="700">
        <v>0.8</v>
      </c>
      <c r="Q70" s="711">
        <v>4452.0600000000004</v>
      </c>
    </row>
    <row r="71" spans="1:17" ht="14.4" customHeight="1" x14ac:dyDescent="0.3">
      <c r="A71" s="694" t="s">
        <v>532</v>
      </c>
      <c r="B71" s="695" t="s">
        <v>3655</v>
      </c>
      <c r="C71" s="695" t="s">
        <v>3696</v>
      </c>
      <c r="D71" s="695" t="s">
        <v>3708</v>
      </c>
      <c r="E71" s="695" t="s">
        <v>3709</v>
      </c>
      <c r="F71" s="710">
        <v>1</v>
      </c>
      <c r="G71" s="710">
        <v>500.5</v>
      </c>
      <c r="H71" s="710">
        <v>1</v>
      </c>
      <c r="I71" s="710">
        <v>500.5</v>
      </c>
      <c r="J71" s="710"/>
      <c r="K71" s="710"/>
      <c r="L71" s="710"/>
      <c r="M71" s="710"/>
      <c r="N71" s="710">
        <v>1</v>
      </c>
      <c r="O71" s="710">
        <v>518.70000000000005</v>
      </c>
      <c r="P71" s="700">
        <v>1.0363636363636364</v>
      </c>
      <c r="Q71" s="711">
        <v>518.70000000000005</v>
      </c>
    </row>
    <row r="72" spans="1:17" ht="14.4" customHeight="1" x14ac:dyDescent="0.3">
      <c r="A72" s="694" t="s">
        <v>532</v>
      </c>
      <c r="B72" s="695" t="s">
        <v>3655</v>
      </c>
      <c r="C72" s="695" t="s">
        <v>3696</v>
      </c>
      <c r="D72" s="695" t="s">
        <v>3710</v>
      </c>
      <c r="E72" s="695" t="s">
        <v>3711</v>
      </c>
      <c r="F72" s="710">
        <v>166</v>
      </c>
      <c r="G72" s="710">
        <v>37151.25</v>
      </c>
      <c r="H72" s="710">
        <v>1</v>
      </c>
      <c r="I72" s="710">
        <v>223.80271084337349</v>
      </c>
      <c r="J72" s="710">
        <v>175</v>
      </c>
      <c r="K72" s="710">
        <v>39173.75</v>
      </c>
      <c r="L72" s="710">
        <v>1.0544396218162242</v>
      </c>
      <c r="M72" s="710">
        <v>223.85</v>
      </c>
      <c r="N72" s="710">
        <v>194</v>
      </c>
      <c r="O72" s="710">
        <v>43426.899999999994</v>
      </c>
      <c r="P72" s="700">
        <v>1.1689216378991285</v>
      </c>
      <c r="Q72" s="711">
        <v>223.84999999999997</v>
      </c>
    </row>
    <row r="73" spans="1:17" ht="14.4" customHeight="1" x14ac:dyDescent="0.3">
      <c r="A73" s="694" t="s">
        <v>532</v>
      </c>
      <c r="B73" s="695" t="s">
        <v>3655</v>
      </c>
      <c r="C73" s="695" t="s">
        <v>3696</v>
      </c>
      <c r="D73" s="695" t="s">
        <v>3712</v>
      </c>
      <c r="E73" s="695" t="s">
        <v>3713</v>
      </c>
      <c r="F73" s="710"/>
      <c r="G73" s="710"/>
      <c r="H73" s="710"/>
      <c r="I73" s="710"/>
      <c r="J73" s="710"/>
      <c r="K73" s="710"/>
      <c r="L73" s="710"/>
      <c r="M73" s="710"/>
      <c r="N73" s="710">
        <v>1</v>
      </c>
      <c r="O73" s="710">
        <v>20061</v>
      </c>
      <c r="P73" s="700"/>
      <c r="Q73" s="711">
        <v>20061</v>
      </c>
    </row>
    <row r="74" spans="1:17" ht="14.4" customHeight="1" x14ac:dyDescent="0.3">
      <c r="A74" s="694" t="s">
        <v>532</v>
      </c>
      <c r="B74" s="695" t="s">
        <v>3655</v>
      </c>
      <c r="C74" s="695" t="s">
        <v>3696</v>
      </c>
      <c r="D74" s="695" t="s">
        <v>3714</v>
      </c>
      <c r="E74" s="695" t="s">
        <v>3715</v>
      </c>
      <c r="F74" s="710">
        <v>2</v>
      </c>
      <c r="G74" s="710">
        <v>4313.34</v>
      </c>
      <c r="H74" s="710">
        <v>1</v>
      </c>
      <c r="I74" s="710">
        <v>2156.67</v>
      </c>
      <c r="J74" s="710"/>
      <c r="K74" s="710"/>
      <c r="L74" s="710"/>
      <c r="M74" s="710"/>
      <c r="N74" s="710">
        <v>2</v>
      </c>
      <c r="O74" s="710">
        <v>4313.34</v>
      </c>
      <c r="P74" s="700">
        <v>1</v>
      </c>
      <c r="Q74" s="711">
        <v>2156.67</v>
      </c>
    </row>
    <row r="75" spans="1:17" ht="14.4" customHeight="1" x14ac:dyDescent="0.3">
      <c r="A75" s="694" t="s">
        <v>532</v>
      </c>
      <c r="B75" s="695" t="s">
        <v>3655</v>
      </c>
      <c r="C75" s="695" t="s">
        <v>3696</v>
      </c>
      <c r="D75" s="695" t="s">
        <v>3716</v>
      </c>
      <c r="E75" s="695" t="s">
        <v>3715</v>
      </c>
      <c r="F75" s="710">
        <v>4</v>
      </c>
      <c r="G75" s="710">
        <v>22833.16</v>
      </c>
      <c r="H75" s="710">
        <v>1</v>
      </c>
      <c r="I75" s="710">
        <v>5708.29</v>
      </c>
      <c r="J75" s="710">
        <v>3</v>
      </c>
      <c r="K75" s="710">
        <v>17124.87</v>
      </c>
      <c r="L75" s="710">
        <v>0.75</v>
      </c>
      <c r="M75" s="710">
        <v>5708.29</v>
      </c>
      <c r="N75" s="710">
        <v>1</v>
      </c>
      <c r="O75" s="710">
        <v>5708.29</v>
      </c>
      <c r="P75" s="700">
        <v>0.25</v>
      </c>
      <c r="Q75" s="711">
        <v>5708.29</v>
      </c>
    </row>
    <row r="76" spans="1:17" ht="14.4" customHeight="1" x14ac:dyDescent="0.3">
      <c r="A76" s="694" t="s">
        <v>532</v>
      </c>
      <c r="B76" s="695" t="s">
        <v>3655</v>
      </c>
      <c r="C76" s="695" t="s">
        <v>3696</v>
      </c>
      <c r="D76" s="695" t="s">
        <v>3717</v>
      </c>
      <c r="E76" s="695" t="s">
        <v>3718</v>
      </c>
      <c r="F76" s="710">
        <v>1</v>
      </c>
      <c r="G76" s="710">
        <v>3938.18</v>
      </c>
      <c r="H76" s="710">
        <v>1</v>
      </c>
      <c r="I76" s="710">
        <v>3938.18</v>
      </c>
      <c r="J76" s="710"/>
      <c r="K76" s="710"/>
      <c r="L76" s="710"/>
      <c r="M76" s="710"/>
      <c r="N76" s="710">
        <v>2</v>
      </c>
      <c r="O76" s="710">
        <v>7876.36</v>
      </c>
      <c r="P76" s="700">
        <v>2</v>
      </c>
      <c r="Q76" s="711">
        <v>3938.18</v>
      </c>
    </row>
    <row r="77" spans="1:17" ht="14.4" customHeight="1" x14ac:dyDescent="0.3">
      <c r="A77" s="694" t="s">
        <v>532</v>
      </c>
      <c r="B77" s="695" t="s">
        <v>3655</v>
      </c>
      <c r="C77" s="695" t="s">
        <v>3696</v>
      </c>
      <c r="D77" s="695" t="s">
        <v>3719</v>
      </c>
      <c r="E77" s="695" t="s">
        <v>3720</v>
      </c>
      <c r="F77" s="710"/>
      <c r="G77" s="710"/>
      <c r="H77" s="710"/>
      <c r="I77" s="710"/>
      <c r="J77" s="710">
        <v>1</v>
      </c>
      <c r="K77" s="710">
        <v>6257.05</v>
      </c>
      <c r="L77" s="710"/>
      <c r="M77" s="710">
        <v>6257.05</v>
      </c>
      <c r="N77" s="710"/>
      <c r="O77" s="710"/>
      <c r="P77" s="700"/>
      <c r="Q77" s="711"/>
    </row>
    <row r="78" spans="1:17" ht="14.4" customHeight="1" x14ac:dyDescent="0.3">
      <c r="A78" s="694" t="s">
        <v>532</v>
      </c>
      <c r="B78" s="695" t="s">
        <v>3655</v>
      </c>
      <c r="C78" s="695" t="s">
        <v>3696</v>
      </c>
      <c r="D78" s="695" t="s">
        <v>3721</v>
      </c>
      <c r="E78" s="695" t="s">
        <v>3722</v>
      </c>
      <c r="F78" s="710">
        <v>2</v>
      </c>
      <c r="G78" s="710">
        <v>7856.68</v>
      </c>
      <c r="H78" s="710">
        <v>1</v>
      </c>
      <c r="I78" s="710">
        <v>3928.34</v>
      </c>
      <c r="J78" s="710">
        <v>1</v>
      </c>
      <c r="K78" s="710">
        <v>3928.34</v>
      </c>
      <c r="L78" s="710">
        <v>0.5</v>
      </c>
      <c r="M78" s="710">
        <v>3928.34</v>
      </c>
      <c r="N78" s="710">
        <v>3</v>
      </c>
      <c r="O78" s="710">
        <v>11785.02</v>
      </c>
      <c r="P78" s="700">
        <v>1.5</v>
      </c>
      <c r="Q78" s="711">
        <v>3928.34</v>
      </c>
    </row>
    <row r="79" spans="1:17" ht="14.4" customHeight="1" x14ac:dyDescent="0.3">
      <c r="A79" s="694" t="s">
        <v>532</v>
      </c>
      <c r="B79" s="695" t="s">
        <v>3655</v>
      </c>
      <c r="C79" s="695" t="s">
        <v>3696</v>
      </c>
      <c r="D79" s="695" t="s">
        <v>3723</v>
      </c>
      <c r="E79" s="695" t="s">
        <v>3724</v>
      </c>
      <c r="F79" s="710"/>
      <c r="G79" s="710"/>
      <c r="H79" s="710"/>
      <c r="I79" s="710"/>
      <c r="J79" s="710">
        <v>1</v>
      </c>
      <c r="K79" s="710">
        <v>3928.34</v>
      </c>
      <c r="L79" s="710"/>
      <c r="M79" s="710">
        <v>3928.34</v>
      </c>
      <c r="N79" s="710">
        <v>4</v>
      </c>
      <c r="O79" s="710">
        <v>15713.36</v>
      </c>
      <c r="P79" s="700"/>
      <c r="Q79" s="711">
        <v>3928.34</v>
      </c>
    </row>
    <row r="80" spans="1:17" ht="14.4" customHeight="1" x14ac:dyDescent="0.3">
      <c r="A80" s="694" t="s">
        <v>532</v>
      </c>
      <c r="B80" s="695" t="s">
        <v>3655</v>
      </c>
      <c r="C80" s="695" t="s">
        <v>3696</v>
      </c>
      <c r="D80" s="695" t="s">
        <v>3725</v>
      </c>
      <c r="E80" s="695" t="s">
        <v>3726</v>
      </c>
      <c r="F80" s="710"/>
      <c r="G80" s="710"/>
      <c r="H80" s="710"/>
      <c r="I80" s="710"/>
      <c r="J80" s="710"/>
      <c r="K80" s="710"/>
      <c r="L80" s="710"/>
      <c r="M80" s="710"/>
      <c r="N80" s="710">
        <v>2</v>
      </c>
      <c r="O80" s="710">
        <v>7856.68</v>
      </c>
      <c r="P80" s="700"/>
      <c r="Q80" s="711">
        <v>3928.34</v>
      </c>
    </row>
    <row r="81" spans="1:17" ht="14.4" customHeight="1" x14ac:dyDescent="0.3">
      <c r="A81" s="694" t="s">
        <v>532</v>
      </c>
      <c r="B81" s="695" t="s">
        <v>3655</v>
      </c>
      <c r="C81" s="695" t="s">
        <v>3696</v>
      </c>
      <c r="D81" s="695" t="s">
        <v>3727</v>
      </c>
      <c r="E81" s="695" t="s">
        <v>3728</v>
      </c>
      <c r="F81" s="710">
        <v>2</v>
      </c>
      <c r="G81" s="710">
        <v>13040</v>
      </c>
      <c r="H81" s="710">
        <v>1</v>
      </c>
      <c r="I81" s="710">
        <v>6520</v>
      </c>
      <c r="J81" s="710">
        <v>1</v>
      </c>
      <c r="K81" s="710">
        <v>6520</v>
      </c>
      <c r="L81" s="710">
        <v>0.5</v>
      </c>
      <c r="M81" s="710">
        <v>6520</v>
      </c>
      <c r="N81" s="710"/>
      <c r="O81" s="710"/>
      <c r="P81" s="700"/>
      <c r="Q81" s="711"/>
    </row>
    <row r="82" spans="1:17" ht="14.4" customHeight="1" x14ac:dyDescent="0.3">
      <c r="A82" s="694" t="s">
        <v>532</v>
      </c>
      <c r="B82" s="695" t="s">
        <v>3655</v>
      </c>
      <c r="C82" s="695" t="s">
        <v>3696</v>
      </c>
      <c r="D82" s="695" t="s">
        <v>3729</v>
      </c>
      <c r="E82" s="695" t="s">
        <v>3730</v>
      </c>
      <c r="F82" s="710">
        <v>156</v>
      </c>
      <c r="G82" s="710">
        <v>2648239</v>
      </c>
      <c r="H82" s="710">
        <v>1</v>
      </c>
      <c r="I82" s="710">
        <v>16975.891025641027</v>
      </c>
      <c r="J82" s="710"/>
      <c r="K82" s="710"/>
      <c r="L82" s="710"/>
      <c r="M82" s="710"/>
      <c r="N82" s="710">
        <v>1</v>
      </c>
      <c r="O82" s="710">
        <v>17259</v>
      </c>
      <c r="P82" s="700">
        <v>6.5171610266293945E-3</v>
      </c>
      <c r="Q82" s="711">
        <v>17259</v>
      </c>
    </row>
    <row r="83" spans="1:17" ht="14.4" customHeight="1" x14ac:dyDescent="0.3">
      <c r="A83" s="694" t="s">
        <v>532</v>
      </c>
      <c r="B83" s="695" t="s">
        <v>3655</v>
      </c>
      <c r="C83" s="695" t="s">
        <v>3696</v>
      </c>
      <c r="D83" s="695" t="s">
        <v>3731</v>
      </c>
      <c r="E83" s="695" t="s">
        <v>3732</v>
      </c>
      <c r="F83" s="710">
        <v>2</v>
      </c>
      <c r="G83" s="710">
        <v>1710.2</v>
      </c>
      <c r="H83" s="710">
        <v>1</v>
      </c>
      <c r="I83" s="710">
        <v>855.1</v>
      </c>
      <c r="J83" s="710"/>
      <c r="K83" s="710"/>
      <c r="L83" s="710"/>
      <c r="M83" s="710"/>
      <c r="N83" s="710"/>
      <c r="O83" s="710"/>
      <c r="P83" s="700"/>
      <c r="Q83" s="711"/>
    </row>
    <row r="84" spans="1:17" ht="14.4" customHeight="1" x14ac:dyDescent="0.3">
      <c r="A84" s="694" t="s">
        <v>532</v>
      </c>
      <c r="B84" s="695" t="s">
        <v>3655</v>
      </c>
      <c r="C84" s="695" t="s">
        <v>3696</v>
      </c>
      <c r="D84" s="695" t="s">
        <v>3733</v>
      </c>
      <c r="E84" s="695" t="s">
        <v>3732</v>
      </c>
      <c r="F84" s="710">
        <v>4</v>
      </c>
      <c r="G84" s="710">
        <v>2264.1999999999998</v>
      </c>
      <c r="H84" s="710">
        <v>1</v>
      </c>
      <c r="I84" s="710">
        <v>566.04999999999995</v>
      </c>
      <c r="J84" s="710"/>
      <c r="K84" s="710"/>
      <c r="L84" s="710"/>
      <c r="M84" s="710"/>
      <c r="N84" s="710"/>
      <c r="O84" s="710"/>
      <c r="P84" s="700"/>
      <c r="Q84" s="711"/>
    </row>
    <row r="85" spans="1:17" ht="14.4" customHeight="1" x14ac:dyDescent="0.3">
      <c r="A85" s="694" t="s">
        <v>532</v>
      </c>
      <c r="B85" s="695" t="s">
        <v>3655</v>
      </c>
      <c r="C85" s="695" t="s">
        <v>3696</v>
      </c>
      <c r="D85" s="695" t="s">
        <v>3734</v>
      </c>
      <c r="E85" s="695" t="s">
        <v>3735</v>
      </c>
      <c r="F85" s="710">
        <v>92</v>
      </c>
      <c r="G85" s="710">
        <v>1291063.6000000001</v>
      </c>
      <c r="H85" s="710">
        <v>1</v>
      </c>
      <c r="I85" s="710">
        <v>14033.300000000001</v>
      </c>
      <c r="J85" s="710">
        <v>24</v>
      </c>
      <c r="K85" s="710">
        <v>336799.2</v>
      </c>
      <c r="L85" s="710">
        <v>0.2608695652173913</v>
      </c>
      <c r="M85" s="710">
        <v>14033.300000000001</v>
      </c>
      <c r="N85" s="710">
        <v>4</v>
      </c>
      <c r="O85" s="710">
        <v>56133.2</v>
      </c>
      <c r="P85" s="700">
        <v>4.3478260869565209E-2</v>
      </c>
      <c r="Q85" s="711">
        <v>14033.3</v>
      </c>
    </row>
    <row r="86" spans="1:17" ht="14.4" customHeight="1" x14ac:dyDescent="0.3">
      <c r="A86" s="694" t="s">
        <v>532</v>
      </c>
      <c r="B86" s="695" t="s">
        <v>3655</v>
      </c>
      <c r="C86" s="695" t="s">
        <v>3696</v>
      </c>
      <c r="D86" s="695" t="s">
        <v>3736</v>
      </c>
      <c r="E86" s="695" t="s">
        <v>3735</v>
      </c>
      <c r="F86" s="710">
        <v>40</v>
      </c>
      <c r="G86" s="710">
        <v>107118.40000000001</v>
      </c>
      <c r="H86" s="710">
        <v>1</v>
      </c>
      <c r="I86" s="710">
        <v>2677.96</v>
      </c>
      <c r="J86" s="710">
        <v>12</v>
      </c>
      <c r="K86" s="710">
        <v>32135.519999999997</v>
      </c>
      <c r="L86" s="710">
        <v>0.29999999999999993</v>
      </c>
      <c r="M86" s="710">
        <v>2677.9599999999996</v>
      </c>
      <c r="N86" s="710">
        <v>3</v>
      </c>
      <c r="O86" s="710">
        <v>8033.88</v>
      </c>
      <c r="P86" s="700">
        <v>7.4999999999999997E-2</v>
      </c>
      <c r="Q86" s="711">
        <v>2677.96</v>
      </c>
    </row>
    <row r="87" spans="1:17" ht="14.4" customHeight="1" x14ac:dyDescent="0.3">
      <c r="A87" s="694" t="s">
        <v>532</v>
      </c>
      <c r="B87" s="695" t="s">
        <v>3655</v>
      </c>
      <c r="C87" s="695" t="s">
        <v>3696</v>
      </c>
      <c r="D87" s="695" t="s">
        <v>3737</v>
      </c>
      <c r="E87" s="695" t="s">
        <v>3738</v>
      </c>
      <c r="F87" s="710"/>
      <c r="G87" s="710"/>
      <c r="H87" s="710"/>
      <c r="I87" s="710"/>
      <c r="J87" s="710">
        <v>1</v>
      </c>
      <c r="K87" s="710">
        <v>3353.67</v>
      </c>
      <c r="L87" s="710"/>
      <c r="M87" s="710">
        <v>3353.67</v>
      </c>
      <c r="N87" s="710"/>
      <c r="O87" s="710"/>
      <c r="P87" s="700"/>
      <c r="Q87" s="711"/>
    </row>
    <row r="88" spans="1:17" ht="14.4" customHeight="1" x14ac:dyDescent="0.3">
      <c r="A88" s="694" t="s">
        <v>532</v>
      </c>
      <c r="B88" s="695" t="s">
        <v>3655</v>
      </c>
      <c r="C88" s="695" t="s">
        <v>3696</v>
      </c>
      <c r="D88" s="695" t="s">
        <v>3739</v>
      </c>
      <c r="E88" s="695" t="s">
        <v>3740</v>
      </c>
      <c r="F88" s="710">
        <v>2</v>
      </c>
      <c r="G88" s="710">
        <v>116236</v>
      </c>
      <c r="H88" s="710">
        <v>1</v>
      </c>
      <c r="I88" s="710">
        <v>58118</v>
      </c>
      <c r="J88" s="710"/>
      <c r="K88" s="710"/>
      <c r="L88" s="710"/>
      <c r="M88" s="710"/>
      <c r="N88" s="710"/>
      <c r="O88" s="710"/>
      <c r="P88" s="700"/>
      <c r="Q88" s="711"/>
    </row>
    <row r="89" spans="1:17" ht="14.4" customHeight="1" x14ac:dyDescent="0.3">
      <c r="A89" s="694" t="s">
        <v>532</v>
      </c>
      <c r="B89" s="695" t="s">
        <v>3655</v>
      </c>
      <c r="C89" s="695" t="s">
        <v>3696</v>
      </c>
      <c r="D89" s="695" t="s">
        <v>3741</v>
      </c>
      <c r="E89" s="695" t="s">
        <v>3742</v>
      </c>
      <c r="F89" s="710">
        <v>14</v>
      </c>
      <c r="G89" s="710">
        <v>599921.84000000008</v>
      </c>
      <c r="H89" s="710">
        <v>1</v>
      </c>
      <c r="I89" s="710">
        <v>42851.560000000005</v>
      </c>
      <c r="J89" s="710">
        <v>15</v>
      </c>
      <c r="K89" s="710">
        <v>642773.39999999991</v>
      </c>
      <c r="L89" s="710">
        <v>1.0714285714285712</v>
      </c>
      <c r="M89" s="710">
        <v>42851.55999999999</v>
      </c>
      <c r="N89" s="710">
        <v>3</v>
      </c>
      <c r="O89" s="710">
        <v>128554.68</v>
      </c>
      <c r="P89" s="700">
        <v>0.21428571428571425</v>
      </c>
      <c r="Q89" s="711">
        <v>42851.56</v>
      </c>
    </row>
    <row r="90" spans="1:17" ht="14.4" customHeight="1" x14ac:dyDescent="0.3">
      <c r="A90" s="694" t="s">
        <v>532</v>
      </c>
      <c r="B90" s="695" t="s">
        <v>3655</v>
      </c>
      <c r="C90" s="695" t="s">
        <v>3696</v>
      </c>
      <c r="D90" s="695" t="s">
        <v>3743</v>
      </c>
      <c r="E90" s="695" t="s">
        <v>3744</v>
      </c>
      <c r="F90" s="710">
        <v>7</v>
      </c>
      <c r="G90" s="710">
        <v>32732</v>
      </c>
      <c r="H90" s="710">
        <v>1</v>
      </c>
      <c r="I90" s="710">
        <v>4676</v>
      </c>
      <c r="J90" s="710">
        <v>3</v>
      </c>
      <c r="K90" s="710">
        <v>14028</v>
      </c>
      <c r="L90" s="710">
        <v>0.42857142857142855</v>
      </c>
      <c r="M90" s="710">
        <v>4676</v>
      </c>
      <c r="N90" s="710"/>
      <c r="O90" s="710"/>
      <c r="P90" s="700"/>
      <c r="Q90" s="711"/>
    </row>
    <row r="91" spans="1:17" ht="14.4" customHeight="1" x14ac:dyDescent="0.3">
      <c r="A91" s="694" t="s">
        <v>532</v>
      </c>
      <c r="B91" s="695" t="s">
        <v>3655</v>
      </c>
      <c r="C91" s="695" t="s">
        <v>3696</v>
      </c>
      <c r="D91" s="695" t="s">
        <v>3745</v>
      </c>
      <c r="E91" s="695" t="s">
        <v>3744</v>
      </c>
      <c r="F91" s="710"/>
      <c r="G91" s="710"/>
      <c r="H91" s="710"/>
      <c r="I91" s="710"/>
      <c r="J91" s="710">
        <v>1</v>
      </c>
      <c r="K91" s="710">
        <v>5239</v>
      </c>
      <c r="L91" s="710"/>
      <c r="M91" s="710">
        <v>5239</v>
      </c>
      <c r="N91" s="710"/>
      <c r="O91" s="710"/>
      <c r="P91" s="700"/>
      <c r="Q91" s="711"/>
    </row>
    <row r="92" spans="1:17" ht="14.4" customHeight="1" x14ac:dyDescent="0.3">
      <c r="A92" s="694" t="s">
        <v>532</v>
      </c>
      <c r="B92" s="695" t="s">
        <v>3655</v>
      </c>
      <c r="C92" s="695" t="s">
        <v>3696</v>
      </c>
      <c r="D92" s="695" t="s">
        <v>3746</v>
      </c>
      <c r="E92" s="695" t="s">
        <v>3744</v>
      </c>
      <c r="F92" s="710">
        <v>3</v>
      </c>
      <c r="G92" s="710">
        <v>17469</v>
      </c>
      <c r="H92" s="710">
        <v>1</v>
      </c>
      <c r="I92" s="710">
        <v>5823</v>
      </c>
      <c r="J92" s="710"/>
      <c r="K92" s="710"/>
      <c r="L92" s="710"/>
      <c r="M92" s="710"/>
      <c r="N92" s="710"/>
      <c r="O92" s="710"/>
      <c r="P92" s="700"/>
      <c r="Q92" s="711"/>
    </row>
    <row r="93" spans="1:17" ht="14.4" customHeight="1" x14ac:dyDescent="0.3">
      <c r="A93" s="694" t="s">
        <v>532</v>
      </c>
      <c r="B93" s="695" t="s">
        <v>3655</v>
      </c>
      <c r="C93" s="695" t="s">
        <v>3696</v>
      </c>
      <c r="D93" s="695" t="s">
        <v>3747</v>
      </c>
      <c r="E93" s="695" t="s">
        <v>3748</v>
      </c>
      <c r="F93" s="710">
        <v>44</v>
      </c>
      <c r="G93" s="710">
        <v>26048</v>
      </c>
      <c r="H93" s="710">
        <v>1</v>
      </c>
      <c r="I93" s="710">
        <v>592</v>
      </c>
      <c r="J93" s="710">
        <v>16</v>
      </c>
      <c r="K93" s="710">
        <v>9472</v>
      </c>
      <c r="L93" s="710">
        <v>0.36363636363636365</v>
      </c>
      <c r="M93" s="710">
        <v>592</v>
      </c>
      <c r="N93" s="710"/>
      <c r="O93" s="710"/>
      <c r="P93" s="700"/>
      <c r="Q93" s="711"/>
    </row>
    <row r="94" spans="1:17" ht="14.4" customHeight="1" x14ac:dyDescent="0.3">
      <c r="A94" s="694" t="s">
        <v>532</v>
      </c>
      <c r="B94" s="695" t="s">
        <v>3655</v>
      </c>
      <c r="C94" s="695" t="s">
        <v>3696</v>
      </c>
      <c r="D94" s="695" t="s">
        <v>3749</v>
      </c>
      <c r="E94" s="695" t="s">
        <v>3750</v>
      </c>
      <c r="F94" s="710"/>
      <c r="G94" s="710"/>
      <c r="H94" s="710"/>
      <c r="I94" s="710"/>
      <c r="J94" s="710">
        <v>2</v>
      </c>
      <c r="K94" s="710">
        <v>13186.7</v>
      </c>
      <c r="L94" s="710"/>
      <c r="M94" s="710">
        <v>6593.35</v>
      </c>
      <c r="N94" s="710"/>
      <c r="O94" s="710"/>
      <c r="P94" s="700"/>
      <c r="Q94" s="711"/>
    </row>
    <row r="95" spans="1:17" ht="14.4" customHeight="1" x14ac:dyDescent="0.3">
      <c r="A95" s="694" t="s">
        <v>532</v>
      </c>
      <c r="B95" s="695" t="s">
        <v>3655</v>
      </c>
      <c r="C95" s="695" t="s">
        <v>3696</v>
      </c>
      <c r="D95" s="695" t="s">
        <v>3751</v>
      </c>
      <c r="E95" s="695" t="s">
        <v>3750</v>
      </c>
      <c r="F95" s="710">
        <v>1</v>
      </c>
      <c r="G95" s="710">
        <v>1978.94</v>
      </c>
      <c r="H95" s="710">
        <v>1</v>
      </c>
      <c r="I95" s="710">
        <v>1978.94</v>
      </c>
      <c r="J95" s="710">
        <v>4</v>
      </c>
      <c r="K95" s="710">
        <v>7915.76</v>
      </c>
      <c r="L95" s="710">
        <v>4</v>
      </c>
      <c r="M95" s="710">
        <v>1978.94</v>
      </c>
      <c r="N95" s="710">
        <v>4</v>
      </c>
      <c r="O95" s="710">
        <v>7915.76</v>
      </c>
      <c r="P95" s="700">
        <v>4</v>
      </c>
      <c r="Q95" s="711">
        <v>1978.94</v>
      </c>
    </row>
    <row r="96" spans="1:17" ht="14.4" customHeight="1" x14ac:dyDescent="0.3">
      <c r="A96" s="694" t="s">
        <v>532</v>
      </c>
      <c r="B96" s="695" t="s">
        <v>3655</v>
      </c>
      <c r="C96" s="695" t="s">
        <v>3696</v>
      </c>
      <c r="D96" s="695" t="s">
        <v>3752</v>
      </c>
      <c r="E96" s="695" t="s">
        <v>3753</v>
      </c>
      <c r="F96" s="710">
        <v>71</v>
      </c>
      <c r="G96" s="710">
        <v>929461</v>
      </c>
      <c r="H96" s="710">
        <v>1</v>
      </c>
      <c r="I96" s="710">
        <v>13091</v>
      </c>
      <c r="J96" s="710">
        <v>81</v>
      </c>
      <c r="K96" s="710">
        <v>1060371</v>
      </c>
      <c r="L96" s="710">
        <v>1.1408450704225352</v>
      </c>
      <c r="M96" s="710">
        <v>13091</v>
      </c>
      <c r="N96" s="710">
        <v>55</v>
      </c>
      <c r="O96" s="710">
        <v>720005</v>
      </c>
      <c r="P96" s="700">
        <v>0.77464788732394363</v>
      </c>
      <c r="Q96" s="711">
        <v>13091</v>
      </c>
    </row>
    <row r="97" spans="1:17" ht="14.4" customHeight="1" x14ac:dyDescent="0.3">
      <c r="A97" s="694" t="s">
        <v>532</v>
      </c>
      <c r="B97" s="695" t="s">
        <v>3655</v>
      </c>
      <c r="C97" s="695" t="s">
        <v>3696</v>
      </c>
      <c r="D97" s="695" t="s">
        <v>3754</v>
      </c>
      <c r="E97" s="695" t="s">
        <v>3755</v>
      </c>
      <c r="F97" s="710">
        <v>4</v>
      </c>
      <c r="G97" s="710">
        <v>196739.12</v>
      </c>
      <c r="H97" s="710">
        <v>1</v>
      </c>
      <c r="I97" s="710">
        <v>49184.78</v>
      </c>
      <c r="J97" s="710">
        <v>1</v>
      </c>
      <c r="K97" s="710">
        <v>49184.78</v>
      </c>
      <c r="L97" s="710">
        <v>0.25</v>
      </c>
      <c r="M97" s="710">
        <v>49184.78</v>
      </c>
      <c r="N97" s="710"/>
      <c r="O97" s="710"/>
      <c r="P97" s="700"/>
      <c r="Q97" s="711"/>
    </row>
    <row r="98" spans="1:17" ht="14.4" customHeight="1" x14ac:dyDescent="0.3">
      <c r="A98" s="694" t="s">
        <v>532</v>
      </c>
      <c r="B98" s="695" t="s">
        <v>3655</v>
      </c>
      <c r="C98" s="695" t="s">
        <v>3696</v>
      </c>
      <c r="D98" s="695" t="s">
        <v>3756</v>
      </c>
      <c r="E98" s="695" t="s">
        <v>3757</v>
      </c>
      <c r="F98" s="710">
        <v>49</v>
      </c>
      <c r="G98" s="710">
        <v>126091.21</v>
      </c>
      <c r="H98" s="710">
        <v>1</v>
      </c>
      <c r="I98" s="710">
        <v>2573.29</v>
      </c>
      <c r="J98" s="710">
        <v>12</v>
      </c>
      <c r="K98" s="710">
        <v>30879.48</v>
      </c>
      <c r="L98" s="710">
        <v>0.24489795918367346</v>
      </c>
      <c r="M98" s="710">
        <v>2573.29</v>
      </c>
      <c r="N98" s="710">
        <v>2</v>
      </c>
      <c r="O98" s="710">
        <v>5146.58</v>
      </c>
      <c r="P98" s="700">
        <v>4.0816326530612242E-2</v>
      </c>
      <c r="Q98" s="711">
        <v>2573.29</v>
      </c>
    </row>
    <row r="99" spans="1:17" ht="14.4" customHeight="1" x14ac:dyDescent="0.3">
      <c r="A99" s="694" t="s">
        <v>532</v>
      </c>
      <c r="B99" s="695" t="s">
        <v>3655</v>
      </c>
      <c r="C99" s="695" t="s">
        <v>3696</v>
      </c>
      <c r="D99" s="695" t="s">
        <v>3758</v>
      </c>
      <c r="E99" s="695" t="s">
        <v>3759</v>
      </c>
      <c r="F99" s="710">
        <v>6</v>
      </c>
      <c r="G99" s="710">
        <v>118841.87999999999</v>
      </c>
      <c r="H99" s="710">
        <v>1</v>
      </c>
      <c r="I99" s="710">
        <v>19806.98</v>
      </c>
      <c r="J99" s="710"/>
      <c r="K99" s="710"/>
      <c r="L99" s="710"/>
      <c r="M99" s="710"/>
      <c r="N99" s="710"/>
      <c r="O99" s="710"/>
      <c r="P99" s="700"/>
      <c r="Q99" s="711"/>
    </row>
    <row r="100" spans="1:17" ht="14.4" customHeight="1" x14ac:dyDescent="0.3">
      <c r="A100" s="694" t="s">
        <v>532</v>
      </c>
      <c r="B100" s="695" t="s">
        <v>3655</v>
      </c>
      <c r="C100" s="695" t="s">
        <v>3696</v>
      </c>
      <c r="D100" s="695" t="s">
        <v>3760</v>
      </c>
      <c r="E100" s="695" t="s">
        <v>3759</v>
      </c>
      <c r="F100" s="710">
        <v>14</v>
      </c>
      <c r="G100" s="710">
        <v>252208.6</v>
      </c>
      <c r="H100" s="710">
        <v>1</v>
      </c>
      <c r="I100" s="710">
        <v>18014.900000000001</v>
      </c>
      <c r="J100" s="710"/>
      <c r="K100" s="710"/>
      <c r="L100" s="710"/>
      <c r="M100" s="710"/>
      <c r="N100" s="710"/>
      <c r="O100" s="710"/>
      <c r="P100" s="700"/>
      <c r="Q100" s="711"/>
    </row>
    <row r="101" spans="1:17" ht="14.4" customHeight="1" x14ac:dyDescent="0.3">
      <c r="A101" s="694" t="s">
        <v>532</v>
      </c>
      <c r="B101" s="695" t="s">
        <v>3655</v>
      </c>
      <c r="C101" s="695" t="s">
        <v>3696</v>
      </c>
      <c r="D101" s="695" t="s">
        <v>3761</v>
      </c>
      <c r="E101" s="695" t="s">
        <v>3759</v>
      </c>
      <c r="F101" s="710">
        <v>5</v>
      </c>
      <c r="G101" s="710">
        <v>35229.65</v>
      </c>
      <c r="H101" s="710">
        <v>1</v>
      </c>
      <c r="I101" s="710">
        <v>7045.93</v>
      </c>
      <c r="J101" s="710"/>
      <c r="K101" s="710"/>
      <c r="L101" s="710"/>
      <c r="M101" s="710"/>
      <c r="N101" s="710"/>
      <c r="O101" s="710"/>
      <c r="P101" s="700"/>
      <c r="Q101" s="711"/>
    </row>
    <row r="102" spans="1:17" ht="14.4" customHeight="1" x14ac:dyDescent="0.3">
      <c r="A102" s="694" t="s">
        <v>532</v>
      </c>
      <c r="B102" s="695" t="s">
        <v>3655</v>
      </c>
      <c r="C102" s="695" t="s">
        <v>3696</v>
      </c>
      <c r="D102" s="695" t="s">
        <v>3762</v>
      </c>
      <c r="E102" s="695" t="s">
        <v>3735</v>
      </c>
      <c r="F102" s="710">
        <v>30</v>
      </c>
      <c r="G102" s="710">
        <v>123337.5</v>
      </c>
      <c r="H102" s="710">
        <v>1</v>
      </c>
      <c r="I102" s="710">
        <v>4111.25</v>
      </c>
      <c r="J102" s="710">
        <v>10</v>
      </c>
      <c r="K102" s="710">
        <v>41112.5</v>
      </c>
      <c r="L102" s="710">
        <v>0.33333333333333331</v>
      </c>
      <c r="M102" s="710">
        <v>4111.25</v>
      </c>
      <c r="N102" s="710"/>
      <c r="O102" s="710"/>
      <c r="P102" s="700"/>
      <c r="Q102" s="711"/>
    </row>
    <row r="103" spans="1:17" ht="14.4" customHeight="1" x14ac:dyDescent="0.3">
      <c r="A103" s="694" t="s">
        <v>532</v>
      </c>
      <c r="B103" s="695" t="s">
        <v>3655</v>
      </c>
      <c r="C103" s="695" t="s">
        <v>3696</v>
      </c>
      <c r="D103" s="695" t="s">
        <v>3763</v>
      </c>
      <c r="E103" s="695" t="s">
        <v>3764</v>
      </c>
      <c r="F103" s="710">
        <v>8</v>
      </c>
      <c r="G103" s="710">
        <v>14732.96</v>
      </c>
      <c r="H103" s="710">
        <v>1</v>
      </c>
      <c r="I103" s="710">
        <v>1841.62</v>
      </c>
      <c r="J103" s="710"/>
      <c r="K103" s="710"/>
      <c r="L103" s="710"/>
      <c r="M103" s="710"/>
      <c r="N103" s="710">
        <v>4</v>
      </c>
      <c r="O103" s="710">
        <v>7366.48</v>
      </c>
      <c r="P103" s="700">
        <v>0.5</v>
      </c>
      <c r="Q103" s="711">
        <v>1841.62</v>
      </c>
    </row>
    <row r="104" spans="1:17" ht="14.4" customHeight="1" x14ac:dyDescent="0.3">
      <c r="A104" s="694" t="s">
        <v>532</v>
      </c>
      <c r="B104" s="695" t="s">
        <v>3655</v>
      </c>
      <c r="C104" s="695" t="s">
        <v>3696</v>
      </c>
      <c r="D104" s="695" t="s">
        <v>3765</v>
      </c>
      <c r="E104" s="695" t="s">
        <v>3764</v>
      </c>
      <c r="F104" s="710">
        <v>2</v>
      </c>
      <c r="G104" s="710">
        <v>62258.5</v>
      </c>
      <c r="H104" s="710">
        <v>1</v>
      </c>
      <c r="I104" s="710">
        <v>31129.25</v>
      </c>
      <c r="J104" s="710"/>
      <c r="K104" s="710"/>
      <c r="L104" s="710"/>
      <c r="M104" s="710"/>
      <c r="N104" s="710">
        <v>1</v>
      </c>
      <c r="O104" s="710">
        <v>31129.25</v>
      </c>
      <c r="P104" s="700">
        <v>0.5</v>
      </c>
      <c r="Q104" s="711">
        <v>31129.25</v>
      </c>
    </row>
    <row r="105" spans="1:17" ht="14.4" customHeight="1" x14ac:dyDescent="0.3">
      <c r="A105" s="694" t="s">
        <v>532</v>
      </c>
      <c r="B105" s="695" t="s">
        <v>3655</v>
      </c>
      <c r="C105" s="695" t="s">
        <v>3696</v>
      </c>
      <c r="D105" s="695" t="s">
        <v>3766</v>
      </c>
      <c r="E105" s="695" t="s">
        <v>3767</v>
      </c>
      <c r="F105" s="710">
        <v>3</v>
      </c>
      <c r="G105" s="710">
        <v>17756.010000000002</v>
      </c>
      <c r="H105" s="710">
        <v>1</v>
      </c>
      <c r="I105" s="710">
        <v>5918.670000000001</v>
      </c>
      <c r="J105" s="710">
        <v>3</v>
      </c>
      <c r="K105" s="710">
        <v>17756.010000000002</v>
      </c>
      <c r="L105" s="710">
        <v>1</v>
      </c>
      <c r="M105" s="710">
        <v>5918.670000000001</v>
      </c>
      <c r="N105" s="710">
        <v>4</v>
      </c>
      <c r="O105" s="710">
        <v>23674.68</v>
      </c>
      <c r="P105" s="700">
        <v>1.3333333333333333</v>
      </c>
      <c r="Q105" s="711">
        <v>5918.67</v>
      </c>
    </row>
    <row r="106" spans="1:17" ht="14.4" customHeight="1" x14ac:dyDescent="0.3">
      <c r="A106" s="694" t="s">
        <v>532</v>
      </c>
      <c r="B106" s="695" t="s">
        <v>3655</v>
      </c>
      <c r="C106" s="695" t="s">
        <v>3696</v>
      </c>
      <c r="D106" s="695" t="s">
        <v>3768</v>
      </c>
      <c r="E106" s="695" t="s">
        <v>3767</v>
      </c>
      <c r="F106" s="710">
        <v>3</v>
      </c>
      <c r="G106" s="710">
        <v>24860.28</v>
      </c>
      <c r="H106" s="710">
        <v>1</v>
      </c>
      <c r="I106" s="710">
        <v>8286.76</v>
      </c>
      <c r="J106" s="710"/>
      <c r="K106" s="710"/>
      <c r="L106" s="710"/>
      <c r="M106" s="710"/>
      <c r="N106" s="710">
        <v>4</v>
      </c>
      <c r="O106" s="710">
        <v>33147.040000000001</v>
      </c>
      <c r="P106" s="700">
        <v>1.3333333333333335</v>
      </c>
      <c r="Q106" s="711">
        <v>8286.76</v>
      </c>
    </row>
    <row r="107" spans="1:17" ht="14.4" customHeight="1" x14ac:dyDescent="0.3">
      <c r="A107" s="694" t="s">
        <v>532</v>
      </c>
      <c r="B107" s="695" t="s">
        <v>3655</v>
      </c>
      <c r="C107" s="695" t="s">
        <v>3696</v>
      </c>
      <c r="D107" s="695" t="s">
        <v>3769</v>
      </c>
      <c r="E107" s="695" t="s">
        <v>3767</v>
      </c>
      <c r="F107" s="710">
        <v>28</v>
      </c>
      <c r="G107" s="710">
        <v>80844.679999999993</v>
      </c>
      <c r="H107" s="710">
        <v>1</v>
      </c>
      <c r="I107" s="710">
        <v>2887.31</v>
      </c>
      <c r="J107" s="710">
        <v>12</v>
      </c>
      <c r="K107" s="710">
        <v>34647.72</v>
      </c>
      <c r="L107" s="710">
        <v>0.4285714285714286</v>
      </c>
      <c r="M107" s="710">
        <v>2887.31</v>
      </c>
      <c r="N107" s="710">
        <v>33</v>
      </c>
      <c r="O107" s="710">
        <v>95281.23</v>
      </c>
      <c r="P107" s="700">
        <v>1.1785714285714286</v>
      </c>
      <c r="Q107" s="711">
        <v>2887.31</v>
      </c>
    </row>
    <row r="108" spans="1:17" ht="14.4" customHeight="1" x14ac:dyDescent="0.3">
      <c r="A108" s="694" t="s">
        <v>532</v>
      </c>
      <c r="B108" s="695" t="s">
        <v>3655</v>
      </c>
      <c r="C108" s="695" t="s">
        <v>3696</v>
      </c>
      <c r="D108" s="695" t="s">
        <v>3770</v>
      </c>
      <c r="E108" s="695" t="s">
        <v>3771</v>
      </c>
      <c r="F108" s="710">
        <v>24</v>
      </c>
      <c r="G108" s="710">
        <v>51486.48</v>
      </c>
      <c r="H108" s="710">
        <v>1</v>
      </c>
      <c r="I108" s="710">
        <v>2145.27</v>
      </c>
      <c r="J108" s="710">
        <v>6</v>
      </c>
      <c r="K108" s="710">
        <v>12871.62</v>
      </c>
      <c r="L108" s="710">
        <v>0.25</v>
      </c>
      <c r="M108" s="710">
        <v>2145.27</v>
      </c>
      <c r="N108" s="710"/>
      <c r="O108" s="710"/>
      <c r="P108" s="700"/>
      <c r="Q108" s="711"/>
    </row>
    <row r="109" spans="1:17" ht="14.4" customHeight="1" x14ac:dyDescent="0.3">
      <c r="A109" s="694" t="s">
        <v>532</v>
      </c>
      <c r="B109" s="695" t="s">
        <v>3655</v>
      </c>
      <c r="C109" s="695" t="s">
        <v>3696</v>
      </c>
      <c r="D109" s="695" t="s">
        <v>3772</v>
      </c>
      <c r="E109" s="695" t="s">
        <v>3773</v>
      </c>
      <c r="F109" s="710">
        <v>19</v>
      </c>
      <c r="G109" s="710">
        <v>130156.84000000001</v>
      </c>
      <c r="H109" s="710">
        <v>1</v>
      </c>
      <c r="I109" s="710">
        <v>6850.3600000000006</v>
      </c>
      <c r="J109" s="710">
        <v>11</v>
      </c>
      <c r="K109" s="710">
        <v>75353.960000000006</v>
      </c>
      <c r="L109" s="710">
        <v>0.57894736842105265</v>
      </c>
      <c r="M109" s="710">
        <v>6850.3600000000006</v>
      </c>
      <c r="N109" s="710">
        <v>5</v>
      </c>
      <c r="O109" s="710">
        <v>34251.800000000003</v>
      </c>
      <c r="P109" s="700">
        <v>0.26315789473684209</v>
      </c>
      <c r="Q109" s="711">
        <v>6850.3600000000006</v>
      </c>
    </row>
    <row r="110" spans="1:17" ht="14.4" customHeight="1" x14ac:dyDescent="0.3">
      <c r="A110" s="694" t="s">
        <v>532</v>
      </c>
      <c r="B110" s="695" t="s">
        <v>3655</v>
      </c>
      <c r="C110" s="695" t="s">
        <v>3696</v>
      </c>
      <c r="D110" s="695" t="s">
        <v>3774</v>
      </c>
      <c r="E110" s="695" t="s">
        <v>3773</v>
      </c>
      <c r="F110" s="710">
        <v>1</v>
      </c>
      <c r="G110" s="710">
        <v>4151.67</v>
      </c>
      <c r="H110" s="710">
        <v>1</v>
      </c>
      <c r="I110" s="710">
        <v>4151.67</v>
      </c>
      <c r="J110" s="710"/>
      <c r="K110" s="710"/>
      <c r="L110" s="710"/>
      <c r="M110" s="710"/>
      <c r="N110" s="710"/>
      <c r="O110" s="710"/>
      <c r="P110" s="700"/>
      <c r="Q110" s="711"/>
    </row>
    <row r="111" spans="1:17" ht="14.4" customHeight="1" x14ac:dyDescent="0.3">
      <c r="A111" s="694" t="s">
        <v>532</v>
      </c>
      <c r="B111" s="695" t="s">
        <v>3655</v>
      </c>
      <c r="C111" s="695" t="s">
        <v>3696</v>
      </c>
      <c r="D111" s="695" t="s">
        <v>3775</v>
      </c>
      <c r="E111" s="695" t="s">
        <v>3776</v>
      </c>
      <c r="F111" s="710">
        <v>3</v>
      </c>
      <c r="G111" s="710">
        <v>14877</v>
      </c>
      <c r="H111" s="710">
        <v>1</v>
      </c>
      <c r="I111" s="710">
        <v>4959</v>
      </c>
      <c r="J111" s="710">
        <v>3</v>
      </c>
      <c r="K111" s="710">
        <v>14877</v>
      </c>
      <c r="L111" s="710">
        <v>1</v>
      </c>
      <c r="M111" s="710">
        <v>4959</v>
      </c>
      <c r="N111" s="710"/>
      <c r="O111" s="710"/>
      <c r="P111" s="700"/>
      <c r="Q111" s="711"/>
    </row>
    <row r="112" spans="1:17" ht="14.4" customHeight="1" x14ac:dyDescent="0.3">
      <c r="A112" s="694" t="s">
        <v>532</v>
      </c>
      <c r="B112" s="695" t="s">
        <v>3655</v>
      </c>
      <c r="C112" s="695" t="s">
        <v>3696</v>
      </c>
      <c r="D112" s="695" t="s">
        <v>3777</v>
      </c>
      <c r="E112" s="695" t="s">
        <v>3778</v>
      </c>
      <c r="F112" s="710"/>
      <c r="G112" s="710"/>
      <c r="H112" s="710"/>
      <c r="I112" s="710"/>
      <c r="J112" s="710">
        <v>2</v>
      </c>
      <c r="K112" s="710">
        <v>12740</v>
      </c>
      <c r="L112" s="710"/>
      <c r="M112" s="710">
        <v>6370</v>
      </c>
      <c r="N112" s="710"/>
      <c r="O112" s="710"/>
      <c r="P112" s="700"/>
      <c r="Q112" s="711"/>
    </row>
    <row r="113" spans="1:17" ht="14.4" customHeight="1" x14ac:dyDescent="0.3">
      <c r="A113" s="694" t="s">
        <v>532</v>
      </c>
      <c r="B113" s="695" t="s">
        <v>3655</v>
      </c>
      <c r="C113" s="695" t="s">
        <v>3696</v>
      </c>
      <c r="D113" s="695" t="s">
        <v>3779</v>
      </c>
      <c r="E113" s="695" t="s">
        <v>3778</v>
      </c>
      <c r="F113" s="710"/>
      <c r="G113" s="710"/>
      <c r="H113" s="710"/>
      <c r="I113" s="710"/>
      <c r="J113" s="710">
        <v>4</v>
      </c>
      <c r="K113" s="710">
        <v>45432</v>
      </c>
      <c r="L113" s="710"/>
      <c r="M113" s="710">
        <v>11358</v>
      </c>
      <c r="N113" s="710"/>
      <c r="O113" s="710"/>
      <c r="P113" s="700"/>
      <c r="Q113" s="711"/>
    </row>
    <row r="114" spans="1:17" ht="14.4" customHeight="1" x14ac:dyDescent="0.3">
      <c r="A114" s="694" t="s">
        <v>532</v>
      </c>
      <c r="B114" s="695" t="s">
        <v>3655</v>
      </c>
      <c r="C114" s="695" t="s">
        <v>3696</v>
      </c>
      <c r="D114" s="695" t="s">
        <v>3780</v>
      </c>
      <c r="E114" s="695" t="s">
        <v>3778</v>
      </c>
      <c r="F114" s="710"/>
      <c r="G114" s="710"/>
      <c r="H114" s="710"/>
      <c r="I114" s="710"/>
      <c r="J114" s="710">
        <v>4</v>
      </c>
      <c r="K114" s="710">
        <v>30880</v>
      </c>
      <c r="L114" s="710"/>
      <c r="M114" s="710">
        <v>7720</v>
      </c>
      <c r="N114" s="710"/>
      <c r="O114" s="710"/>
      <c r="P114" s="700"/>
      <c r="Q114" s="711"/>
    </row>
    <row r="115" spans="1:17" ht="14.4" customHeight="1" x14ac:dyDescent="0.3">
      <c r="A115" s="694" t="s">
        <v>532</v>
      </c>
      <c r="B115" s="695" t="s">
        <v>3655</v>
      </c>
      <c r="C115" s="695" t="s">
        <v>3696</v>
      </c>
      <c r="D115" s="695" t="s">
        <v>3781</v>
      </c>
      <c r="E115" s="695" t="s">
        <v>3782</v>
      </c>
      <c r="F115" s="710"/>
      <c r="G115" s="710"/>
      <c r="H115" s="710"/>
      <c r="I115" s="710"/>
      <c r="J115" s="710">
        <v>168</v>
      </c>
      <c r="K115" s="710">
        <v>1366344</v>
      </c>
      <c r="L115" s="710"/>
      <c r="M115" s="710">
        <v>8133</v>
      </c>
      <c r="N115" s="710">
        <v>91</v>
      </c>
      <c r="O115" s="710">
        <v>740103</v>
      </c>
      <c r="P115" s="700"/>
      <c r="Q115" s="711">
        <v>8133</v>
      </c>
    </row>
    <row r="116" spans="1:17" ht="14.4" customHeight="1" x14ac:dyDescent="0.3">
      <c r="A116" s="694" t="s">
        <v>532</v>
      </c>
      <c r="B116" s="695" t="s">
        <v>3655</v>
      </c>
      <c r="C116" s="695" t="s">
        <v>3696</v>
      </c>
      <c r="D116" s="695" t="s">
        <v>3783</v>
      </c>
      <c r="E116" s="695" t="s">
        <v>3784</v>
      </c>
      <c r="F116" s="710"/>
      <c r="G116" s="710"/>
      <c r="H116" s="710"/>
      <c r="I116" s="710"/>
      <c r="J116" s="710">
        <v>4</v>
      </c>
      <c r="K116" s="710">
        <v>24984</v>
      </c>
      <c r="L116" s="710"/>
      <c r="M116" s="710">
        <v>6246</v>
      </c>
      <c r="N116" s="710"/>
      <c r="O116" s="710"/>
      <c r="P116" s="700"/>
      <c r="Q116" s="711"/>
    </row>
    <row r="117" spans="1:17" ht="14.4" customHeight="1" x14ac:dyDescent="0.3">
      <c r="A117" s="694" t="s">
        <v>532</v>
      </c>
      <c r="B117" s="695" t="s">
        <v>3655</v>
      </c>
      <c r="C117" s="695" t="s">
        <v>3696</v>
      </c>
      <c r="D117" s="695" t="s">
        <v>3785</v>
      </c>
      <c r="E117" s="695" t="s">
        <v>3782</v>
      </c>
      <c r="F117" s="710">
        <v>80</v>
      </c>
      <c r="G117" s="710">
        <v>440993.76</v>
      </c>
      <c r="H117" s="710">
        <v>1</v>
      </c>
      <c r="I117" s="710">
        <v>5512.4220000000005</v>
      </c>
      <c r="J117" s="710">
        <v>69</v>
      </c>
      <c r="K117" s="710">
        <v>396681</v>
      </c>
      <c r="L117" s="710">
        <v>0.89951612920781465</v>
      </c>
      <c r="M117" s="710">
        <v>5749</v>
      </c>
      <c r="N117" s="710">
        <v>45</v>
      </c>
      <c r="O117" s="710">
        <v>258705</v>
      </c>
      <c r="P117" s="700">
        <v>0.58664095383118342</v>
      </c>
      <c r="Q117" s="711">
        <v>5749</v>
      </c>
    </row>
    <row r="118" spans="1:17" ht="14.4" customHeight="1" x14ac:dyDescent="0.3">
      <c r="A118" s="694" t="s">
        <v>532</v>
      </c>
      <c r="B118" s="695" t="s">
        <v>3655</v>
      </c>
      <c r="C118" s="695" t="s">
        <v>3696</v>
      </c>
      <c r="D118" s="695" t="s">
        <v>3786</v>
      </c>
      <c r="E118" s="695" t="s">
        <v>3784</v>
      </c>
      <c r="F118" s="710">
        <v>159</v>
      </c>
      <c r="G118" s="710">
        <v>425673</v>
      </c>
      <c r="H118" s="710">
        <v>1</v>
      </c>
      <c r="I118" s="710">
        <v>2677.1886792452829</v>
      </c>
      <c r="J118" s="710">
        <v>166</v>
      </c>
      <c r="K118" s="710">
        <v>451852</v>
      </c>
      <c r="L118" s="710">
        <v>1.0615002595889333</v>
      </c>
      <c r="M118" s="710">
        <v>2722</v>
      </c>
      <c r="N118" s="710">
        <v>94</v>
      </c>
      <c r="O118" s="710">
        <v>255868</v>
      </c>
      <c r="P118" s="700">
        <v>0.60109050844192613</v>
      </c>
      <c r="Q118" s="711">
        <v>2722</v>
      </c>
    </row>
    <row r="119" spans="1:17" ht="14.4" customHeight="1" x14ac:dyDescent="0.3">
      <c r="A119" s="694" t="s">
        <v>532</v>
      </c>
      <c r="B119" s="695" t="s">
        <v>3655</v>
      </c>
      <c r="C119" s="695" t="s">
        <v>3696</v>
      </c>
      <c r="D119" s="695" t="s">
        <v>3787</v>
      </c>
      <c r="E119" s="695" t="s">
        <v>3788</v>
      </c>
      <c r="F119" s="710">
        <v>2</v>
      </c>
      <c r="G119" s="710">
        <v>12326.5</v>
      </c>
      <c r="H119" s="710">
        <v>1</v>
      </c>
      <c r="I119" s="710">
        <v>6163.25</v>
      </c>
      <c r="J119" s="710">
        <v>14</v>
      </c>
      <c r="K119" s="710">
        <v>86285.5</v>
      </c>
      <c r="L119" s="710">
        <v>7</v>
      </c>
      <c r="M119" s="710">
        <v>6163.25</v>
      </c>
      <c r="N119" s="710"/>
      <c r="O119" s="710"/>
      <c r="P119" s="700"/>
      <c r="Q119" s="711"/>
    </row>
    <row r="120" spans="1:17" ht="14.4" customHeight="1" x14ac:dyDescent="0.3">
      <c r="A120" s="694" t="s">
        <v>532</v>
      </c>
      <c r="B120" s="695" t="s">
        <v>3655</v>
      </c>
      <c r="C120" s="695" t="s">
        <v>3696</v>
      </c>
      <c r="D120" s="695" t="s">
        <v>3789</v>
      </c>
      <c r="E120" s="695" t="s">
        <v>3788</v>
      </c>
      <c r="F120" s="710">
        <v>2</v>
      </c>
      <c r="G120" s="710">
        <v>2143.1999999999998</v>
      </c>
      <c r="H120" s="710">
        <v>1</v>
      </c>
      <c r="I120" s="710">
        <v>1071.5999999999999</v>
      </c>
      <c r="J120" s="710">
        <v>14</v>
      </c>
      <c r="K120" s="710">
        <v>15002.4</v>
      </c>
      <c r="L120" s="710">
        <v>7</v>
      </c>
      <c r="M120" s="710">
        <v>1071.5999999999999</v>
      </c>
      <c r="N120" s="710"/>
      <c r="O120" s="710"/>
      <c r="P120" s="700"/>
      <c r="Q120" s="711"/>
    </row>
    <row r="121" spans="1:17" ht="14.4" customHeight="1" x14ac:dyDescent="0.3">
      <c r="A121" s="694" t="s">
        <v>532</v>
      </c>
      <c r="B121" s="695" t="s">
        <v>3655</v>
      </c>
      <c r="C121" s="695" t="s">
        <v>3696</v>
      </c>
      <c r="D121" s="695" t="s">
        <v>3790</v>
      </c>
      <c r="E121" s="695" t="s">
        <v>3791</v>
      </c>
      <c r="F121" s="710">
        <v>16</v>
      </c>
      <c r="G121" s="710">
        <v>274545.12</v>
      </c>
      <c r="H121" s="710">
        <v>1</v>
      </c>
      <c r="I121" s="710">
        <v>17159.07</v>
      </c>
      <c r="J121" s="710">
        <v>18</v>
      </c>
      <c r="K121" s="710">
        <v>308863.26</v>
      </c>
      <c r="L121" s="710">
        <v>1.125</v>
      </c>
      <c r="M121" s="710">
        <v>17159.07</v>
      </c>
      <c r="N121" s="710">
        <v>3</v>
      </c>
      <c r="O121" s="710">
        <v>51477.21</v>
      </c>
      <c r="P121" s="700">
        <v>0.1875</v>
      </c>
      <c r="Q121" s="711">
        <v>17159.07</v>
      </c>
    </row>
    <row r="122" spans="1:17" ht="14.4" customHeight="1" x14ac:dyDescent="0.3">
      <c r="A122" s="694" t="s">
        <v>532</v>
      </c>
      <c r="B122" s="695" t="s">
        <v>3655</v>
      </c>
      <c r="C122" s="695" t="s">
        <v>3696</v>
      </c>
      <c r="D122" s="695" t="s">
        <v>3792</v>
      </c>
      <c r="E122" s="695" t="s">
        <v>3793</v>
      </c>
      <c r="F122" s="710">
        <v>1</v>
      </c>
      <c r="G122" s="710">
        <v>62658</v>
      </c>
      <c r="H122" s="710">
        <v>1</v>
      </c>
      <c r="I122" s="710">
        <v>62658</v>
      </c>
      <c r="J122" s="710">
        <v>2</v>
      </c>
      <c r="K122" s="710">
        <v>125316</v>
      </c>
      <c r="L122" s="710">
        <v>2</v>
      </c>
      <c r="M122" s="710">
        <v>62658</v>
      </c>
      <c r="N122" s="710"/>
      <c r="O122" s="710"/>
      <c r="P122" s="700"/>
      <c r="Q122" s="711"/>
    </row>
    <row r="123" spans="1:17" ht="14.4" customHeight="1" x14ac:dyDescent="0.3">
      <c r="A123" s="694" t="s">
        <v>532</v>
      </c>
      <c r="B123" s="695" t="s">
        <v>3655</v>
      </c>
      <c r="C123" s="695" t="s">
        <v>3696</v>
      </c>
      <c r="D123" s="695" t="s">
        <v>3794</v>
      </c>
      <c r="E123" s="695" t="s">
        <v>3795</v>
      </c>
      <c r="F123" s="710">
        <v>12</v>
      </c>
      <c r="G123" s="710">
        <v>82764</v>
      </c>
      <c r="H123" s="710">
        <v>1</v>
      </c>
      <c r="I123" s="710">
        <v>6897</v>
      </c>
      <c r="J123" s="710">
        <v>2</v>
      </c>
      <c r="K123" s="710">
        <v>13794</v>
      </c>
      <c r="L123" s="710">
        <v>0.16666666666666666</v>
      </c>
      <c r="M123" s="710">
        <v>6897</v>
      </c>
      <c r="N123" s="710"/>
      <c r="O123" s="710"/>
      <c r="P123" s="700"/>
      <c r="Q123" s="711"/>
    </row>
    <row r="124" spans="1:17" ht="14.4" customHeight="1" x14ac:dyDescent="0.3">
      <c r="A124" s="694" t="s">
        <v>532</v>
      </c>
      <c r="B124" s="695" t="s">
        <v>3655</v>
      </c>
      <c r="C124" s="695" t="s">
        <v>3696</v>
      </c>
      <c r="D124" s="695" t="s">
        <v>3796</v>
      </c>
      <c r="E124" s="695" t="s">
        <v>3795</v>
      </c>
      <c r="F124" s="710">
        <v>1</v>
      </c>
      <c r="G124" s="710">
        <v>9371.84</v>
      </c>
      <c r="H124" s="710">
        <v>1</v>
      </c>
      <c r="I124" s="710">
        <v>9371.84</v>
      </c>
      <c r="J124" s="710"/>
      <c r="K124" s="710"/>
      <c r="L124" s="710"/>
      <c r="M124" s="710"/>
      <c r="N124" s="710"/>
      <c r="O124" s="710"/>
      <c r="P124" s="700"/>
      <c r="Q124" s="711"/>
    </row>
    <row r="125" spans="1:17" ht="14.4" customHeight="1" x14ac:dyDescent="0.3">
      <c r="A125" s="694" t="s">
        <v>532</v>
      </c>
      <c r="B125" s="695" t="s">
        <v>3655</v>
      </c>
      <c r="C125" s="695" t="s">
        <v>3696</v>
      </c>
      <c r="D125" s="695" t="s">
        <v>3797</v>
      </c>
      <c r="E125" s="695" t="s">
        <v>3798</v>
      </c>
      <c r="F125" s="710">
        <v>6</v>
      </c>
      <c r="G125" s="710">
        <v>117360</v>
      </c>
      <c r="H125" s="710">
        <v>1</v>
      </c>
      <c r="I125" s="710">
        <v>19560</v>
      </c>
      <c r="J125" s="710">
        <v>2</v>
      </c>
      <c r="K125" s="710">
        <v>39120</v>
      </c>
      <c r="L125" s="710">
        <v>0.33333333333333331</v>
      </c>
      <c r="M125" s="710">
        <v>19560</v>
      </c>
      <c r="N125" s="710">
        <v>6</v>
      </c>
      <c r="O125" s="710">
        <v>117360</v>
      </c>
      <c r="P125" s="700">
        <v>1</v>
      </c>
      <c r="Q125" s="711">
        <v>19560</v>
      </c>
    </row>
    <row r="126" spans="1:17" ht="14.4" customHeight="1" x14ac:dyDescent="0.3">
      <c r="A126" s="694" t="s">
        <v>532</v>
      </c>
      <c r="B126" s="695" t="s">
        <v>3655</v>
      </c>
      <c r="C126" s="695" t="s">
        <v>3696</v>
      </c>
      <c r="D126" s="695" t="s">
        <v>3799</v>
      </c>
      <c r="E126" s="695" t="s">
        <v>3800</v>
      </c>
      <c r="F126" s="710">
        <v>1</v>
      </c>
      <c r="G126" s="710">
        <v>5835.76</v>
      </c>
      <c r="H126" s="710">
        <v>1</v>
      </c>
      <c r="I126" s="710">
        <v>5835.76</v>
      </c>
      <c r="J126" s="710">
        <v>2</v>
      </c>
      <c r="K126" s="710">
        <v>11671.52</v>
      </c>
      <c r="L126" s="710">
        <v>2</v>
      </c>
      <c r="M126" s="710">
        <v>5835.76</v>
      </c>
      <c r="N126" s="710">
        <v>1</v>
      </c>
      <c r="O126" s="710">
        <v>5835.76</v>
      </c>
      <c r="P126" s="700">
        <v>1</v>
      </c>
      <c r="Q126" s="711">
        <v>5835.76</v>
      </c>
    </row>
    <row r="127" spans="1:17" ht="14.4" customHeight="1" x14ac:dyDescent="0.3">
      <c r="A127" s="694" t="s">
        <v>532</v>
      </c>
      <c r="B127" s="695" t="s">
        <v>3655</v>
      </c>
      <c r="C127" s="695" t="s">
        <v>3696</v>
      </c>
      <c r="D127" s="695" t="s">
        <v>3801</v>
      </c>
      <c r="E127" s="695" t="s">
        <v>3800</v>
      </c>
      <c r="F127" s="710">
        <v>1</v>
      </c>
      <c r="G127" s="710">
        <v>5825.4</v>
      </c>
      <c r="H127" s="710">
        <v>1</v>
      </c>
      <c r="I127" s="710">
        <v>5825.4</v>
      </c>
      <c r="J127" s="710"/>
      <c r="K127" s="710"/>
      <c r="L127" s="710"/>
      <c r="M127" s="710"/>
      <c r="N127" s="710">
        <v>1</v>
      </c>
      <c r="O127" s="710">
        <v>5825.4</v>
      </c>
      <c r="P127" s="700">
        <v>1</v>
      </c>
      <c r="Q127" s="711">
        <v>5825.4</v>
      </c>
    </row>
    <row r="128" spans="1:17" ht="14.4" customHeight="1" x14ac:dyDescent="0.3">
      <c r="A128" s="694" t="s">
        <v>532</v>
      </c>
      <c r="B128" s="695" t="s">
        <v>3655</v>
      </c>
      <c r="C128" s="695" t="s">
        <v>3696</v>
      </c>
      <c r="D128" s="695" t="s">
        <v>3802</v>
      </c>
      <c r="E128" s="695" t="s">
        <v>3800</v>
      </c>
      <c r="F128" s="710">
        <v>1</v>
      </c>
      <c r="G128" s="710">
        <v>8630.84</v>
      </c>
      <c r="H128" s="710">
        <v>1</v>
      </c>
      <c r="I128" s="710">
        <v>8630.84</v>
      </c>
      <c r="J128" s="710"/>
      <c r="K128" s="710"/>
      <c r="L128" s="710"/>
      <c r="M128" s="710"/>
      <c r="N128" s="710"/>
      <c r="O128" s="710"/>
      <c r="P128" s="700"/>
      <c r="Q128" s="711"/>
    </row>
    <row r="129" spans="1:17" ht="14.4" customHeight="1" x14ac:dyDescent="0.3">
      <c r="A129" s="694" t="s">
        <v>532</v>
      </c>
      <c r="B129" s="695" t="s">
        <v>3655</v>
      </c>
      <c r="C129" s="695" t="s">
        <v>3696</v>
      </c>
      <c r="D129" s="695" t="s">
        <v>3803</v>
      </c>
      <c r="E129" s="695" t="s">
        <v>3804</v>
      </c>
      <c r="F129" s="710"/>
      <c r="G129" s="710"/>
      <c r="H129" s="710"/>
      <c r="I129" s="710"/>
      <c r="J129" s="710">
        <v>4</v>
      </c>
      <c r="K129" s="710">
        <v>6006.76</v>
      </c>
      <c r="L129" s="710"/>
      <c r="M129" s="710">
        <v>1501.69</v>
      </c>
      <c r="N129" s="710"/>
      <c r="O129" s="710"/>
      <c r="P129" s="700"/>
      <c r="Q129" s="711"/>
    </row>
    <row r="130" spans="1:17" ht="14.4" customHeight="1" x14ac:dyDescent="0.3">
      <c r="A130" s="694" t="s">
        <v>532</v>
      </c>
      <c r="B130" s="695" t="s">
        <v>3655</v>
      </c>
      <c r="C130" s="695" t="s">
        <v>3696</v>
      </c>
      <c r="D130" s="695" t="s">
        <v>3805</v>
      </c>
      <c r="E130" s="695" t="s">
        <v>3806</v>
      </c>
      <c r="F130" s="710"/>
      <c r="G130" s="710"/>
      <c r="H130" s="710"/>
      <c r="I130" s="710"/>
      <c r="J130" s="710">
        <v>4</v>
      </c>
      <c r="K130" s="710">
        <v>43858.92</v>
      </c>
      <c r="L130" s="710"/>
      <c r="M130" s="710">
        <v>10964.73</v>
      </c>
      <c r="N130" s="710"/>
      <c r="O130" s="710"/>
      <c r="P130" s="700"/>
      <c r="Q130" s="711"/>
    </row>
    <row r="131" spans="1:17" ht="14.4" customHeight="1" x14ac:dyDescent="0.3">
      <c r="A131" s="694" t="s">
        <v>532</v>
      </c>
      <c r="B131" s="695" t="s">
        <v>3655</v>
      </c>
      <c r="C131" s="695" t="s">
        <v>3696</v>
      </c>
      <c r="D131" s="695" t="s">
        <v>3807</v>
      </c>
      <c r="E131" s="695" t="s">
        <v>3806</v>
      </c>
      <c r="F131" s="710"/>
      <c r="G131" s="710"/>
      <c r="H131" s="710"/>
      <c r="I131" s="710"/>
      <c r="J131" s="710">
        <v>4</v>
      </c>
      <c r="K131" s="710">
        <v>4767.28</v>
      </c>
      <c r="L131" s="710"/>
      <c r="M131" s="710">
        <v>1191.82</v>
      </c>
      <c r="N131" s="710"/>
      <c r="O131" s="710"/>
      <c r="P131" s="700"/>
      <c r="Q131" s="711"/>
    </row>
    <row r="132" spans="1:17" ht="14.4" customHeight="1" x14ac:dyDescent="0.3">
      <c r="A132" s="694" t="s">
        <v>532</v>
      </c>
      <c r="B132" s="695" t="s">
        <v>3655</v>
      </c>
      <c r="C132" s="695" t="s">
        <v>3696</v>
      </c>
      <c r="D132" s="695" t="s">
        <v>3808</v>
      </c>
      <c r="E132" s="695" t="s">
        <v>3806</v>
      </c>
      <c r="F132" s="710"/>
      <c r="G132" s="710"/>
      <c r="H132" s="710"/>
      <c r="I132" s="710"/>
      <c r="J132" s="710">
        <v>2</v>
      </c>
      <c r="K132" s="710">
        <v>11439.38</v>
      </c>
      <c r="L132" s="710"/>
      <c r="M132" s="710">
        <v>5719.69</v>
      </c>
      <c r="N132" s="710"/>
      <c r="O132" s="710"/>
      <c r="P132" s="700"/>
      <c r="Q132" s="711"/>
    </row>
    <row r="133" spans="1:17" ht="14.4" customHeight="1" x14ac:dyDescent="0.3">
      <c r="A133" s="694" t="s">
        <v>532</v>
      </c>
      <c r="B133" s="695" t="s">
        <v>3655</v>
      </c>
      <c r="C133" s="695" t="s">
        <v>3696</v>
      </c>
      <c r="D133" s="695" t="s">
        <v>3809</v>
      </c>
      <c r="E133" s="695" t="s">
        <v>3806</v>
      </c>
      <c r="F133" s="710"/>
      <c r="G133" s="710"/>
      <c r="H133" s="710"/>
      <c r="I133" s="710"/>
      <c r="J133" s="710">
        <v>4</v>
      </c>
      <c r="K133" s="710">
        <v>19019.36</v>
      </c>
      <c r="L133" s="710"/>
      <c r="M133" s="710">
        <v>4754.84</v>
      </c>
      <c r="N133" s="710"/>
      <c r="O133" s="710"/>
      <c r="P133" s="700"/>
      <c r="Q133" s="711"/>
    </row>
    <row r="134" spans="1:17" ht="14.4" customHeight="1" x14ac:dyDescent="0.3">
      <c r="A134" s="694" t="s">
        <v>532</v>
      </c>
      <c r="B134" s="695" t="s">
        <v>3655</v>
      </c>
      <c r="C134" s="695" t="s">
        <v>3696</v>
      </c>
      <c r="D134" s="695" t="s">
        <v>3810</v>
      </c>
      <c r="E134" s="695" t="s">
        <v>3698</v>
      </c>
      <c r="F134" s="710">
        <v>0.4</v>
      </c>
      <c r="G134" s="710">
        <v>100.81</v>
      </c>
      <c r="H134" s="710">
        <v>1</v>
      </c>
      <c r="I134" s="710">
        <v>252.02500000000001</v>
      </c>
      <c r="J134" s="710"/>
      <c r="K134" s="710"/>
      <c r="L134" s="710"/>
      <c r="M134" s="710"/>
      <c r="N134" s="710"/>
      <c r="O134" s="710"/>
      <c r="P134" s="700"/>
      <c r="Q134" s="711"/>
    </row>
    <row r="135" spans="1:17" ht="14.4" customHeight="1" x14ac:dyDescent="0.3">
      <c r="A135" s="694" t="s">
        <v>532</v>
      </c>
      <c r="B135" s="695" t="s">
        <v>3655</v>
      </c>
      <c r="C135" s="695" t="s">
        <v>3696</v>
      </c>
      <c r="D135" s="695" t="s">
        <v>3811</v>
      </c>
      <c r="E135" s="695" t="s">
        <v>3698</v>
      </c>
      <c r="F135" s="710">
        <v>4</v>
      </c>
      <c r="G135" s="710">
        <v>7395.48</v>
      </c>
      <c r="H135" s="710">
        <v>1</v>
      </c>
      <c r="I135" s="710">
        <v>1848.87</v>
      </c>
      <c r="J135" s="710"/>
      <c r="K135" s="710"/>
      <c r="L135" s="710"/>
      <c r="M135" s="710"/>
      <c r="N135" s="710"/>
      <c r="O135" s="710"/>
      <c r="P135" s="700"/>
      <c r="Q135" s="711"/>
    </row>
    <row r="136" spans="1:17" ht="14.4" customHeight="1" x14ac:dyDescent="0.3">
      <c r="A136" s="694" t="s">
        <v>532</v>
      </c>
      <c r="B136" s="695" t="s">
        <v>3655</v>
      </c>
      <c r="C136" s="695" t="s">
        <v>3696</v>
      </c>
      <c r="D136" s="695" t="s">
        <v>3812</v>
      </c>
      <c r="E136" s="695" t="s">
        <v>3813</v>
      </c>
      <c r="F136" s="710">
        <v>3</v>
      </c>
      <c r="G136" s="710">
        <v>16571.46</v>
      </c>
      <c r="H136" s="710">
        <v>1</v>
      </c>
      <c r="I136" s="710">
        <v>5523.82</v>
      </c>
      <c r="J136" s="710">
        <v>3</v>
      </c>
      <c r="K136" s="710">
        <v>16571.46</v>
      </c>
      <c r="L136" s="710">
        <v>1</v>
      </c>
      <c r="M136" s="710">
        <v>5523.82</v>
      </c>
      <c r="N136" s="710">
        <v>8</v>
      </c>
      <c r="O136" s="710">
        <v>44190.559999999998</v>
      </c>
      <c r="P136" s="700">
        <v>2.6666666666666665</v>
      </c>
      <c r="Q136" s="711">
        <v>5523.82</v>
      </c>
    </row>
    <row r="137" spans="1:17" ht="14.4" customHeight="1" x14ac:dyDescent="0.3">
      <c r="A137" s="694" t="s">
        <v>532</v>
      </c>
      <c r="B137" s="695" t="s">
        <v>3655</v>
      </c>
      <c r="C137" s="695" t="s">
        <v>3696</v>
      </c>
      <c r="D137" s="695" t="s">
        <v>3814</v>
      </c>
      <c r="E137" s="695" t="s">
        <v>3813</v>
      </c>
      <c r="F137" s="710"/>
      <c r="G137" s="710"/>
      <c r="H137" s="710"/>
      <c r="I137" s="710"/>
      <c r="J137" s="710">
        <v>1</v>
      </c>
      <c r="K137" s="710">
        <v>8569.69</v>
      </c>
      <c r="L137" s="710"/>
      <c r="M137" s="710">
        <v>8569.69</v>
      </c>
      <c r="N137" s="710"/>
      <c r="O137" s="710"/>
      <c r="P137" s="700"/>
      <c r="Q137" s="711"/>
    </row>
    <row r="138" spans="1:17" ht="14.4" customHeight="1" x14ac:dyDescent="0.3">
      <c r="A138" s="694" t="s">
        <v>532</v>
      </c>
      <c r="B138" s="695" t="s">
        <v>3655</v>
      </c>
      <c r="C138" s="695" t="s">
        <v>3696</v>
      </c>
      <c r="D138" s="695" t="s">
        <v>3815</v>
      </c>
      <c r="E138" s="695" t="s">
        <v>3813</v>
      </c>
      <c r="F138" s="710"/>
      <c r="G138" s="710"/>
      <c r="H138" s="710"/>
      <c r="I138" s="710"/>
      <c r="J138" s="710">
        <v>2</v>
      </c>
      <c r="K138" s="710">
        <v>12569.02</v>
      </c>
      <c r="L138" s="710"/>
      <c r="M138" s="710">
        <v>6284.51</v>
      </c>
      <c r="N138" s="710">
        <v>5</v>
      </c>
      <c r="O138" s="710">
        <v>31422.550000000003</v>
      </c>
      <c r="P138" s="700"/>
      <c r="Q138" s="711">
        <v>6284.51</v>
      </c>
    </row>
    <row r="139" spans="1:17" ht="14.4" customHeight="1" x14ac:dyDescent="0.3">
      <c r="A139" s="694" t="s">
        <v>532</v>
      </c>
      <c r="B139" s="695" t="s">
        <v>3655</v>
      </c>
      <c r="C139" s="695" t="s">
        <v>3696</v>
      </c>
      <c r="D139" s="695" t="s">
        <v>3816</v>
      </c>
      <c r="E139" s="695" t="s">
        <v>3817</v>
      </c>
      <c r="F139" s="710"/>
      <c r="G139" s="710"/>
      <c r="H139" s="710"/>
      <c r="I139" s="710"/>
      <c r="J139" s="710">
        <v>1</v>
      </c>
      <c r="K139" s="710">
        <v>2909</v>
      </c>
      <c r="L139" s="710"/>
      <c r="M139" s="710">
        <v>2909</v>
      </c>
      <c r="N139" s="710"/>
      <c r="O139" s="710"/>
      <c r="P139" s="700"/>
      <c r="Q139" s="711"/>
    </row>
    <row r="140" spans="1:17" ht="14.4" customHeight="1" x14ac:dyDescent="0.3">
      <c r="A140" s="694" t="s">
        <v>532</v>
      </c>
      <c r="B140" s="695" t="s">
        <v>3655</v>
      </c>
      <c r="C140" s="695" t="s">
        <v>3696</v>
      </c>
      <c r="D140" s="695" t="s">
        <v>3818</v>
      </c>
      <c r="E140" s="695" t="s">
        <v>3819</v>
      </c>
      <c r="F140" s="710"/>
      <c r="G140" s="710"/>
      <c r="H140" s="710"/>
      <c r="I140" s="710"/>
      <c r="J140" s="710"/>
      <c r="K140" s="710"/>
      <c r="L140" s="710"/>
      <c r="M140" s="710"/>
      <c r="N140" s="710">
        <v>1</v>
      </c>
      <c r="O140" s="710">
        <v>8747</v>
      </c>
      <c r="P140" s="700"/>
      <c r="Q140" s="711">
        <v>8747</v>
      </c>
    </row>
    <row r="141" spans="1:17" ht="14.4" customHeight="1" x14ac:dyDescent="0.3">
      <c r="A141" s="694" t="s">
        <v>532</v>
      </c>
      <c r="B141" s="695" t="s">
        <v>3655</v>
      </c>
      <c r="C141" s="695" t="s">
        <v>3696</v>
      </c>
      <c r="D141" s="695" t="s">
        <v>3820</v>
      </c>
      <c r="E141" s="695" t="s">
        <v>3821</v>
      </c>
      <c r="F141" s="710">
        <v>25</v>
      </c>
      <c r="G141" s="710">
        <v>75939.5</v>
      </c>
      <c r="H141" s="710">
        <v>1</v>
      </c>
      <c r="I141" s="710">
        <v>3037.58</v>
      </c>
      <c r="J141" s="710"/>
      <c r="K141" s="710"/>
      <c r="L141" s="710"/>
      <c r="M141" s="710"/>
      <c r="N141" s="710">
        <v>4</v>
      </c>
      <c r="O141" s="710">
        <v>12150.32</v>
      </c>
      <c r="P141" s="700">
        <v>0.16</v>
      </c>
      <c r="Q141" s="711">
        <v>3037.58</v>
      </c>
    </row>
    <row r="142" spans="1:17" ht="14.4" customHeight="1" x14ac:dyDescent="0.3">
      <c r="A142" s="694" t="s">
        <v>532</v>
      </c>
      <c r="B142" s="695" t="s">
        <v>3655</v>
      </c>
      <c r="C142" s="695" t="s">
        <v>3696</v>
      </c>
      <c r="D142" s="695" t="s">
        <v>3822</v>
      </c>
      <c r="E142" s="695" t="s">
        <v>3823</v>
      </c>
      <c r="F142" s="710">
        <v>24</v>
      </c>
      <c r="G142" s="710">
        <v>380677.2</v>
      </c>
      <c r="H142" s="710">
        <v>1</v>
      </c>
      <c r="I142" s="710">
        <v>15861.550000000001</v>
      </c>
      <c r="J142" s="710"/>
      <c r="K142" s="710"/>
      <c r="L142" s="710"/>
      <c r="M142" s="710"/>
      <c r="N142" s="710"/>
      <c r="O142" s="710"/>
      <c r="P142" s="700"/>
      <c r="Q142" s="711"/>
    </row>
    <row r="143" spans="1:17" ht="14.4" customHeight="1" x14ac:dyDescent="0.3">
      <c r="A143" s="694" t="s">
        <v>532</v>
      </c>
      <c r="B143" s="695" t="s">
        <v>3655</v>
      </c>
      <c r="C143" s="695" t="s">
        <v>3696</v>
      </c>
      <c r="D143" s="695" t="s">
        <v>3824</v>
      </c>
      <c r="E143" s="695" t="s">
        <v>3825</v>
      </c>
      <c r="F143" s="710">
        <v>9</v>
      </c>
      <c r="G143" s="710">
        <v>131859.63</v>
      </c>
      <c r="H143" s="710">
        <v>1</v>
      </c>
      <c r="I143" s="710">
        <v>14651.07</v>
      </c>
      <c r="J143" s="710">
        <v>2</v>
      </c>
      <c r="K143" s="710">
        <v>29302.14</v>
      </c>
      <c r="L143" s="710">
        <v>0.22222222222222221</v>
      </c>
      <c r="M143" s="710">
        <v>14651.07</v>
      </c>
      <c r="N143" s="710">
        <v>2</v>
      </c>
      <c r="O143" s="710">
        <v>29302.14</v>
      </c>
      <c r="P143" s="700">
        <v>0.22222222222222221</v>
      </c>
      <c r="Q143" s="711">
        <v>14651.07</v>
      </c>
    </row>
    <row r="144" spans="1:17" ht="14.4" customHeight="1" x14ac:dyDescent="0.3">
      <c r="A144" s="694" t="s">
        <v>532</v>
      </c>
      <c r="B144" s="695" t="s">
        <v>3655</v>
      </c>
      <c r="C144" s="695" t="s">
        <v>3696</v>
      </c>
      <c r="D144" s="695" t="s">
        <v>3826</v>
      </c>
      <c r="E144" s="695" t="s">
        <v>3825</v>
      </c>
      <c r="F144" s="710">
        <v>1</v>
      </c>
      <c r="G144" s="710">
        <v>30769.64</v>
      </c>
      <c r="H144" s="710">
        <v>1</v>
      </c>
      <c r="I144" s="710">
        <v>30769.64</v>
      </c>
      <c r="J144" s="710">
        <v>1</v>
      </c>
      <c r="K144" s="710">
        <v>30769.64</v>
      </c>
      <c r="L144" s="710">
        <v>1</v>
      </c>
      <c r="M144" s="710">
        <v>30769.64</v>
      </c>
      <c r="N144" s="710"/>
      <c r="O144" s="710"/>
      <c r="P144" s="700"/>
      <c r="Q144" s="711"/>
    </row>
    <row r="145" spans="1:17" ht="14.4" customHeight="1" x14ac:dyDescent="0.3">
      <c r="A145" s="694" t="s">
        <v>532</v>
      </c>
      <c r="B145" s="695" t="s">
        <v>3655</v>
      </c>
      <c r="C145" s="695" t="s">
        <v>3696</v>
      </c>
      <c r="D145" s="695" t="s">
        <v>3827</v>
      </c>
      <c r="E145" s="695" t="s">
        <v>3825</v>
      </c>
      <c r="F145" s="710">
        <v>4</v>
      </c>
      <c r="G145" s="710">
        <v>16013.88</v>
      </c>
      <c r="H145" s="710">
        <v>1</v>
      </c>
      <c r="I145" s="710">
        <v>4003.47</v>
      </c>
      <c r="J145" s="710">
        <v>8</v>
      </c>
      <c r="K145" s="710">
        <v>32027.759999999998</v>
      </c>
      <c r="L145" s="710">
        <v>2</v>
      </c>
      <c r="M145" s="710">
        <v>4003.47</v>
      </c>
      <c r="N145" s="710">
        <v>4</v>
      </c>
      <c r="O145" s="710">
        <v>16013.88</v>
      </c>
      <c r="P145" s="700">
        <v>1</v>
      </c>
      <c r="Q145" s="711">
        <v>4003.47</v>
      </c>
    </row>
    <row r="146" spans="1:17" ht="14.4" customHeight="1" x14ac:dyDescent="0.3">
      <c r="A146" s="694" t="s">
        <v>532</v>
      </c>
      <c r="B146" s="695" t="s">
        <v>3655</v>
      </c>
      <c r="C146" s="695" t="s">
        <v>3696</v>
      </c>
      <c r="D146" s="695" t="s">
        <v>3828</v>
      </c>
      <c r="E146" s="695" t="s">
        <v>3829</v>
      </c>
      <c r="F146" s="710">
        <v>6</v>
      </c>
      <c r="G146" s="710">
        <v>250806</v>
      </c>
      <c r="H146" s="710">
        <v>1</v>
      </c>
      <c r="I146" s="710">
        <v>41801</v>
      </c>
      <c r="J146" s="710">
        <v>2</v>
      </c>
      <c r="K146" s="710">
        <v>83602</v>
      </c>
      <c r="L146" s="710">
        <v>0.33333333333333331</v>
      </c>
      <c r="M146" s="710">
        <v>41801</v>
      </c>
      <c r="N146" s="710">
        <v>3</v>
      </c>
      <c r="O146" s="710">
        <v>125403</v>
      </c>
      <c r="P146" s="700">
        <v>0.5</v>
      </c>
      <c r="Q146" s="711">
        <v>41801</v>
      </c>
    </row>
    <row r="147" spans="1:17" ht="14.4" customHeight="1" x14ac:dyDescent="0.3">
      <c r="A147" s="694" t="s">
        <v>532</v>
      </c>
      <c r="B147" s="695" t="s">
        <v>3655</v>
      </c>
      <c r="C147" s="695" t="s">
        <v>3696</v>
      </c>
      <c r="D147" s="695" t="s">
        <v>3830</v>
      </c>
      <c r="E147" s="695" t="s">
        <v>3831</v>
      </c>
      <c r="F147" s="710"/>
      <c r="G147" s="710"/>
      <c r="H147" s="710"/>
      <c r="I147" s="710"/>
      <c r="J147" s="710">
        <v>1</v>
      </c>
      <c r="K147" s="710">
        <v>15980.73</v>
      </c>
      <c r="L147" s="710"/>
      <c r="M147" s="710">
        <v>15980.73</v>
      </c>
      <c r="N147" s="710"/>
      <c r="O147" s="710"/>
      <c r="P147" s="700"/>
      <c r="Q147" s="711"/>
    </row>
    <row r="148" spans="1:17" ht="14.4" customHeight="1" x14ac:dyDescent="0.3">
      <c r="A148" s="694" t="s">
        <v>532</v>
      </c>
      <c r="B148" s="695" t="s">
        <v>3655</v>
      </c>
      <c r="C148" s="695" t="s">
        <v>3696</v>
      </c>
      <c r="D148" s="695" t="s">
        <v>3832</v>
      </c>
      <c r="E148" s="695" t="s">
        <v>3831</v>
      </c>
      <c r="F148" s="710"/>
      <c r="G148" s="710"/>
      <c r="H148" s="710"/>
      <c r="I148" s="710"/>
      <c r="J148" s="710">
        <v>4</v>
      </c>
      <c r="K148" s="710">
        <v>3283.2</v>
      </c>
      <c r="L148" s="710"/>
      <c r="M148" s="710">
        <v>820.8</v>
      </c>
      <c r="N148" s="710"/>
      <c r="O148" s="710"/>
      <c r="P148" s="700"/>
      <c r="Q148" s="711"/>
    </row>
    <row r="149" spans="1:17" ht="14.4" customHeight="1" x14ac:dyDescent="0.3">
      <c r="A149" s="694" t="s">
        <v>532</v>
      </c>
      <c r="B149" s="695" t="s">
        <v>3655</v>
      </c>
      <c r="C149" s="695" t="s">
        <v>3696</v>
      </c>
      <c r="D149" s="695" t="s">
        <v>3833</v>
      </c>
      <c r="E149" s="695" t="s">
        <v>3831</v>
      </c>
      <c r="F149" s="710"/>
      <c r="G149" s="710"/>
      <c r="H149" s="710"/>
      <c r="I149" s="710"/>
      <c r="J149" s="710">
        <v>2</v>
      </c>
      <c r="K149" s="710">
        <v>13630.26</v>
      </c>
      <c r="L149" s="710"/>
      <c r="M149" s="710">
        <v>6815.13</v>
      </c>
      <c r="N149" s="710"/>
      <c r="O149" s="710"/>
      <c r="P149" s="700"/>
      <c r="Q149" s="711"/>
    </row>
    <row r="150" spans="1:17" ht="14.4" customHeight="1" x14ac:dyDescent="0.3">
      <c r="A150" s="694" t="s">
        <v>532</v>
      </c>
      <c r="B150" s="695" t="s">
        <v>3655</v>
      </c>
      <c r="C150" s="695" t="s">
        <v>3696</v>
      </c>
      <c r="D150" s="695" t="s">
        <v>3834</v>
      </c>
      <c r="E150" s="695" t="s">
        <v>3821</v>
      </c>
      <c r="F150" s="710">
        <v>29</v>
      </c>
      <c r="G150" s="710">
        <v>388214.58999999997</v>
      </c>
      <c r="H150" s="710">
        <v>1</v>
      </c>
      <c r="I150" s="710">
        <v>13386.71</v>
      </c>
      <c r="J150" s="710"/>
      <c r="K150" s="710"/>
      <c r="L150" s="710"/>
      <c r="M150" s="710"/>
      <c r="N150" s="710">
        <v>4</v>
      </c>
      <c r="O150" s="710">
        <v>53546.84</v>
      </c>
      <c r="P150" s="700">
        <v>0.13793103448275862</v>
      </c>
      <c r="Q150" s="711">
        <v>13386.71</v>
      </c>
    </row>
    <row r="151" spans="1:17" ht="14.4" customHeight="1" x14ac:dyDescent="0.3">
      <c r="A151" s="694" t="s">
        <v>532</v>
      </c>
      <c r="B151" s="695" t="s">
        <v>3655</v>
      </c>
      <c r="C151" s="695" t="s">
        <v>3696</v>
      </c>
      <c r="D151" s="695" t="s">
        <v>3835</v>
      </c>
      <c r="E151" s="695" t="s">
        <v>3836</v>
      </c>
      <c r="F151" s="710">
        <v>2</v>
      </c>
      <c r="G151" s="710">
        <v>1426.04</v>
      </c>
      <c r="H151" s="710">
        <v>1</v>
      </c>
      <c r="I151" s="710">
        <v>713.02</v>
      </c>
      <c r="J151" s="710"/>
      <c r="K151" s="710"/>
      <c r="L151" s="710"/>
      <c r="M151" s="710"/>
      <c r="N151" s="710"/>
      <c r="O151" s="710"/>
      <c r="P151" s="700"/>
      <c r="Q151" s="711"/>
    </row>
    <row r="152" spans="1:17" ht="14.4" customHeight="1" x14ac:dyDescent="0.3">
      <c r="A152" s="694" t="s">
        <v>532</v>
      </c>
      <c r="B152" s="695" t="s">
        <v>3655</v>
      </c>
      <c r="C152" s="695" t="s">
        <v>3696</v>
      </c>
      <c r="D152" s="695" t="s">
        <v>3837</v>
      </c>
      <c r="E152" s="695" t="s">
        <v>3838</v>
      </c>
      <c r="F152" s="710">
        <v>9</v>
      </c>
      <c r="G152" s="710">
        <v>58653</v>
      </c>
      <c r="H152" s="710">
        <v>1</v>
      </c>
      <c r="I152" s="710">
        <v>6517</v>
      </c>
      <c r="J152" s="710">
        <v>6</v>
      </c>
      <c r="K152" s="710">
        <v>39102</v>
      </c>
      <c r="L152" s="710">
        <v>0.66666666666666663</v>
      </c>
      <c r="M152" s="710">
        <v>6517</v>
      </c>
      <c r="N152" s="710">
        <v>2</v>
      </c>
      <c r="O152" s="710">
        <v>13034</v>
      </c>
      <c r="P152" s="700">
        <v>0.22222222222222221</v>
      </c>
      <c r="Q152" s="711">
        <v>6517</v>
      </c>
    </row>
    <row r="153" spans="1:17" ht="14.4" customHeight="1" x14ac:dyDescent="0.3">
      <c r="A153" s="694" t="s">
        <v>532</v>
      </c>
      <c r="B153" s="695" t="s">
        <v>3655</v>
      </c>
      <c r="C153" s="695" t="s">
        <v>3696</v>
      </c>
      <c r="D153" s="695" t="s">
        <v>3839</v>
      </c>
      <c r="E153" s="695" t="s">
        <v>3838</v>
      </c>
      <c r="F153" s="710">
        <v>7</v>
      </c>
      <c r="G153" s="710">
        <v>90489</v>
      </c>
      <c r="H153" s="710">
        <v>1</v>
      </c>
      <c r="I153" s="710">
        <v>12927</v>
      </c>
      <c r="J153" s="710"/>
      <c r="K153" s="710"/>
      <c r="L153" s="710"/>
      <c r="M153" s="710"/>
      <c r="N153" s="710"/>
      <c r="O153" s="710"/>
      <c r="P153" s="700"/>
      <c r="Q153" s="711"/>
    </row>
    <row r="154" spans="1:17" ht="14.4" customHeight="1" x14ac:dyDescent="0.3">
      <c r="A154" s="694" t="s">
        <v>532</v>
      </c>
      <c r="B154" s="695" t="s">
        <v>3655</v>
      </c>
      <c r="C154" s="695" t="s">
        <v>3696</v>
      </c>
      <c r="D154" s="695" t="s">
        <v>3840</v>
      </c>
      <c r="E154" s="695" t="s">
        <v>3841</v>
      </c>
      <c r="F154" s="710">
        <v>1</v>
      </c>
      <c r="G154" s="710">
        <v>353764</v>
      </c>
      <c r="H154" s="710">
        <v>1</v>
      </c>
      <c r="I154" s="710">
        <v>353764</v>
      </c>
      <c r="J154" s="710"/>
      <c r="K154" s="710"/>
      <c r="L154" s="710"/>
      <c r="M154" s="710"/>
      <c r="N154" s="710"/>
      <c r="O154" s="710"/>
      <c r="P154" s="700"/>
      <c r="Q154" s="711"/>
    </row>
    <row r="155" spans="1:17" ht="14.4" customHeight="1" x14ac:dyDescent="0.3">
      <c r="A155" s="694" t="s">
        <v>532</v>
      </c>
      <c r="B155" s="695" t="s">
        <v>3655</v>
      </c>
      <c r="C155" s="695" t="s">
        <v>3696</v>
      </c>
      <c r="D155" s="695" t="s">
        <v>3842</v>
      </c>
      <c r="E155" s="695" t="s">
        <v>3843</v>
      </c>
      <c r="F155" s="710"/>
      <c r="G155" s="710"/>
      <c r="H155" s="710"/>
      <c r="I155" s="710"/>
      <c r="J155" s="710">
        <v>1</v>
      </c>
      <c r="K155" s="710">
        <v>21759</v>
      </c>
      <c r="L155" s="710"/>
      <c r="M155" s="710">
        <v>21759</v>
      </c>
      <c r="N155" s="710"/>
      <c r="O155" s="710"/>
      <c r="P155" s="700"/>
      <c r="Q155" s="711"/>
    </row>
    <row r="156" spans="1:17" ht="14.4" customHeight="1" x14ac:dyDescent="0.3">
      <c r="A156" s="694" t="s">
        <v>532</v>
      </c>
      <c r="B156" s="695" t="s">
        <v>3655</v>
      </c>
      <c r="C156" s="695" t="s">
        <v>3696</v>
      </c>
      <c r="D156" s="695" t="s">
        <v>3844</v>
      </c>
      <c r="E156" s="695" t="s">
        <v>3845</v>
      </c>
      <c r="F156" s="710">
        <v>14</v>
      </c>
      <c r="G156" s="710">
        <v>54235.020000000004</v>
      </c>
      <c r="H156" s="710">
        <v>1</v>
      </c>
      <c r="I156" s="710">
        <v>3873.9300000000003</v>
      </c>
      <c r="J156" s="710"/>
      <c r="K156" s="710"/>
      <c r="L156" s="710"/>
      <c r="M156" s="710"/>
      <c r="N156" s="710">
        <v>2</v>
      </c>
      <c r="O156" s="710">
        <v>7747.86</v>
      </c>
      <c r="P156" s="700">
        <v>0.14285714285714285</v>
      </c>
      <c r="Q156" s="711">
        <v>3873.93</v>
      </c>
    </row>
    <row r="157" spans="1:17" ht="14.4" customHeight="1" x14ac:dyDescent="0.3">
      <c r="A157" s="694" t="s">
        <v>532</v>
      </c>
      <c r="B157" s="695" t="s">
        <v>3655</v>
      </c>
      <c r="C157" s="695" t="s">
        <v>3696</v>
      </c>
      <c r="D157" s="695" t="s">
        <v>3846</v>
      </c>
      <c r="E157" s="695" t="s">
        <v>3847</v>
      </c>
      <c r="F157" s="710"/>
      <c r="G157" s="710"/>
      <c r="H157" s="710"/>
      <c r="I157" s="710"/>
      <c r="J157" s="710">
        <v>2</v>
      </c>
      <c r="K157" s="710">
        <v>14292.4</v>
      </c>
      <c r="L157" s="710"/>
      <c r="M157" s="710">
        <v>7146.2</v>
      </c>
      <c r="N157" s="710"/>
      <c r="O157" s="710"/>
      <c r="P157" s="700"/>
      <c r="Q157" s="711"/>
    </row>
    <row r="158" spans="1:17" ht="14.4" customHeight="1" x14ac:dyDescent="0.3">
      <c r="A158" s="694" t="s">
        <v>532</v>
      </c>
      <c r="B158" s="695" t="s">
        <v>3655</v>
      </c>
      <c r="C158" s="695" t="s">
        <v>3696</v>
      </c>
      <c r="D158" s="695" t="s">
        <v>3848</v>
      </c>
      <c r="E158" s="695" t="s">
        <v>3849</v>
      </c>
      <c r="F158" s="710">
        <v>15</v>
      </c>
      <c r="G158" s="710">
        <v>253695</v>
      </c>
      <c r="H158" s="710">
        <v>1</v>
      </c>
      <c r="I158" s="710">
        <v>16913</v>
      </c>
      <c r="J158" s="710">
        <v>9</v>
      </c>
      <c r="K158" s="710">
        <v>152217</v>
      </c>
      <c r="L158" s="710">
        <v>0.6</v>
      </c>
      <c r="M158" s="710">
        <v>16913</v>
      </c>
      <c r="N158" s="710">
        <v>24</v>
      </c>
      <c r="O158" s="710">
        <v>405912</v>
      </c>
      <c r="P158" s="700">
        <v>1.6</v>
      </c>
      <c r="Q158" s="711">
        <v>16913</v>
      </c>
    </row>
    <row r="159" spans="1:17" ht="14.4" customHeight="1" x14ac:dyDescent="0.3">
      <c r="A159" s="694" t="s">
        <v>532</v>
      </c>
      <c r="B159" s="695" t="s">
        <v>3655</v>
      </c>
      <c r="C159" s="695" t="s">
        <v>3696</v>
      </c>
      <c r="D159" s="695" t="s">
        <v>3850</v>
      </c>
      <c r="E159" s="695" t="s">
        <v>3784</v>
      </c>
      <c r="F159" s="710"/>
      <c r="G159" s="710"/>
      <c r="H159" s="710"/>
      <c r="I159" s="710"/>
      <c r="J159" s="710">
        <v>6</v>
      </c>
      <c r="K159" s="710">
        <v>35622</v>
      </c>
      <c r="L159" s="710"/>
      <c r="M159" s="710">
        <v>5937</v>
      </c>
      <c r="N159" s="710"/>
      <c r="O159" s="710"/>
      <c r="P159" s="700"/>
      <c r="Q159" s="711"/>
    </row>
    <row r="160" spans="1:17" ht="14.4" customHeight="1" x14ac:dyDescent="0.3">
      <c r="A160" s="694" t="s">
        <v>532</v>
      </c>
      <c r="B160" s="695" t="s">
        <v>3655</v>
      </c>
      <c r="C160" s="695" t="s">
        <v>3696</v>
      </c>
      <c r="D160" s="695" t="s">
        <v>3851</v>
      </c>
      <c r="E160" s="695" t="s">
        <v>3784</v>
      </c>
      <c r="F160" s="710">
        <v>8</v>
      </c>
      <c r="G160" s="710">
        <v>22152</v>
      </c>
      <c r="H160" s="710">
        <v>1</v>
      </c>
      <c r="I160" s="710">
        <v>2769</v>
      </c>
      <c r="J160" s="710"/>
      <c r="K160" s="710"/>
      <c r="L160" s="710"/>
      <c r="M160" s="710"/>
      <c r="N160" s="710"/>
      <c r="O160" s="710"/>
      <c r="P160" s="700"/>
      <c r="Q160" s="711"/>
    </row>
    <row r="161" spans="1:17" ht="14.4" customHeight="1" x14ac:dyDescent="0.3">
      <c r="A161" s="694" t="s">
        <v>532</v>
      </c>
      <c r="B161" s="695" t="s">
        <v>3655</v>
      </c>
      <c r="C161" s="695" t="s">
        <v>3696</v>
      </c>
      <c r="D161" s="695" t="s">
        <v>3852</v>
      </c>
      <c r="E161" s="695" t="s">
        <v>3853</v>
      </c>
      <c r="F161" s="710">
        <v>2</v>
      </c>
      <c r="G161" s="710">
        <v>67334.62</v>
      </c>
      <c r="H161" s="710">
        <v>1</v>
      </c>
      <c r="I161" s="710">
        <v>33667.31</v>
      </c>
      <c r="J161" s="710">
        <v>2</v>
      </c>
      <c r="K161" s="710">
        <v>67334.62</v>
      </c>
      <c r="L161" s="710">
        <v>1</v>
      </c>
      <c r="M161" s="710">
        <v>33667.31</v>
      </c>
      <c r="N161" s="710">
        <v>2</v>
      </c>
      <c r="O161" s="710">
        <v>67334.62</v>
      </c>
      <c r="P161" s="700">
        <v>1</v>
      </c>
      <c r="Q161" s="711">
        <v>33667.31</v>
      </c>
    </row>
    <row r="162" spans="1:17" ht="14.4" customHeight="1" x14ac:dyDescent="0.3">
      <c r="A162" s="694" t="s">
        <v>532</v>
      </c>
      <c r="B162" s="695" t="s">
        <v>3655</v>
      </c>
      <c r="C162" s="695" t="s">
        <v>3696</v>
      </c>
      <c r="D162" s="695" t="s">
        <v>3854</v>
      </c>
      <c r="E162" s="695" t="s">
        <v>3855</v>
      </c>
      <c r="F162" s="710">
        <v>13</v>
      </c>
      <c r="G162" s="710">
        <v>198845</v>
      </c>
      <c r="H162" s="710">
        <v>1</v>
      </c>
      <c r="I162" s="710">
        <v>15295.76923076923</v>
      </c>
      <c r="J162" s="710"/>
      <c r="K162" s="710"/>
      <c r="L162" s="710"/>
      <c r="M162" s="710"/>
      <c r="N162" s="710"/>
      <c r="O162" s="710"/>
      <c r="P162" s="700"/>
      <c r="Q162" s="711"/>
    </row>
    <row r="163" spans="1:17" ht="14.4" customHeight="1" x14ac:dyDescent="0.3">
      <c r="A163" s="694" t="s">
        <v>532</v>
      </c>
      <c r="B163" s="695" t="s">
        <v>3655</v>
      </c>
      <c r="C163" s="695" t="s">
        <v>3696</v>
      </c>
      <c r="D163" s="695" t="s">
        <v>3856</v>
      </c>
      <c r="E163" s="695" t="s">
        <v>3857</v>
      </c>
      <c r="F163" s="710"/>
      <c r="G163" s="710"/>
      <c r="H163" s="710"/>
      <c r="I163" s="710"/>
      <c r="J163" s="710">
        <v>6</v>
      </c>
      <c r="K163" s="710">
        <v>65483.700000000004</v>
      </c>
      <c r="L163" s="710"/>
      <c r="M163" s="710">
        <v>10913.95</v>
      </c>
      <c r="N163" s="710"/>
      <c r="O163" s="710"/>
      <c r="P163" s="700"/>
      <c r="Q163" s="711"/>
    </row>
    <row r="164" spans="1:17" ht="14.4" customHeight="1" x14ac:dyDescent="0.3">
      <c r="A164" s="694" t="s">
        <v>532</v>
      </c>
      <c r="B164" s="695" t="s">
        <v>3655</v>
      </c>
      <c r="C164" s="695" t="s">
        <v>3696</v>
      </c>
      <c r="D164" s="695" t="s">
        <v>3858</v>
      </c>
      <c r="E164" s="695" t="s">
        <v>3857</v>
      </c>
      <c r="F164" s="710">
        <v>12</v>
      </c>
      <c r="G164" s="710">
        <v>169980.24</v>
      </c>
      <c r="H164" s="710">
        <v>1</v>
      </c>
      <c r="I164" s="710">
        <v>14165.019999999999</v>
      </c>
      <c r="J164" s="710">
        <v>20</v>
      </c>
      <c r="K164" s="710">
        <v>283300.40000000002</v>
      </c>
      <c r="L164" s="710">
        <v>1.666666666666667</v>
      </c>
      <c r="M164" s="710">
        <v>14165.02</v>
      </c>
      <c r="N164" s="710">
        <v>4</v>
      </c>
      <c r="O164" s="710">
        <v>56660.08</v>
      </c>
      <c r="P164" s="700">
        <v>0.33333333333333337</v>
      </c>
      <c r="Q164" s="711">
        <v>14165.02</v>
      </c>
    </row>
    <row r="165" spans="1:17" ht="14.4" customHeight="1" x14ac:dyDescent="0.3">
      <c r="A165" s="694" t="s">
        <v>532</v>
      </c>
      <c r="B165" s="695" t="s">
        <v>3655</v>
      </c>
      <c r="C165" s="695" t="s">
        <v>3696</v>
      </c>
      <c r="D165" s="695" t="s">
        <v>3859</v>
      </c>
      <c r="E165" s="695" t="s">
        <v>3857</v>
      </c>
      <c r="F165" s="710">
        <v>8</v>
      </c>
      <c r="G165" s="710">
        <v>109344</v>
      </c>
      <c r="H165" s="710">
        <v>1</v>
      </c>
      <c r="I165" s="710">
        <v>13668</v>
      </c>
      <c r="J165" s="710">
        <v>21</v>
      </c>
      <c r="K165" s="710">
        <v>287028</v>
      </c>
      <c r="L165" s="710">
        <v>2.625</v>
      </c>
      <c r="M165" s="710">
        <v>13668</v>
      </c>
      <c r="N165" s="710">
        <v>23</v>
      </c>
      <c r="O165" s="710">
        <v>314364</v>
      </c>
      <c r="P165" s="700">
        <v>2.875</v>
      </c>
      <c r="Q165" s="711">
        <v>13668</v>
      </c>
    </row>
    <row r="166" spans="1:17" ht="14.4" customHeight="1" x14ac:dyDescent="0.3">
      <c r="A166" s="694" t="s">
        <v>532</v>
      </c>
      <c r="B166" s="695" t="s">
        <v>3655</v>
      </c>
      <c r="C166" s="695" t="s">
        <v>3696</v>
      </c>
      <c r="D166" s="695" t="s">
        <v>3860</v>
      </c>
      <c r="E166" s="695" t="s">
        <v>3857</v>
      </c>
      <c r="F166" s="710">
        <v>8</v>
      </c>
      <c r="G166" s="710">
        <v>26821.119999999999</v>
      </c>
      <c r="H166" s="710">
        <v>1</v>
      </c>
      <c r="I166" s="710">
        <v>3352.64</v>
      </c>
      <c r="J166" s="710">
        <v>16</v>
      </c>
      <c r="K166" s="710">
        <v>53642.240000000005</v>
      </c>
      <c r="L166" s="710">
        <v>2.0000000000000004</v>
      </c>
      <c r="M166" s="710">
        <v>3352.6400000000003</v>
      </c>
      <c r="N166" s="710">
        <v>26</v>
      </c>
      <c r="O166" s="710">
        <v>87168.639999999999</v>
      </c>
      <c r="P166" s="700">
        <v>3.25</v>
      </c>
      <c r="Q166" s="711">
        <v>3352.64</v>
      </c>
    </row>
    <row r="167" spans="1:17" ht="14.4" customHeight="1" x14ac:dyDescent="0.3">
      <c r="A167" s="694" t="s">
        <v>532</v>
      </c>
      <c r="B167" s="695" t="s">
        <v>3655</v>
      </c>
      <c r="C167" s="695" t="s">
        <v>3696</v>
      </c>
      <c r="D167" s="695" t="s">
        <v>3861</v>
      </c>
      <c r="E167" s="695" t="s">
        <v>3857</v>
      </c>
      <c r="F167" s="710">
        <v>20</v>
      </c>
      <c r="G167" s="710">
        <v>64275.200000000004</v>
      </c>
      <c r="H167" s="710">
        <v>1</v>
      </c>
      <c r="I167" s="710">
        <v>3213.76</v>
      </c>
      <c r="J167" s="710">
        <v>52</v>
      </c>
      <c r="K167" s="710">
        <v>167115.52000000002</v>
      </c>
      <c r="L167" s="710">
        <v>2.6</v>
      </c>
      <c r="M167" s="710">
        <v>3213.76</v>
      </c>
      <c r="N167" s="710">
        <v>30</v>
      </c>
      <c r="O167" s="710">
        <v>96412.800000000003</v>
      </c>
      <c r="P167" s="700">
        <v>1.5</v>
      </c>
      <c r="Q167" s="711">
        <v>3213.76</v>
      </c>
    </row>
    <row r="168" spans="1:17" ht="14.4" customHeight="1" x14ac:dyDescent="0.3">
      <c r="A168" s="694" t="s">
        <v>532</v>
      </c>
      <c r="B168" s="695" t="s">
        <v>3655</v>
      </c>
      <c r="C168" s="695" t="s">
        <v>3696</v>
      </c>
      <c r="D168" s="695" t="s">
        <v>3862</v>
      </c>
      <c r="E168" s="695" t="s">
        <v>3857</v>
      </c>
      <c r="F168" s="710">
        <v>10</v>
      </c>
      <c r="G168" s="710">
        <v>42853.599999999999</v>
      </c>
      <c r="H168" s="710">
        <v>1</v>
      </c>
      <c r="I168" s="710">
        <v>4285.3599999999997</v>
      </c>
      <c r="J168" s="710">
        <v>23</v>
      </c>
      <c r="K168" s="710">
        <v>98563.28</v>
      </c>
      <c r="L168" s="710">
        <v>2.3000000000000003</v>
      </c>
      <c r="M168" s="710">
        <v>4285.3599999999997</v>
      </c>
      <c r="N168" s="710">
        <v>14</v>
      </c>
      <c r="O168" s="710">
        <v>59995.039999999994</v>
      </c>
      <c r="P168" s="700">
        <v>1.4</v>
      </c>
      <c r="Q168" s="711">
        <v>4285.3599999999997</v>
      </c>
    </row>
    <row r="169" spans="1:17" ht="14.4" customHeight="1" x14ac:dyDescent="0.3">
      <c r="A169" s="694" t="s">
        <v>532</v>
      </c>
      <c r="B169" s="695" t="s">
        <v>3655</v>
      </c>
      <c r="C169" s="695" t="s">
        <v>3696</v>
      </c>
      <c r="D169" s="695" t="s">
        <v>3863</v>
      </c>
      <c r="E169" s="695" t="s">
        <v>3864</v>
      </c>
      <c r="F169" s="710">
        <v>2</v>
      </c>
      <c r="G169" s="710">
        <v>6145.64</v>
      </c>
      <c r="H169" s="710">
        <v>1</v>
      </c>
      <c r="I169" s="710">
        <v>3072.82</v>
      </c>
      <c r="J169" s="710"/>
      <c r="K169" s="710"/>
      <c r="L169" s="710"/>
      <c r="M169" s="710"/>
      <c r="N169" s="710"/>
      <c r="O169" s="710"/>
      <c r="P169" s="700"/>
      <c r="Q169" s="711"/>
    </row>
    <row r="170" spans="1:17" ht="14.4" customHeight="1" x14ac:dyDescent="0.3">
      <c r="A170" s="694" t="s">
        <v>532</v>
      </c>
      <c r="B170" s="695" t="s">
        <v>3655</v>
      </c>
      <c r="C170" s="695" t="s">
        <v>3696</v>
      </c>
      <c r="D170" s="695" t="s">
        <v>3865</v>
      </c>
      <c r="E170" s="695" t="s">
        <v>3864</v>
      </c>
      <c r="F170" s="710">
        <v>12</v>
      </c>
      <c r="G170" s="710">
        <v>5695.8</v>
      </c>
      <c r="H170" s="710">
        <v>1</v>
      </c>
      <c r="I170" s="710">
        <v>474.65000000000003</v>
      </c>
      <c r="J170" s="710"/>
      <c r="K170" s="710"/>
      <c r="L170" s="710"/>
      <c r="M170" s="710"/>
      <c r="N170" s="710"/>
      <c r="O170" s="710"/>
      <c r="P170" s="700"/>
      <c r="Q170" s="711"/>
    </row>
    <row r="171" spans="1:17" ht="14.4" customHeight="1" x14ac:dyDescent="0.3">
      <c r="A171" s="694" t="s">
        <v>532</v>
      </c>
      <c r="B171" s="695" t="s">
        <v>3655</v>
      </c>
      <c r="C171" s="695" t="s">
        <v>3696</v>
      </c>
      <c r="D171" s="695" t="s">
        <v>3866</v>
      </c>
      <c r="E171" s="695" t="s">
        <v>3864</v>
      </c>
      <c r="F171" s="710"/>
      <c r="G171" s="710"/>
      <c r="H171" s="710"/>
      <c r="I171" s="710"/>
      <c r="J171" s="710"/>
      <c r="K171" s="710"/>
      <c r="L171" s="710"/>
      <c r="M171" s="710"/>
      <c r="N171" s="710">
        <v>8</v>
      </c>
      <c r="O171" s="710">
        <v>1376.32</v>
      </c>
      <c r="P171" s="700"/>
      <c r="Q171" s="711">
        <v>172.04</v>
      </c>
    </row>
    <row r="172" spans="1:17" ht="14.4" customHeight="1" x14ac:dyDescent="0.3">
      <c r="A172" s="694" t="s">
        <v>532</v>
      </c>
      <c r="B172" s="695" t="s">
        <v>3655</v>
      </c>
      <c r="C172" s="695" t="s">
        <v>3696</v>
      </c>
      <c r="D172" s="695" t="s">
        <v>3867</v>
      </c>
      <c r="E172" s="695" t="s">
        <v>3864</v>
      </c>
      <c r="F172" s="710"/>
      <c r="G172" s="710"/>
      <c r="H172" s="710"/>
      <c r="I172" s="710"/>
      <c r="J172" s="710"/>
      <c r="K172" s="710"/>
      <c r="L172" s="710"/>
      <c r="M172" s="710"/>
      <c r="N172" s="710">
        <v>2</v>
      </c>
      <c r="O172" s="710">
        <v>750.32</v>
      </c>
      <c r="P172" s="700"/>
      <c r="Q172" s="711">
        <v>375.16</v>
      </c>
    </row>
    <row r="173" spans="1:17" ht="14.4" customHeight="1" x14ac:dyDescent="0.3">
      <c r="A173" s="694" t="s">
        <v>532</v>
      </c>
      <c r="B173" s="695" t="s">
        <v>3655</v>
      </c>
      <c r="C173" s="695" t="s">
        <v>3696</v>
      </c>
      <c r="D173" s="695" t="s">
        <v>3868</v>
      </c>
      <c r="E173" s="695" t="s">
        <v>3869</v>
      </c>
      <c r="F173" s="710"/>
      <c r="G173" s="710"/>
      <c r="H173" s="710"/>
      <c r="I173" s="710"/>
      <c r="J173" s="710">
        <v>34</v>
      </c>
      <c r="K173" s="710">
        <v>111180</v>
      </c>
      <c r="L173" s="710"/>
      <c r="M173" s="710">
        <v>3270</v>
      </c>
      <c r="N173" s="710">
        <v>127</v>
      </c>
      <c r="O173" s="710">
        <v>415290</v>
      </c>
      <c r="P173" s="700"/>
      <c r="Q173" s="711">
        <v>3270</v>
      </c>
    </row>
    <row r="174" spans="1:17" ht="14.4" customHeight="1" x14ac:dyDescent="0.3">
      <c r="A174" s="694" t="s">
        <v>532</v>
      </c>
      <c r="B174" s="695" t="s">
        <v>3655</v>
      </c>
      <c r="C174" s="695" t="s">
        <v>3696</v>
      </c>
      <c r="D174" s="695" t="s">
        <v>3870</v>
      </c>
      <c r="E174" s="695" t="s">
        <v>3869</v>
      </c>
      <c r="F174" s="710"/>
      <c r="G174" s="710"/>
      <c r="H174" s="710"/>
      <c r="I174" s="710"/>
      <c r="J174" s="710">
        <v>16</v>
      </c>
      <c r="K174" s="710">
        <v>100976</v>
      </c>
      <c r="L174" s="710"/>
      <c r="M174" s="710">
        <v>6311</v>
      </c>
      <c r="N174" s="710">
        <v>63</v>
      </c>
      <c r="O174" s="710">
        <v>397593</v>
      </c>
      <c r="P174" s="700"/>
      <c r="Q174" s="711">
        <v>6311</v>
      </c>
    </row>
    <row r="175" spans="1:17" ht="14.4" customHeight="1" x14ac:dyDescent="0.3">
      <c r="A175" s="694" t="s">
        <v>532</v>
      </c>
      <c r="B175" s="695" t="s">
        <v>3655</v>
      </c>
      <c r="C175" s="695" t="s">
        <v>3696</v>
      </c>
      <c r="D175" s="695" t="s">
        <v>3871</v>
      </c>
      <c r="E175" s="695" t="s">
        <v>3869</v>
      </c>
      <c r="F175" s="710"/>
      <c r="G175" s="710"/>
      <c r="H175" s="710"/>
      <c r="I175" s="710"/>
      <c r="J175" s="710">
        <v>34</v>
      </c>
      <c r="K175" s="710">
        <v>344080</v>
      </c>
      <c r="L175" s="710"/>
      <c r="M175" s="710">
        <v>10120</v>
      </c>
      <c r="N175" s="710">
        <v>126</v>
      </c>
      <c r="O175" s="710">
        <v>1275120</v>
      </c>
      <c r="P175" s="700"/>
      <c r="Q175" s="711">
        <v>10120</v>
      </c>
    </row>
    <row r="176" spans="1:17" ht="14.4" customHeight="1" x14ac:dyDescent="0.3">
      <c r="A176" s="694" t="s">
        <v>532</v>
      </c>
      <c r="B176" s="695" t="s">
        <v>3655</v>
      </c>
      <c r="C176" s="695" t="s">
        <v>3696</v>
      </c>
      <c r="D176" s="695" t="s">
        <v>3872</v>
      </c>
      <c r="E176" s="695" t="s">
        <v>3873</v>
      </c>
      <c r="F176" s="710"/>
      <c r="G176" s="710"/>
      <c r="H176" s="710"/>
      <c r="I176" s="710"/>
      <c r="J176" s="710">
        <v>1</v>
      </c>
      <c r="K176" s="710">
        <v>7795</v>
      </c>
      <c r="L176" s="710"/>
      <c r="M176" s="710">
        <v>7795</v>
      </c>
      <c r="N176" s="710"/>
      <c r="O176" s="710"/>
      <c r="P176" s="700"/>
      <c r="Q176" s="711"/>
    </row>
    <row r="177" spans="1:17" ht="14.4" customHeight="1" x14ac:dyDescent="0.3">
      <c r="A177" s="694" t="s">
        <v>532</v>
      </c>
      <c r="B177" s="695" t="s">
        <v>3655</v>
      </c>
      <c r="C177" s="695" t="s">
        <v>3696</v>
      </c>
      <c r="D177" s="695" t="s">
        <v>3874</v>
      </c>
      <c r="E177" s="695" t="s">
        <v>3873</v>
      </c>
      <c r="F177" s="710"/>
      <c r="G177" s="710"/>
      <c r="H177" s="710"/>
      <c r="I177" s="710"/>
      <c r="J177" s="710">
        <v>1</v>
      </c>
      <c r="K177" s="710">
        <v>2580</v>
      </c>
      <c r="L177" s="710"/>
      <c r="M177" s="710">
        <v>2580</v>
      </c>
      <c r="N177" s="710"/>
      <c r="O177" s="710"/>
      <c r="P177" s="700"/>
      <c r="Q177" s="711"/>
    </row>
    <row r="178" spans="1:17" ht="14.4" customHeight="1" x14ac:dyDescent="0.3">
      <c r="A178" s="694" t="s">
        <v>532</v>
      </c>
      <c r="B178" s="695" t="s">
        <v>3655</v>
      </c>
      <c r="C178" s="695" t="s">
        <v>3696</v>
      </c>
      <c r="D178" s="695" t="s">
        <v>3875</v>
      </c>
      <c r="E178" s="695" t="s">
        <v>3876</v>
      </c>
      <c r="F178" s="710"/>
      <c r="G178" s="710"/>
      <c r="H178" s="710"/>
      <c r="I178" s="710"/>
      <c r="J178" s="710"/>
      <c r="K178" s="710"/>
      <c r="L178" s="710"/>
      <c r="M178" s="710"/>
      <c r="N178" s="710">
        <v>24</v>
      </c>
      <c r="O178" s="710">
        <v>683064</v>
      </c>
      <c r="P178" s="700"/>
      <c r="Q178" s="711">
        <v>28461</v>
      </c>
    </row>
    <row r="179" spans="1:17" ht="14.4" customHeight="1" x14ac:dyDescent="0.3">
      <c r="A179" s="694" t="s">
        <v>532</v>
      </c>
      <c r="B179" s="695" t="s">
        <v>3655</v>
      </c>
      <c r="C179" s="695" t="s">
        <v>3696</v>
      </c>
      <c r="D179" s="695" t="s">
        <v>3877</v>
      </c>
      <c r="E179" s="695" t="s">
        <v>3878</v>
      </c>
      <c r="F179" s="710"/>
      <c r="G179" s="710"/>
      <c r="H179" s="710"/>
      <c r="I179" s="710"/>
      <c r="J179" s="710">
        <v>1</v>
      </c>
      <c r="K179" s="710">
        <v>52248.3</v>
      </c>
      <c r="L179" s="710"/>
      <c r="M179" s="710">
        <v>52248.3</v>
      </c>
      <c r="N179" s="710"/>
      <c r="O179" s="710"/>
      <c r="P179" s="700"/>
      <c r="Q179" s="711"/>
    </row>
    <row r="180" spans="1:17" ht="14.4" customHeight="1" x14ac:dyDescent="0.3">
      <c r="A180" s="694" t="s">
        <v>532</v>
      </c>
      <c r="B180" s="695" t="s">
        <v>3655</v>
      </c>
      <c r="C180" s="695" t="s">
        <v>3696</v>
      </c>
      <c r="D180" s="695" t="s">
        <v>3879</v>
      </c>
      <c r="E180" s="695" t="s">
        <v>3880</v>
      </c>
      <c r="F180" s="710"/>
      <c r="G180" s="710"/>
      <c r="H180" s="710"/>
      <c r="I180" s="710"/>
      <c r="J180" s="710"/>
      <c r="K180" s="710"/>
      <c r="L180" s="710"/>
      <c r="M180" s="710"/>
      <c r="N180" s="710">
        <v>3</v>
      </c>
      <c r="O180" s="710">
        <v>179673</v>
      </c>
      <c r="P180" s="700"/>
      <c r="Q180" s="711">
        <v>59891</v>
      </c>
    </row>
    <row r="181" spans="1:17" ht="14.4" customHeight="1" x14ac:dyDescent="0.3">
      <c r="A181" s="694" t="s">
        <v>532</v>
      </c>
      <c r="B181" s="695" t="s">
        <v>3655</v>
      </c>
      <c r="C181" s="695" t="s">
        <v>3696</v>
      </c>
      <c r="D181" s="695" t="s">
        <v>3881</v>
      </c>
      <c r="E181" s="695" t="s">
        <v>3880</v>
      </c>
      <c r="F181" s="710"/>
      <c r="G181" s="710"/>
      <c r="H181" s="710"/>
      <c r="I181" s="710"/>
      <c r="J181" s="710"/>
      <c r="K181" s="710"/>
      <c r="L181" s="710"/>
      <c r="M181" s="710"/>
      <c r="N181" s="710">
        <v>12</v>
      </c>
      <c r="O181" s="710">
        <v>51852</v>
      </c>
      <c r="P181" s="700"/>
      <c r="Q181" s="711">
        <v>4321</v>
      </c>
    </row>
    <row r="182" spans="1:17" ht="14.4" customHeight="1" x14ac:dyDescent="0.3">
      <c r="A182" s="694" t="s">
        <v>532</v>
      </c>
      <c r="B182" s="695" t="s">
        <v>3655</v>
      </c>
      <c r="C182" s="695" t="s">
        <v>3696</v>
      </c>
      <c r="D182" s="695" t="s">
        <v>3882</v>
      </c>
      <c r="E182" s="695" t="s">
        <v>3883</v>
      </c>
      <c r="F182" s="710"/>
      <c r="G182" s="710"/>
      <c r="H182" s="710"/>
      <c r="I182" s="710"/>
      <c r="J182" s="710"/>
      <c r="K182" s="710"/>
      <c r="L182" s="710"/>
      <c r="M182" s="710"/>
      <c r="N182" s="710">
        <v>3</v>
      </c>
      <c r="O182" s="710">
        <v>4853.28</v>
      </c>
      <c r="P182" s="700"/>
      <c r="Q182" s="711">
        <v>1617.76</v>
      </c>
    </row>
    <row r="183" spans="1:17" ht="14.4" customHeight="1" x14ac:dyDescent="0.3">
      <c r="A183" s="694" t="s">
        <v>532</v>
      </c>
      <c r="B183" s="695" t="s">
        <v>3655</v>
      </c>
      <c r="C183" s="695" t="s">
        <v>3696</v>
      </c>
      <c r="D183" s="695" t="s">
        <v>3884</v>
      </c>
      <c r="E183" s="695" t="s">
        <v>3885</v>
      </c>
      <c r="F183" s="710"/>
      <c r="G183" s="710"/>
      <c r="H183" s="710"/>
      <c r="I183" s="710"/>
      <c r="J183" s="710"/>
      <c r="K183" s="710"/>
      <c r="L183" s="710"/>
      <c r="M183" s="710"/>
      <c r="N183" s="710">
        <v>1</v>
      </c>
      <c r="O183" s="710">
        <v>10580.24</v>
      </c>
      <c r="P183" s="700"/>
      <c r="Q183" s="711">
        <v>10580.24</v>
      </c>
    </row>
    <row r="184" spans="1:17" ht="14.4" customHeight="1" x14ac:dyDescent="0.3">
      <c r="A184" s="694" t="s">
        <v>532</v>
      </c>
      <c r="B184" s="695" t="s">
        <v>3655</v>
      </c>
      <c r="C184" s="695" t="s">
        <v>3696</v>
      </c>
      <c r="D184" s="695" t="s">
        <v>3886</v>
      </c>
      <c r="E184" s="695" t="s">
        <v>3887</v>
      </c>
      <c r="F184" s="710"/>
      <c r="G184" s="710"/>
      <c r="H184" s="710"/>
      <c r="I184" s="710"/>
      <c r="J184" s="710"/>
      <c r="K184" s="710"/>
      <c r="L184" s="710"/>
      <c r="M184" s="710"/>
      <c r="N184" s="710">
        <v>10</v>
      </c>
      <c r="O184" s="710">
        <v>103532.7</v>
      </c>
      <c r="P184" s="700"/>
      <c r="Q184" s="711">
        <v>10353.27</v>
      </c>
    </row>
    <row r="185" spans="1:17" ht="14.4" customHeight="1" x14ac:dyDescent="0.3">
      <c r="A185" s="694" t="s">
        <v>532</v>
      </c>
      <c r="B185" s="695" t="s">
        <v>3655</v>
      </c>
      <c r="C185" s="695" t="s">
        <v>3696</v>
      </c>
      <c r="D185" s="695" t="s">
        <v>3888</v>
      </c>
      <c r="E185" s="695" t="s">
        <v>3889</v>
      </c>
      <c r="F185" s="710"/>
      <c r="G185" s="710"/>
      <c r="H185" s="710"/>
      <c r="I185" s="710"/>
      <c r="J185" s="710"/>
      <c r="K185" s="710"/>
      <c r="L185" s="710"/>
      <c r="M185" s="710"/>
      <c r="N185" s="710">
        <v>4</v>
      </c>
      <c r="O185" s="710">
        <v>238735.28</v>
      </c>
      <c r="P185" s="700"/>
      <c r="Q185" s="711">
        <v>59683.82</v>
      </c>
    </row>
    <row r="186" spans="1:17" ht="14.4" customHeight="1" x14ac:dyDescent="0.3">
      <c r="A186" s="694" t="s">
        <v>532</v>
      </c>
      <c r="B186" s="695" t="s">
        <v>3655</v>
      </c>
      <c r="C186" s="695" t="s">
        <v>3696</v>
      </c>
      <c r="D186" s="695" t="s">
        <v>3890</v>
      </c>
      <c r="E186" s="695" t="s">
        <v>3891</v>
      </c>
      <c r="F186" s="710"/>
      <c r="G186" s="710"/>
      <c r="H186" s="710"/>
      <c r="I186" s="710"/>
      <c r="J186" s="710"/>
      <c r="K186" s="710"/>
      <c r="L186" s="710"/>
      <c r="M186" s="710"/>
      <c r="N186" s="710">
        <v>2</v>
      </c>
      <c r="O186" s="710">
        <v>723602.64</v>
      </c>
      <c r="P186" s="700"/>
      <c r="Q186" s="711">
        <v>361801.32</v>
      </c>
    </row>
    <row r="187" spans="1:17" ht="14.4" customHeight="1" x14ac:dyDescent="0.3">
      <c r="A187" s="694" t="s">
        <v>532</v>
      </c>
      <c r="B187" s="695" t="s">
        <v>3655</v>
      </c>
      <c r="C187" s="695" t="s">
        <v>3696</v>
      </c>
      <c r="D187" s="695" t="s">
        <v>3892</v>
      </c>
      <c r="E187" s="695" t="s">
        <v>3893</v>
      </c>
      <c r="F187" s="710"/>
      <c r="G187" s="710"/>
      <c r="H187" s="710"/>
      <c r="I187" s="710"/>
      <c r="J187" s="710"/>
      <c r="K187" s="710"/>
      <c r="L187" s="710"/>
      <c r="M187" s="710"/>
      <c r="N187" s="710">
        <v>15</v>
      </c>
      <c r="O187" s="710">
        <v>505548</v>
      </c>
      <c r="P187" s="700"/>
      <c r="Q187" s="711">
        <v>33703.199999999997</v>
      </c>
    </row>
    <row r="188" spans="1:17" ht="14.4" customHeight="1" x14ac:dyDescent="0.3">
      <c r="A188" s="694" t="s">
        <v>532</v>
      </c>
      <c r="B188" s="695" t="s">
        <v>3655</v>
      </c>
      <c r="C188" s="695" t="s">
        <v>3696</v>
      </c>
      <c r="D188" s="695" t="s">
        <v>3894</v>
      </c>
      <c r="E188" s="695" t="s">
        <v>3895</v>
      </c>
      <c r="F188" s="710"/>
      <c r="G188" s="710"/>
      <c r="H188" s="710"/>
      <c r="I188" s="710"/>
      <c r="J188" s="710"/>
      <c r="K188" s="710"/>
      <c r="L188" s="710"/>
      <c r="M188" s="710"/>
      <c r="N188" s="710">
        <v>6</v>
      </c>
      <c r="O188" s="710">
        <v>415500</v>
      </c>
      <c r="P188" s="700"/>
      <c r="Q188" s="711">
        <v>69250</v>
      </c>
    </row>
    <row r="189" spans="1:17" ht="14.4" customHeight="1" x14ac:dyDescent="0.3">
      <c r="A189" s="694" t="s">
        <v>532</v>
      </c>
      <c r="B189" s="695" t="s">
        <v>3655</v>
      </c>
      <c r="C189" s="695" t="s">
        <v>3696</v>
      </c>
      <c r="D189" s="695" t="s">
        <v>3896</v>
      </c>
      <c r="E189" s="695" t="s">
        <v>3897</v>
      </c>
      <c r="F189" s="710"/>
      <c r="G189" s="710"/>
      <c r="H189" s="710"/>
      <c r="I189" s="710"/>
      <c r="J189" s="710"/>
      <c r="K189" s="710"/>
      <c r="L189" s="710"/>
      <c r="M189" s="710"/>
      <c r="N189" s="710">
        <v>1</v>
      </c>
      <c r="O189" s="710">
        <v>79984</v>
      </c>
      <c r="P189" s="700"/>
      <c r="Q189" s="711">
        <v>79984</v>
      </c>
    </row>
    <row r="190" spans="1:17" ht="14.4" customHeight="1" x14ac:dyDescent="0.3">
      <c r="A190" s="694" t="s">
        <v>532</v>
      </c>
      <c r="B190" s="695" t="s">
        <v>3655</v>
      </c>
      <c r="C190" s="695" t="s">
        <v>3696</v>
      </c>
      <c r="D190" s="695" t="s">
        <v>3898</v>
      </c>
      <c r="E190" s="695" t="s">
        <v>3899</v>
      </c>
      <c r="F190" s="710"/>
      <c r="G190" s="710"/>
      <c r="H190" s="710"/>
      <c r="I190" s="710"/>
      <c r="J190" s="710"/>
      <c r="K190" s="710"/>
      <c r="L190" s="710"/>
      <c r="M190" s="710"/>
      <c r="N190" s="710">
        <v>1</v>
      </c>
      <c r="O190" s="710">
        <v>1958.46</v>
      </c>
      <c r="P190" s="700"/>
      <c r="Q190" s="711">
        <v>1958.46</v>
      </c>
    </row>
    <row r="191" spans="1:17" ht="14.4" customHeight="1" x14ac:dyDescent="0.3">
      <c r="A191" s="694" t="s">
        <v>532</v>
      </c>
      <c r="B191" s="695" t="s">
        <v>3655</v>
      </c>
      <c r="C191" s="695" t="s">
        <v>3696</v>
      </c>
      <c r="D191" s="695" t="s">
        <v>3900</v>
      </c>
      <c r="E191" s="695" t="s">
        <v>3901</v>
      </c>
      <c r="F191" s="710"/>
      <c r="G191" s="710"/>
      <c r="H191" s="710"/>
      <c r="I191" s="710"/>
      <c r="J191" s="710"/>
      <c r="K191" s="710"/>
      <c r="L191" s="710"/>
      <c r="M191" s="710"/>
      <c r="N191" s="710">
        <v>1</v>
      </c>
      <c r="O191" s="710">
        <v>27977.88</v>
      </c>
      <c r="P191" s="700"/>
      <c r="Q191" s="711">
        <v>27977.88</v>
      </c>
    </row>
    <row r="192" spans="1:17" ht="14.4" customHeight="1" x14ac:dyDescent="0.3">
      <c r="A192" s="694" t="s">
        <v>532</v>
      </c>
      <c r="B192" s="695" t="s">
        <v>3655</v>
      </c>
      <c r="C192" s="695" t="s">
        <v>3696</v>
      </c>
      <c r="D192" s="695" t="s">
        <v>3902</v>
      </c>
      <c r="E192" s="695" t="s">
        <v>3903</v>
      </c>
      <c r="F192" s="710"/>
      <c r="G192" s="710"/>
      <c r="H192" s="710"/>
      <c r="I192" s="710"/>
      <c r="J192" s="710"/>
      <c r="K192" s="710"/>
      <c r="L192" s="710"/>
      <c r="M192" s="710"/>
      <c r="N192" s="710">
        <v>4</v>
      </c>
      <c r="O192" s="710">
        <v>12867.48</v>
      </c>
      <c r="P192" s="700"/>
      <c r="Q192" s="711">
        <v>3216.87</v>
      </c>
    </row>
    <row r="193" spans="1:17" ht="14.4" customHeight="1" x14ac:dyDescent="0.3">
      <c r="A193" s="694" t="s">
        <v>532</v>
      </c>
      <c r="B193" s="695" t="s">
        <v>3655</v>
      </c>
      <c r="C193" s="695" t="s">
        <v>3696</v>
      </c>
      <c r="D193" s="695" t="s">
        <v>3904</v>
      </c>
      <c r="E193" s="695" t="s">
        <v>3825</v>
      </c>
      <c r="F193" s="710">
        <v>47</v>
      </c>
      <c r="G193" s="710">
        <v>194836.15000000002</v>
      </c>
      <c r="H193" s="710">
        <v>1</v>
      </c>
      <c r="I193" s="710">
        <v>4145.4500000000007</v>
      </c>
      <c r="J193" s="710">
        <v>8</v>
      </c>
      <c r="K193" s="710">
        <v>33163.599999999999</v>
      </c>
      <c r="L193" s="710">
        <v>0.17021276595744678</v>
      </c>
      <c r="M193" s="710">
        <v>4145.45</v>
      </c>
      <c r="N193" s="710">
        <v>4</v>
      </c>
      <c r="O193" s="710">
        <v>16581.8</v>
      </c>
      <c r="P193" s="700">
        <v>8.5106382978723388E-2</v>
      </c>
      <c r="Q193" s="711">
        <v>4145.45</v>
      </c>
    </row>
    <row r="194" spans="1:17" ht="14.4" customHeight="1" x14ac:dyDescent="0.3">
      <c r="A194" s="694" t="s">
        <v>532</v>
      </c>
      <c r="B194" s="695" t="s">
        <v>3655</v>
      </c>
      <c r="C194" s="695" t="s">
        <v>3696</v>
      </c>
      <c r="D194" s="695" t="s">
        <v>3905</v>
      </c>
      <c r="E194" s="695" t="s">
        <v>3906</v>
      </c>
      <c r="F194" s="710">
        <v>4</v>
      </c>
      <c r="G194" s="710">
        <v>8788</v>
      </c>
      <c r="H194" s="710">
        <v>1</v>
      </c>
      <c r="I194" s="710">
        <v>2197</v>
      </c>
      <c r="J194" s="710"/>
      <c r="K194" s="710"/>
      <c r="L194" s="710"/>
      <c r="M194" s="710"/>
      <c r="N194" s="710"/>
      <c r="O194" s="710"/>
      <c r="P194" s="700"/>
      <c r="Q194" s="711"/>
    </row>
    <row r="195" spans="1:17" ht="14.4" customHeight="1" x14ac:dyDescent="0.3">
      <c r="A195" s="694" t="s">
        <v>532</v>
      </c>
      <c r="B195" s="695" t="s">
        <v>3655</v>
      </c>
      <c r="C195" s="695" t="s">
        <v>3696</v>
      </c>
      <c r="D195" s="695" t="s">
        <v>3907</v>
      </c>
      <c r="E195" s="695" t="s">
        <v>3906</v>
      </c>
      <c r="F195" s="710">
        <v>1</v>
      </c>
      <c r="G195" s="710">
        <v>21561.55</v>
      </c>
      <c r="H195" s="710">
        <v>1</v>
      </c>
      <c r="I195" s="710">
        <v>21561.55</v>
      </c>
      <c r="J195" s="710"/>
      <c r="K195" s="710"/>
      <c r="L195" s="710"/>
      <c r="M195" s="710"/>
      <c r="N195" s="710"/>
      <c r="O195" s="710"/>
      <c r="P195" s="700"/>
      <c r="Q195" s="711"/>
    </row>
    <row r="196" spans="1:17" ht="14.4" customHeight="1" x14ac:dyDescent="0.3">
      <c r="A196" s="694" t="s">
        <v>532</v>
      </c>
      <c r="B196" s="695" t="s">
        <v>3655</v>
      </c>
      <c r="C196" s="695" t="s">
        <v>3696</v>
      </c>
      <c r="D196" s="695" t="s">
        <v>3908</v>
      </c>
      <c r="E196" s="695" t="s">
        <v>3909</v>
      </c>
      <c r="F196" s="710"/>
      <c r="G196" s="710"/>
      <c r="H196" s="710"/>
      <c r="I196" s="710"/>
      <c r="J196" s="710"/>
      <c r="K196" s="710"/>
      <c r="L196" s="710"/>
      <c r="M196" s="710"/>
      <c r="N196" s="710">
        <v>8</v>
      </c>
      <c r="O196" s="710">
        <v>429488</v>
      </c>
      <c r="P196" s="700"/>
      <c r="Q196" s="711">
        <v>53686</v>
      </c>
    </row>
    <row r="197" spans="1:17" ht="14.4" customHeight="1" x14ac:dyDescent="0.3">
      <c r="A197" s="694" t="s">
        <v>532</v>
      </c>
      <c r="B197" s="695" t="s">
        <v>3655</v>
      </c>
      <c r="C197" s="695" t="s">
        <v>3696</v>
      </c>
      <c r="D197" s="695" t="s">
        <v>3910</v>
      </c>
      <c r="E197" s="695" t="s">
        <v>3911</v>
      </c>
      <c r="F197" s="710"/>
      <c r="G197" s="710"/>
      <c r="H197" s="710"/>
      <c r="I197" s="710"/>
      <c r="J197" s="710"/>
      <c r="K197" s="710"/>
      <c r="L197" s="710"/>
      <c r="M197" s="710"/>
      <c r="N197" s="710">
        <v>7</v>
      </c>
      <c r="O197" s="710">
        <v>10354.959999999999</v>
      </c>
      <c r="P197" s="700"/>
      <c r="Q197" s="711">
        <v>1479.28</v>
      </c>
    </row>
    <row r="198" spans="1:17" ht="14.4" customHeight="1" x14ac:dyDescent="0.3">
      <c r="A198" s="694" t="s">
        <v>532</v>
      </c>
      <c r="B198" s="695" t="s">
        <v>3655</v>
      </c>
      <c r="C198" s="695" t="s">
        <v>3696</v>
      </c>
      <c r="D198" s="695" t="s">
        <v>3912</v>
      </c>
      <c r="E198" s="695" t="s">
        <v>3913</v>
      </c>
      <c r="F198" s="710"/>
      <c r="G198" s="710"/>
      <c r="H198" s="710"/>
      <c r="I198" s="710"/>
      <c r="J198" s="710"/>
      <c r="K198" s="710"/>
      <c r="L198" s="710"/>
      <c r="M198" s="710"/>
      <c r="N198" s="710">
        <v>11</v>
      </c>
      <c r="O198" s="710">
        <v>198315.81</v>
      </c>
      <c r="P198" s="700"/>
      <c r="Q198" s="711">
        <v>18028.71</v>
      </c>
    </row>
    <row r="199" spans="1:17" ht="14.4" customHeight="1" x14ac:dyDescent="0.3">
      <c r="A199" s="694" t="s">
        <v>532</v>
      </c>
      <c r="B199" s="695" t="s">
        <v>3655</v>
      </c>
      <c r="C199" s="695" t="s">
        <v>3696</v>
      </c>
      <c r="D199" s="695" t="s">
        <v>3914</v>
      </c>
      <c r="E199" s="695" t="s">
        <v>3915</v>
      </c>
      <c r="F199" s="710"/>
      <c r="G199" s="710"/>
      <c r="H199" s="710"/>
      <c r="I199" s="710"/>
      <c r="J199" s="710"/>
      <c r="K199" s="710"/>
      <c r="L199" s="710"/>
      <c r="M199" s="710"/>
      <c r="N199" s="710">
        <v>1</v>
      </c>
      <c r="O199" s="710">
        <v>3480</v>
      </c>
      <c r="P199" s="700"/>
      <c r="Q199" s="711">
        <v>3480</v>
      </c>
    </row>
    <row r="200" spans="1:17" ht="14.4" customHeight="1" x14ac:dyDescent="0.3">
      <c r="A200" s="694" t="s">
        <v>532</v>
      </c>
      <c r="B200" s="695" t="s">
        <v>3655</v>
      </c>
      <c r="C200" s="695" t="s">
        <v>3696</v>
      </c>
      <c r="D200" s="695" t="s">
        <v>3916</v>
      </c>
      <c r="E200" s="695" t="s">
        <v>3784</v>
      </c>
      <c r="F200" s="710"/>
      <c r="G200" s="710"/>
      <c r="H200" s="710"/>
      <c r="I200" s="710"/>
      <c r="J200" s="710"/>
      <c r="K200" s="710"/>
      <c r="L200" s="710"/>
      <c r="M200" s="710"/>
      <c r="N200" s="710">
        <v>2</v>
      </c>
      <c r="O200" s="710">
        <v>16626</v>
      </c>
      <c r="P200" s="700"/>
      <c r="Q200" s="711">
        <v>8313</v>
      </c>
    </row>
    <row r="201" spans="1:17" ht="14.4" customHeight="1" x14ac:dyDescent="0.3">
      <c r="A201" s="694" t="s">
        <v>532</v>
      </c>
      <c r="B201" s="695" t="s">
        <v>3655</v>
      </c>
      <c r="C201" s="695" t="s">
        <v>3696</v>
      </c>
      <c r="D201" s="695" t="s">
        <v>3917</v>
      </c>
      <c r="E201" s="695" t="s">
        <v>3750</v>
      </c>
      <c r="F201" s="710">
        <v>3</v>
      </c>
      <c r="G201" s="710">
        <v>12681.99</v>
      </c>
      <c r="H201" s="710">
        <v>1</v>
      </c>
      <c r="I201" s="710">
        <v>4227.33</v>
      </c>
      <c r="J201" s="710"/>
      <c r="K201" s="710"/>
      <c r="L201" s="710"/>
      <c r="M201" s="710"/>
      <c r="N201" s="710">
        <v>1</v>
      </c>
      <c r="O201" s="710">
        <v>4227.33</v>
      </c>
      <c r="P201" s="700">
        <v>0.33333333333333331</v>
      </c>
      <c r="Q201" s="711">
        <v>4227.33</v>
      </c>
    </row>
    <row r="202" spans="1:17" ht="14.4" customHeight="1" x14ac:dyDescent="0.3">
      <c r="A202" s="694" t="s">
        <v>532</v>
      </c>
      <c r="B202" s="695" t="s">
        <v>3655</v>
      </c>
      <c r="C202" s="695" t="s">
        <v>3696</v>
      </c>
      <c r="D202" s="695" t="s">
        <v>3918</v>
      </c>
      <c r="E202" s="695" t="s">
        <v>3919</v>
      </c>
      <c r="F202" s="710"/>
      <c r="G202" s="710"/>
      <c r="H202" s="710"/>
      <c r="I202" s="710"/>
      <c r="J202" s="710"/>
      <c r="K202" s="710"/>
      <c r="L202" s="710"/>
      <c r="M202" s="710"/>
      <c r="N202" s="710">
        <v>15</v>
      </c>
      <c r="O202" s="710">
        <v>410670</v>
      </c>
      <c r="P202" s="700"/>
      <c r="Q202" s="711">
        <v>27378</v>
      </c>
    </row>
    <row r="203" spans="1:17" ht="14.4" customHeight="1" x14ac:dyDescent="0.3">
      <c r="A203" s="694" t="s">
        <v>532</v>
      </c>
      <c r="B203" s="695" t="s">
        <v>3655</v>
      </c>
      <c r="C203" s="695" t="s">
        <v>3696</v>
      </c>
      <c r="D203" s="695" t="s">
        <v>3920</v>
      </c>
      <c r="E203" s="695" t="s">
        <v>3921</v>
      </c>
      <c r="F203" s="710"/>
      <c r="G203" s="710"/>
      <c r="H203" s="710"/>
      <c r="I203" s="710"/>
      <c r="J203" s="710"/>
      <c r="K203" s="710"/>
      <c r="L203" s="710"/>
      <c r="M203" s="710"/>
      <c r="N203" s="710">
        <v>2</v>
      </c>
      <c r="O203" s="710">
        <v>3616.9</v>
      </c>
      <c r="P203" s="700"/>
      <c r="Q203" s="711">
        <v>1808.45</v>
      </c>
    </row>
    <row r="204" spans="1:17" ht="14.4" customHeight="1" x14ac:dyDescent="0.3">
      <c r="A204" s="694" t="s">
        <v>532</v>
      </c>
      <c r="B204" s="695" t="s">
        <v>3655</v>
      </c>
      <c r="C204" s="695" t="s">
        <v>3696</v>
      </c>
      <c r="D204" s="695" t="s">
        <v>3922</v>
      </c>
      <c r="E204" s="695" t="s">
        <v>3923</v>
      </c>
      <c r="F204" s="710"/>
      <c r="G204" s="710"/>
      <c r="H204" s="710"/>
      <c r="I204" s="710"/>
      <c r="J204" s="710"/>
      <c r="K204" s="710"/>
      <c r="L204" s="710"/>
      <c r="M204" s="710"/>
      <c r="N204" s="710">
        <v>1</v>
      </c>
      <c r="O204" s="710">
        <v>4385.37</v>
      </c>
      <c r="P204" s="700"/>
      <c r="Q204" s="711">
        <v>4385.37</v>
      </c>
    </row>
    <row r="205" spans="1:17" ht="14.4" customHeight="1" x14ac:dyDescent="0.3">
      <c r="A205" s="694" t="s">
        <v>532</v>
      </c>
      <c r="B205" s="695" t="s">
        <v>3655</v>
      </c>
      <c r="C205" s="695" t="s">
        <v>3696</v>
      </c>
      <c r="D205" s="695" t="s">
        <v>3924</v>
      </c>
      <c r="E205" s="695" t="s">
        <v>3925</v>
      </c>
      <c r="F205" s="710">
        <v>1</v>
      </c>
      <c r="G205" s="710">
        <v>499134.49</v>
      </c>
      <c r="H205" s="710">
        <v>1</v>
      </c>
      <c r="I205" s="710">
        <v>499134.49</v>
      </c>
      <c r="J205" s="710"/>
      <c r="K205" s="710"/>
      <c r="L205" s="710"/>
      <c r="M205" s="710"/>
      <c r="N205" s="710">
        <v>2</v>
      </c>
      <c r="O205" s="710">
        <v>998268.98</v>
      </c>
      <c r="P205" s="700">
        <v>2</v>
      </c>
      <c r="Q205" s="711">
        <v>499134.49</v>
      </c>
    </row>
    <row r="206" spans="1:17" ht="14.4" customHeight="1" x14ac:dyDescent="0.3">
      <c r="A206" s="694" t="s">
        <v>532</v>
      </c>
      <c r="B206" s="695" t="s">
        <v>3655</v>
      </c>
      <c r="C206" s="695" t="s">
        <v>3696</v>
      </c>
      <c r="D206" s="695" t="s">
        <v>3926</v>
      </c>
      <c r="E206" s="695" t="s">
        <v>3800</v>
      </c>
      <c r="F206" s="710">
        <v>2</v>
      </c>
      <c r="G206" s="710">
        <v>6245.12</v>
      </c>
      <c r="H206" s="710">
        <v>1</v>
      </c>
      <c r="I206" s="710">
        <v>3122.56</v>
      </c>
      <c r="J206" s="710"/>
      <c r="K206" s="710"/>
      <c r="L206" s="710"/>
      <c r="M206" s="710"/>
      <c r="N206" s="710"/>
      <c r="O206" s="710"/>
      <c r="P206" s="700"/>
      <c r="Q206" s="711"/>
    </row>
    <row r="207" spans="1:17" ht="14.4" customHeight="1" x14ac:dyDescent="0.3">
      <c r="A207" s="694" t="s">
        <v>532</v>
      </c>
      <c r="B207" s="695" t="s">
        <v>3655</v>
      </c>
      <c r="C207" s="695" t="s">
        <v>3696</v>
      </c>
      <c r="D207" s="695" t="s">
        <v>3927</v>
      </c>
      <c r="E207" s="695" t="s">
        <v>3735</v>
      </c>
      <c r="F207" s="710">
        <v>1</v>
      </c>
      <c r="G207" s="710">
        <v>4577.62</v>
      </c>
      <c r="H207" s="710">
        <v>1</v>
      </c>
      <c r="I207" s="710">
        <v>4577.62</v>
      </c>
      <c r="J207" s="710"/>
      <c r="K207" s="710"/>
      <c r="L207" s="710"/>
      <c r="M207" s="710"/>
      <c r="N207" s="710">
        <v>2</v>
      </c>
      <c r="O207" s="710">
        <v>9155.24</v>
      </c>
      <c r="P207" s="700">
        <v>2</v>
      </c>
      <c r="Q207" s="711">
        <v>4577.62</v>
      </c>
    </row>
    <row r="208" spans="1:17" ht="14.4" customHeight="1" x14ac:dyDescent="0.3">
      <c r="A208" s="694" t="s">
        <v>532</v>
      </c>
      <c r="B208" s="695" t="s">
        <v>3655</v>
      </c>
      <c r="C208" s="695" t="s">
        <v>3696</v>
      </c>
      <c r="D208" s="695" t="s">
        <v>3928</v>
      </c>
      <c r="E208" s="695" t="s">
        <v>3929</v>
      </c>
      <c r="F208" s="710">
        <v>1</v>
      </c>
      <c r="G208" s="710">
        <v>14750.56</v>
      </c>
      <c r="H208" s="710">
        <v>1</v>
      </c>
      <c r="I208" s="710">
        <v>14750.56</v>
      </c>
      <c r="J208" s="710"/>
      <c r="K208" s="710"/>
      <c r="L208" s="710"/>
      <c r="M208" s="710"/>
      <c r="N208" s="710"/>
      <c r="O208" s="710"/>
      <c r="P208" s="700"/>
      <c r="Q208" s="711"/>
    </row>
    <row r="209" spans="1:17" ht="14.4" customHeight="1" x14ac:dyDescent="0.3">
      <c r="A209" s="694" t="s">
        <v>532</v>
      </c>
      <c r="B209" s="695" t="s">
        <v>3655</v>
      </c>
      <c r="C209" s="695" t="s">
        <v>3696</v>
      </c>
      <c r="D209" s="695" t="s">
        <v>3930</v>
      </c>
      <c r="E209" s="695" t="s">
        <v>3931</v>
      </c>
      <c r="F209" s="710"/>
      <c r="G209" s="710"/>
      <c r="H209" s="710"/>
      <c r="I209" s="710"/>
      <c r="J209" s="710"/>
      <c r="K209" s="710"/>
      <c r="L209" s="710"/>
      <c r="M209" s="710"/>
      <c r="N209" s="710">
        <v>1</v>
      </c>
      <c r="O209" s="710">
        <v>290170.88</v>
      </c>
      <c r="P209" s="700"/>
      <c r="Q209" s="711">
        <v>290170.88</v>
      </c>
    </row>
    <row r="210" spans="1:17" ht="14.4" customHeight="1" x14ac:dyDescent="0.3">
      <c r="A210" s="694" t="s">
        <v>532</v>
      </c>
      <c r="B210" s="695" t="s">
        <v>3655</v>
      </c>
      <c r="C210" s="695" t="s">
        <v>3696</v>
      </c>
      <c r="D210" s="695" t="s">
        <v>3932</v>
      </c>
      <c r="E210" s="695" t="s">
        <v>3800</v>
      </c>
      <c r="F210" s="710"/>
      <c r="G210" s="710"/>
      <c r="H210" s="710"/>
      <c r="I210" s="710"/>
      <c r="J210" s="710">
        <v>1</v>
      </c>
      <c r="K210" s="710">
        <v>3237.6</v>
      </c>
      <c r="L210" s="710"/>
      <c r="M210" s="710">
        <v>3237.6</v>
      </c>
      <c r="N210" s="710"/>
      <c r="O210" s="710"/>
      <c r="P210" s="700"/>
      <c r="Q210" s="711"/>
    </row>
    <row r="211" spans="1:17" ht="14.4" customHeight="1" x14ac:dyDescent="0.3">
      <c r="A211" s="694" t="s">
        <v>532</v>
      </c>
      <c r="B211" s="695" t="s">
        <v>3655</v>
      </c>
      <c r="C211" s="695" t="s">
        <v>3554</v>
      </c>
      <c r="D211" s="695" t="s">
        <v>3933</v>
      </c>
      <c r="E211" s="695" t="s">
        <v>3934</v>
      </c>
      <c r="F211" s="710">
        <v>8</v>
      </c>
      <c r="G211" s="710">
        <v>2230</v>
      </c>
      <c r="H211" s="710">
        <v>1</v>
      </c>
      <c r="I211" s="710">
        <v>278.75</v>
      </c>
      <c r="J211" s="710">
        <v>10</v>
      </c>
      <c r="K211" s="710">
        <v>2800</v>
      </c>
      <c r="L211" s="710">
        <v>1.2556053811659194</v>
      </c>
      <c r="M211" s="710">
        <v>280</v>
      </c>
      <c r="N211" s="710">
        <v>7</v>
      </c>
      <c r="O211" s="710">
        <v>1969</v>
      </c>
      <c r="P211" s="700">
        <v>0.88295964125560533</v>
      </c>
      <c r="Q211" s="711">
        <v>281.28571428571428</v>
      </c>
    </row>
    <row r="212" spans="1:17" ht="14.4" customHeight="1" x14ac:dyDescent="0.3">
      <c r="A212" s="694" t="s">
        <v>532</v>
      </c>
      <c r="B212" s="695" t="s">
        <v>3655</v>
      </c>
      <c r="C212" s="695" t="s">
        <v>3554</v>
      </c>
      <c r="D212" s="695" t="s">
        <v>3935</v>
      </c>
      <c r="E212" s="695" t="s">
        <v>3936</v>
      </c>
      <c r="F212" s="710">
        <v>4</v>
      </c>
      <c r="G212" s="710">
        <v>33372</v>
      </c>
      <c r="H212" s="710">
        <v>1</v>
      </c>
      <c r="I212" s="710">
        <v>8343</v>
      </c>
      <c r="J212" s="710">
        <v>1</v>
      </c>
      <c r="K212" s="710">
        <v>8377</v>
      </c>
      <c r="L212" s="710">
        <v>0.25101881817092175</v>
      </c>
      <c r="M212" s="710">
        <v>8377</v>
      </c>
      <c r="N212" s="710">
        <v>1</v>
      </c>
      <c r="O212" s="710">
        <v>8377</v>
      </c>
      <c r="P212" s="700">
        <v>0.25101881817092175</v>
      </c>
      <c r="Q212" s="711">
        <v>8377</v>
      </c>
    </row>
    <row r="213" spans="1:17" ht="14.4" customHeight="1" x14ac:dyDescent="0.3">
      <c r="A213" s="694" t="s">
        <v>532</v>
      </c>
      <c r="B213" s="695" t="s">
        <v>3655</v>
      </c>
      <c r="C213" s="695" t="s">
        <v>3554</v>
      </c>
      <c r="D213" s="695" t="s">
        <v>3937</v>
      </c>
      <c r="E213" s="695" t="s">
        <v>3938</v>
      </c>
      <c r="F213" s="710">
        <v>19</v>
      </c>
      <c r="G213" s="710">
        <v>101794</v>
      </c>
      <c r="H213" s="710">
        <v>1</v>
      </c>
      <c r="I213" s="710">
        <v>5357.5789473684208</v>
      </c>
      <c r="J213" s="710">
        <v>16</v>
      </c>
      <c r="K213" s="710">
        <v>86288</v>
      </c>
      <c r="L213" s="710">
        <v>0.84767275084975535</v>
      </c>
      <c r="M213" s="710">
        <v>5393</v>
      </c>
      <c r="N213" s="710">
        <v>26</v>
      </c>
      <c r="O213" s="710">
        <v>140466</v>
      </c>
      <c r="P213" s="700">
        <v>1.3799045130361318</v>
      </c>
      <c r="Q213" s="711">
        <v>5402.5384615384619</v>
      </c>
    </row>
    <row r="214" spans="1:17" ht="14.4" customHeight="1" x14ac:dyDescent="0.3">
      <c r="A214" s="694" t="s">
        <v>532</v>
      </c>
      <c r="B214" s="695" t="s">
        <v>3655</v>
      </c>
      <c r="C214" s="695" t="s">
        <v>3554</v>
      </c>
      <c r="D214" s="695" t="s">
        <v>3939</v>
      </c>
      <c r="E214" s="695" t="s">
        <v>3940</v>
      </c>
      <c r="F214" s="710">
        <v>2</v>
      </c>
      <c r="G214" s="710">
        <v>22616</v>
      </c>
      <c r="H214" s="710">
        <v>1</v>
      </c>
      <c r="I214" s="710">
        <v>11308</v>
      </c>
      <c r="J214" s="710">
        <v>4</v>
      </c>
      <c r="K214" s="710">
        <v>45436</v>
      </c>
      <c r="L214" s="710">
        <v>2.0090201627166606</v>
      </c>
      <c r="M214" s="710">
        <v>11359</v>
      </c>
      <c r="N214" s="710">
        <v>5</v>
      </c>
      <c r="O214" s="710">
        <v>56979</v>
      </c>
      <c r="P214" s="700">
        <v>2.5194110364343829</v>
      </c>
      <c r="Q214" s="711">
        <v>11395.8</v>
      </c>
    </row>
    <row r="215" spans="1:17" ht="14.4" customHeight="1" x14ac:dyDescent="0.3">
      <c r="A215" s="694" t="s">
        <v>532</v>
      </c>
      <c r="B215" s="695" t="s">
        <v>3655</v>
      </c>
      <c r="C215" s="695" t="s">
        <v>3554</v>
      </c>
      <c r="D215" s="695" t="s">
        <v>3941</v>
      </c>
      <c r="E215" s="695" t="s">
        <v>3942</v>
      </c>
      <c r="F215" s="710">
        <v>1</v>
      </c>
      <c r="G215" s="710">
        <v>10836</v>
      </c>
      <c r="H215" s="710">
        <v>1</v>
      </c>
      <c r="I215" s="710">
        <v>10836</v>
      </c>
      <c r="J215" s="710">
        <v>1</v>
      </c>
      <c r="K215" s="710">
        <v>10881</v>
      </c>
      <c r="L215" s="710">
        <v>1.0041528239202657</v>
      </c>
      <c r="M215" s="710">
        <v>10881</v>
      </c>
      <c r="N215" s="710"/>
      <c r="O215" s="710"/>
      <c r="P215" s="700"/>
      <c r="Q215" s="711"/>
    </row>
    <row r="216" spans="1:17" ht="14.4" customHeight="1" x14ac:dyDescent="0.3">
      <c r="A216" s="694" t="s">
        <v>532</v>
      </c>
      <c r="B216" s="695" t="s">
        <v>3655</v>
      </c>
      <c r="C216" s="695" t="s">
        <v>3554</v>
      </c>
      <c r="D216" s="695" t="s">
        <v>3943</v>
      </c>
      <c r="E216" s="695" t="s">
        <v>3944</v>
      </c>
      <c r="F216" s="710">
        <v>1</v>
      </c>
      <c r="G216" s="710">
        <v>10716</v>
      </c>
      <c r="H216" s="710">
        <v>1</v>
      </c>
      <c r="I216" s="710">
        <v>10716</v>
      </c>
      <c r="J216" s="710">
        <v>1</v>
      </c>
      <c r="K216" s="710">
        <v>10761</v>
      </c>
      <c r="L216" s="710">
        <v>1.0041993281075028</v>
      </c>
      <c r="M216" s="710">
        <v>10761</v>
      </c>
      <c r="N216" s="710"/>
      <c r="O216" s="710"/>
      <c r="P216" s="700"/>
      <c r="Q216" s="711"/>
    </row>
    <row r="217" spans="1:17" ht="14.4" customHeight="1" x14ac:dyDescent="0.3">
      <c r="A217" s="694" t="s">
        <v>532</v>
      </c>
      <c r="B217" s="695" t="s">
        <v>3655</v>
      </c>
      <c r="C217" s="695" t="s">
        <v>3554</v>
      </c>
      <c r="D217" s="695" t="s">
        <v>3945</v>
      </c>
      <c r="E217" s="695" t="s">
        <v>3946</v>
      </c>
      <c r="F217" s="710">
        <v>37</v>
      </c>
      <c r="G217" s="710">
        <v>81225</v>
      </c>
      <c r="H217" s="710">
        <v>1</v>
      </c>
      <c r="I217" s="710">
        <v>2195.2702702702704</v>
      </c>
      <c r="J217" s="710">
        <v>26</v>
      </c>
      <c r="K217" s="710">
        <v>57384</v>
      </c>
      <c r="L217" s="710">
        <v>0.70648199445983384</v>
      </c>
      <c r="M217" s="710">
        <v>2207.0769230769229</v>
      </c>
      <c r="N217" s="710">
        <v>27</v>
      </c>
      <c r="O217" s="710">
        <v>59889</v>
      </c>
      <c r="P217" s="700">
        <v>0.73732225300092336</v>
      </c>
      <c r="Q217" s="711">
        <v>2218.1111111111113</v>
      </c>
    </row>
    <row r="218" spans="1:17" ht="14.4" customHeight="1" x14ac:dyDescent="0.3">
      <c r="A218" s="694" t="s">
        <v>532</v>
      </c>
      <c r="B218" s="695" t="s">
        <v>3655</v>
      </c>
      <c r="C218" s="695" t="s">
        <v>3554</v>
      </c>
      <c r="D218" s="695" t="s">
        <v>3947</v>
      </c>
      <c r="E218" s="695" t="s">
        <v>3948</v>
      </c>
      <c r="F218" s="710">
        <v>8</v>
      </c>
      <c r="G218" s="710">
        <v>39864</v>
      </c>
      <c r="H218" s="710">
        <v>1</v>
      </c>
      <c r="I218" s="710">
        <v>4983</v>
      </c>
      <c r="J218" s="710">
        <v>8</v>
      </c>
      <c r="K218" s="710">
        <v>39941</v>
      </c>
      <c r="L218" s="710">
        <v>1.0019315673289184</v>
      </c>
      <c r="M218" s="710">
        <v>4992.625</v>
      </c>
      <c r="N218" s="710">
        <v>4</v>
      </c>
      <c r="O218" s="710">
        <v>20016</v>
      </c>
      <c r="P218" s="700">
        <v>0.50210716435881997</v>
      </c>
      <c r="Q218" s="711">
        <v>5004</v>
      </c>
    </row>
    <row r="219" spans="1:17" ht="14.4" customHeight="1" x14ac:dyDescent="0.3">
      <c r="A219" s="694" t="s">
        <v>532</v>
      </c>
      <c r="B219" s="695" t="s">
        <v>3655</v>
      </c>
      <c r="C219" s="695" t="s">
        <v>3554</v>
      </c>
      <c r="D219" s="695" t="s">
        <v>3949</v>
      </c>
      <c r="E219" s="695" t="s">
        <v>3950</v>
      </c>
      <c r="F219" s="710">
        <v>17</v>
      </c>
      <c r="G219" s="710">
        <v>316353</v>
      </c>
      <c r="H219" s="710">
        <v>1</v>
      </c>
      <c r="I219" s="710">
        <v>18609</v>
      </c>
      <c r="J219" s="710">
        <v>17</v>
      </c>
      <c r="K219" s="710">
        <v>317900</v>
      </c>
      <c r="L219" s="710">
        <v>1.0048901069375034</v>
      </c>
      <c r="M219" s="710">
        <v>18700</v>
      </c>
      <c r="N219" s="710">
        <v>21</v>
      </c>
      <c r="O219" s="710">
        <v>394012</v>
      </c>
      <c r="P219" s="700">
        <v>1.2454821038523423</v>
      </c>
      <c r="Q219" s="711">
        <v>18762.476190476191</v>
      </c>
    </row>
    <row r="220" spans="1:17" ht="14.4" customHeight="1" x14ac:dyDescent="0.3">
      <c r="A220" s="694" t="s">
        <v>532</v>
      </c>
      <c r="B220" s="695" t="s">
        <v>3655</v>
      </c>
      <c r="C220" s="695" t="s">
        <v>3554</v>
      </c>
      <c r="D220" s="695" t="s">
        <v>3951</v>
      </c>
      <c r="E220" s="695" t="s">
        <v>3952</v>
      </c>
      <c r="F220" s="710">
        <v>3</v>
      </c>
      <c r="G220" s="710">
        <v>37365</v>
      </c>
      <c r="H220" s="710">
        <v>1</v>
      </c>
      <c r="I220" s="710">
        <v>12455</v>
      </c>
      <c r="J220" s="710">
        <v>1</v>
      </c>
      <c r="K220" s="710">
        <v>12512</v>
      </c>
      <c r="L220" s="710">
        <v>0.33485882510370668</v>
      </c>
      <c r="M220" s="710">
        <v>12512</v>
      </c>
      <c r="N220" s="710"/>
      <c r="O220" s="710"/>
      <c r="P220" s="700"/>
      <c r="Q220" s="711"/>
    </row>
    <row r="221" spans="1:17" ht="14.4" customHeight="1" x14ac:dyDescent="0.3">
      <c r="A221" s="694" t="s">
        <v>532</v>
      </c>
      <c r="B221" s="695" t="s">
        <v>3655</v>
      </c>
      <c r="C221" s="695" t="s">
        <v>3554</v>
      </c>
      <c r="D221" s="695" t="s">
        <v>3953</v>
      </c>
      <c r="E221" s="695" t="s">
        <v>3954</v>
      </c>
      <c r="F221" s="710"/>
      <c r="G221" s="710"/>
      <c r="H221" s="710"/>
      <c r="I221" s="710"/>
      <c r="J221" s="710">
        <v>1</v>
      </c>
      <c r="K221" s="710">
        <v>2817</v>
      </c>
      <c r="L221" s="710"/>
      <c r="M221" s="710">
        <v>2817</v>
      </c>
      <c r="N221" s="710"/>
      <c r="O221" s="710"/>
      <c r="P221" s="700"/>
      <c r="Q221" s="711"/>
    </row>
    <row r="222" spans="1:17" ht="14.4" customHeight="1" x14ac:dyDescent="0.3">
      <c r="A222" s="694" t="s">
        <v>532</v>
      </c>
      <c r="B222" s="695" t="s">
        <v>3655</v>
      </c>
      <c r="C222" s="695" t="s">
        <v>3554</v>
      </c>
      <c r="D222" s="695" t="s">
        <v>3955</v>
      </c>
      <c r="E222" s="695" t="s">
        <v>3956</v>
      </c>
      <c r="F222" s="710">
        <v>3</v>
      </c>
      <c r="G222" s="710">
        <v>11622</v>
      </c>
      <c r="H222" s="710">
        <v>1</v>
      </c>
      <c r="I222" s="710">
        <v>3874</v>
      </c>
      <c r="J222" s="710"/>
      <c r="K222" s="710"/>
      <c r="L222" s="710"/>
      <c r="M222" s="710"/>
      <c r="N222" s="710">
        <v>1</v>
      </c>
      <c r="O222" s="710">
        <v>3897</v>
      </c>
      <c r="P222" s="700">
        <v>0.33531233866804339</v>
      </c>
      <c r="Q222" s="711">
        <v>3897</v>
      </c>
    </row>
    <row r="223" spans="1:17" ht="14.4" customHeight="1" x14ac:dyDescent="0.3">
      <c r="A223" s="694" t="s">
        <v>532</v>
      </c>
      <c r="B223" s="695" t="s">
        <v>3655</v>
      </c>
      <c r="C223" s="695" t="s">
        <v>3554</v>
      </c>
      <c r="D223" s="695" t="s">
        <v>3957</v>
      </c>
      <c r="E223" s="695" t="s">
        <v>3958</v>
      </c>
      <c r="F223" s="710"/>
      <c r="G223" s="710"/>
      <c r="H223" s="710"/>
      <c r="I223" s="710"/>
      <c r="J223" s="710"/>
      <c r="K223" s="710"/>
      <c r="L223" s="710"/>
      <c r="M223" s="710"/>
      <c r="N223" s="710">
        <v>1</v>
      </c>
      <c r="O223" s="710">
        <v>9517</v>
      </c>
      <c r="P223" s="700"/>
      <c r="Q223" s="711">
        <v>9517</v>
      </c>
    </row>
    <row r="224" spans="1:17" ht="14.4" customHeight="1" x14ac:dyDescent="0.3">
      <c r="A224" s="694" t="s">
        <v>532</v>
      </c>
      <c r="B224" s="695" t="s">
        <v>3655</v>
      </c>
      <c r="C224" s="695" t="s">
        <v>3554</v>
      </c>
      <c r="D224" s="695" t="s">
        <v>3959</v>
      </c>
      <c r="E224" s="695" t="s">
        <v>3960</v>
      </c>
      <c r="F224" s="710">
        <v>6</v>
      </c>
      <c r="G224" s="710">
        <v>84432</v>
      </c>
      <c r="H224" s="710">
        <v>1</v>
      </c>
      <c r="I224" s="710">
        <v>14072</v>
      </c>
      <c r="J224" s="710">
        <v>2</v>
      </c>
      <c r="K224" s="710">
        <v>28308</v>
      </c>
      <c r="L224" s="710">
        <v>0.33527572484366119</v>
      </c>
      <c r="M224" s="710">
        <v>14154</v>
      </c>
      <c r="N224" s="710">
        <v>1</v>
      </c>
      <c r="O224" s="710">
        <v>14154</v>
      </c>
      <c r="P224" s="700">
        <v>0.1676378624218306</v>
      </c>
      <c r="Q224" s="711">
        <v>14154</v>
      </c>
    </row>
    <row r="225" spans="1:17" ht="14.4" customHeight="1" x14ac:dyDescent="0.3">
      <c r="A225" s="694" t="s">
        <v>532</v>
      </c>
      <c r="B225" s="695" t="s">
        <v>3655</v>
      </c>
      <c r="C225" s="695" t="s">
        <v>3554</v>
      </c>
      <c r="D225" s="695" t="s">
        <v>3961</v>
      </c>
      <c r="E225" s="695" t="s">
        <v>3962</v>
      </c>
      <c r="F225" s="710">
        <v>1</v>
      </c>
      <c r="G225" s="710">
        <v>14177</v>
      </c>
      <c r="H225" s="710">
        <v>1</v>
      </c>
      <c r="I225" s="710">
        <v>14177</v>
      </c>
      <c r="J225" s="710"/>
      <c r="K225" s="710"/>
      <c r="L225" s="710"/>
      <c r="M225" s="710"/>
      <c r="N225" s="710"/>
      <c r="O225" s="710"/>
      <c r="P225" s="700"/>
      <c r="Q225" s="711"/>
    </row>
    <row r="226" spans="1:17" ht="14.4" customHeight="1" x14ac:dyDescent="0.3">
      <c r="A226" s="694" t="s">
        <v>532</v>
      </c>
      <c r="B226" s="695" t="s">
        <v>3655</v>
      </c>
      <c r="C226" s="695" t="s">
        <v>3554</v>
      </c>
      <c r="D226" s="695" t="s">
        <v>3963</v>
      </c>
      <c r="E226" s="695" t="s">
        <v>3964</v>
      </c>
      <c r="F226" s="710">
        <v>1</v>
      </c>
      <c r="G226" s="710">
        <v>3709</v>
      </c>
      <c r="H226" s="710">
        <v>1</v>
      </c>
      <c r="I226" s="710">
        <v>3709</v>
      </c>
      <c r="J226" s="710"/>
      <c r="K226" s="710"/>
      <c r="L226" s="710"/>
      <c r="M226" s="710"/>
      <c r="N226" s="710"/>
      <c r="O226" s="710"/>
      <c r="P226" s="700"/>
      <c r="Q226" s="711"/>
    </row>
    <row r="227" spans="1:17" ht="14.4" customHeight="1" x14ac:dyDescent="0.3">
      <c r="A227" s="694" t="s">
        <v>532</v>
      </c>
      <c r="B227" s="695" t="s">
        <v>3655</v>
      </c>
      <c r="C227" s="695" t="s">
        <v>3554</v>
      </c>
      <c r="D227" s="695" t="s">
        <v>3965</v>
      </c>
      <c r="E227" s="695" t="s">
        <v>3966</v>
      </c>
      <c r="F227" s="710">
        <v>15</v>
      </c>
      <c r="G227" s="710">
        <v>35850</v>
      </c>
      <c r="H227" s="710">
        <v>1</v>
      </c>
      <c r="I227" s="710">
        <v>2390</v>
      </c>
      <c r="J227" s="710">
        <v>16</v>
      </c>
      <c r="K227" s="710">
        <v>38608</v>
      </c>
      <c r="L227" s="710">
        <v>1.076931659693166</v>
      </c>
      <c r="M227" s="710">
        <v>2413</v>
      </c>
      <c r="N227" s="710">
        <v>25</v>
      </c>
      <c r="O227" s="710">
        <v>60703</v>
      </c>
      <c r="P227" s="700">
        <v>1.6932496513249651</v>
      </c>
      <c r="Q227" s="711">
        <v>2428.12</v>
      </c>
    </row>
    <row r="228" spans="1:17" ht="14.4" customHeight="1" x14ac:dyDescent="0.3">
      <c r="A228" s="694" t="s">
        <v>532</v>
      </c>
      <c r="B228" s="695" t="s">
        <v>3655</v>
      </c>
      <c r="C228" s="695" t="s">
        <v>3554</v>
      </c>
      <c r="D228" s="695" t="s">
        <v>3967</v>
      </c>
      <c r="E228" s="695" t="s">
        <v>3968</v>
      </c>
      <c r="F228" s="710"/>
      <c r="G228" s="710"/>
      <c r="H228" s="710"/>
      <c r="I228" s="710"/>
      <c r="J228" s="710">
        <v>1</v>
      </c>
      <c r="K228" s="710">
        <v>5571</v>
      </c>
      <c r="L228" s="710"/>
      <c r="M228" s="710">
        <v>5571</v>
      </c>
      <c r="N228" s="710"/>
      <c r="O228" s="710"/>
      <c r="P228" s="700"/>
      <c r="Q228" s="711"/>
    </row>
    <row r="229" spans="1:17" ht="14.4" customHeight="1" x14ac:dyDescent="0.3">
      <c r="A229" s="694" t="s">
        <v>532</v>
      </c>
      <c r="B229" s="695" t="s">
        <v>3655</v>
      </c>
      <c r="C229" s="695" t="s">
        <v>3554</v>
      </c>
      <c r="D229" s="695" t="s">
        <v>3969</v>
      </c>
      <c r="E229" s="695" t="s">
        <v>3970</v>
      </c>
      <c r="F229" s="710">
        <v>1</v>
      </c>
      <c r="G229" s="710">
        <v>5608</v>
      </c>
      <c r="H229" s="710">
        <v>1</v>
      </c>
      <c r="I229" s="710">
        <v>5608</v>
      </c>
      <c r="J229" s="710">
        <v>1</v>
      </c>
      <c r="K229" s="710">
        <v>5647</v>
      </c>
      <c r="L229" s="710">
        <v>1.0069543509272467</v>
      </c>
      <c r="M229" s="710">
        <v>5647</v>
      </c>
      <c r="N229" s="710"/>
      <c r="O229" s="710"/>
      <c r="P229" s="700"/>
      <c r="Q229" s="711"/>
    </row>
    <row r="230" spans="1:17" ht="14.4" customHeight="1" x14ac:dyDescent="0.3">
      <c r="A230" s="694" t="s">
        <v>532</v>
      </c>
      <c r="B230" s="695" t="s">
        <v>3655</v>
      </c>
      <c r="C230" s="695" t="s">
        <v>3554</v>
      </c>
      <c r="D230" s="695" t="s">
        <v>3971</v>
      </c>
      <c r="E230" s="695" t="s">
        <v>3972</v>
      </c>
      <c r="F230" s="710">
        <v>1777</v>
      </c>
      <c r="G230" s="710">
        <v>303859</v>
      </c>
      <c r="H230" s="710">
        <v>1</v>
      </c>
      <c r="I230" s="710">
        <v>170.99549803038829</v>
      </c>
      <c r="J230" s="710">
        <v>1380</v>
      </c>
      <c r="K230" s="710">
        <v>237355</v>
      </c>
      <c r="L230" s="710">
        <v>0.78113532921519524</v>
      </c>
      <c r="M230" s="710">
        <v>171.99637681159419</v>
      </c>
      <c r="N230" s="710">
        <v>1557</v>
      </c>
      <c r="O230" s="710">
        <v>268519</v>
      </c>
      <c r="P230" s="700">
        <v>0.88369605639457771</v>
      </c>
      <c r="Q230" s="711">
        <v>172.45921644187541</v>
      </c>
    </row>
    <row r="231" spans="1:17" ht="14.4" customHeight="1" x14ac:dyDescent="0.3">
      <c r="A231" s="694" t="s">
        <v>532</v>
      </c>
      <c r="B231" s="695" t="s">
        <v>3655</v>
      </c>
      <c r="C231" s="695" t="s">
        <v>3554</v>
      </c>
      <c r="D231" s="695" t="s">
        <v>3973</v>
      </c>
      <c r="E231" s="695" t="s">
        <v>3974</v>
      </c>
      <c r="F231" s="710">
        <v>3</v>
      </c>
      <c r="G231" s="710">
        <v>28299</v>
      </c>
      <c r="H231" s="710">
        <v>1</v>
      </c>
      <c r="I231" s="710">
        <v>9433</v>
      </c>
      <c r="J231" s="710"/>
      <c r="K231" s="710"/>
      <c r="L231" s="710"/>
      <c r="M231" s="710"/>
      <c r="N231" s="710"/>
      <c r="O231" s="710"/>
      <c r="P231" s="700"/>
      <c r="Q231" s="711"/>
    </row>
    <row r="232" spans="1:17" ht="14.4" customHeight="1" x14ac:dyDescent="0.3">
      <c r="A232" s="694" t="s">
        <v>532</v>
      </c>
      <c r="B232" s="695" t="s">
        <v>3655</v>
      </c>
      <c r="C232" s="695" t="s">
        <v>3554</v>
      </c>
      <c r="D232" s="695" t="s">
        <v>3975</v>
      </c>
      <c r="E232" s="695" t="s">
        <v>3976</v>
      </c>
      <c r="F232" s="710">
        <v>9</v>
      </c>
      <c r="G232" s="710">
        <v>12861</v>
      </c>
      <c r="H232" s="710">
        <v>1</v>
      </c>
      <c r="I232" s="710">
        <v>1429</v>
      </c>
      <c r="J232" s="710">
        <v>1</v>
      </c>
      <c r="K232" s="710">
        <v>1436</v>
      </c>
      <c r="L232" s="710">
        <v>0.11165539227120752</v>
      </c>
      <c r="M232" s="710">
        <v>1436</v>
      </c>
      <c r="N232" s="710"/>
      <c r="O232" s="710"/>
      <c r="P232" s="700"/>
      <c r="Q232" s="711"/>
    </row>
    <row r="233" spans="1:17" ht="14.4" customHeight="1" x14ac:dyDescent="0.3">
      <c r="A233" s="694" t="s">
        <v>532</v>
      </c>
      <c r="B233" s="695" t="s">
        <v>3655</v>
      </c>
      <c r="C233" s="695" t="s">
        <v>3554</v>
      </c>
      <c r="D233" s="695" t="s">
        <v>3977</v>
      </c>
      <c r="E233" s="695" t="s">
        <v>3978</v>
      </c>
      <c r="F233" s="710">
        <v>18</v>
      </c>
      <c r="G233" s="710">
        <v>93429</v>
      </c>
      <c r="H233" s="710">
        <v>1</v>
      </c>
      <c r="I233" s="710">
        <v>5190.5</v>
      </c>
      <c r="J233" s="710">
        <v>16</v>
      </c>
      <c r="K233" s="710">
        <v>83616</v>
      </c>
      <c r="L233" s="710">
        <v>0.89496837170471699</v>
      </c>
      <c r="M233" s="710">
        <v>5226</v>
      </c>
      <c r="N233" s="710">
        <v>27</v>
      </c>
      <c r="O233" s="710">
        <v>141412</v>
      </c>
      <c r="P233" s="700">
        <v>1.5135771548448556</v>
      </c>
      <c r="Q233" s="711">
        <v>5237.4814814814818</v>
      </c>
    </row>
    <row r="234" spans="1:17" ht="14.4" customHeight="1" x14ac:dyDescent="0.3">
      <c r="A234" s="694" t="s">
        <v>532</v>
      </c>
      <c r="B234" s="695" t="s">
        <v>3655</v>
      </c>
      <c r="C234" s="695" t="s">
        <v>3554</v>
      </c>
      <c r="D234" s="695" t="s">
        <v>3979</v>
      </c>
      <c r="E234" s="695" t="s">
        <v>3980</v>
      </c>
      <c r="F234" s="710">
        <v>477</v>
      </c>
      <c r="G234" s="710">
        <v>1692216</v>
      </c>
      <c r="H234" s="710">
        <v>1</v>
      </c>
      <c r="I234" s="710">
        <v>3547.6226415094338</v>
      </c>
      <c r="J234" s="710">
        <v>545</v>
      </c>
      <c r="K234" s="710">
        <v>1946149</v>
      </c>
      <c r="L234" s="710">
        <v>1.1500594486755829</v>
      </c>
      <c r="M234" s="710">
        <v>3570.9155963302751</v>
      </c>
      <c r="N234" s="710">
        <v>565</v>
      </c>
      <c r="O234" s="710">
        <v>2028015</v>
      </c>
      <c r="P234" s="700">
        <v>1.1984374335191252</v>
      </c>
      <c r="Q234" s="711">
        <v>3589.4070796460178</v>
      </c>
    </row>
    <row r="235" spans="1:17" ht="14.4" customHeight="1" x14ac:dyDescent="0.3">
      <c r="A235" s="694" t="s">
        <v>532</v>
      </c>
      <c r="B235" s="695" t="s">
        <v>3655</v>
      </c>
      <c r="C235" s="695" t="s">
        <v>3554</v>
      </c>
      <c r="D235" s="695" t="s">
        <v>3981</v>
      </c>
      <c r="E235" s="695" t="s">
        <v>3982</v>
      </c>
      <c r="F235" s="710">
        <v>249</v>
      </c>
      <c r="G235" s="710">
        <v>368001</v>
      </c>
      <c r="H235" s="710">
        <v>1</v>
      </c>
      <c r="I235" s="710">
        <v>1477.9156626506024</v>
      </c>
      <c r="J235" s="710">
        <v>238</v>
      </c>
      <c r="K235" s="710">
        <v>354134</v>
      </c>
      <c r="L235" s="710">
        <v>0.9623180371792468</v>
      </c>
      <c r="M235" s="710">
        <v>1487.9579831932774</v>
      </c>
      <c r="N235" s="710">
        <v>232</v>
      </c>
      <c r="O235" s="710">
        <v>347188</v>
      </c>
      <c r="P235" s="700">
        <v>0.94344308846986824</v>
      </c>
      <c r="Q235" s="711">
        <v>1496.5</v>
      </c>
    </row>
    <row r="236" spans="1:17" ht="14.4" customHeight="1" x14ac:dyDescent="0.3">
      <c r="A236" s="694" t="s">
        <v>532</v>
      </c>
      <c r="B236" s="695" t="s">
        <v>3655</v>
      </c>
      <c r="C236" s="695" t="s">
        <v>3554</v>
      </c>
      <c r="D236" s="695" t="s">
        <v>3983</v>
      </c>
      <c r="E236" s="695" t="s">
        <v>3984</v>
      </c>
      <c r="F236" s="710">
        <v>113</v>
      </c>
      <c r="G236" s="710">
        <v>300665</v>
      </c>
      <c r="H236" s="710">
        <v>1</v>
      </c>
      <c r="I236" s="710">
        <v>2660.7522123893805</v>
      </c>
      <c r="J236" s="710">
        <v>111</v>
      </c>
      <c r="K236" s="710">
        <v>297258</v>
      </c>
      <c r="L236" s="710">
        <v>0.98866845159895567</v>
      </c>
      <c r="M236" s="710">
        <v>2678</v>
      </c>
      <c r="N236" s="710">
        <v>91</v>
      </c>
      <c r="O236" s="710">
        <v>244988</v>
      </c>
      <c r="P236" s="700">
        <v>0.81482048126652584</v>
      </c>
      <c r="Q236" s="711">
        <v>2692.1758241758243</v>
      </c>
    </row>
    <row r="237" spans="1:17" ht="14.4" customHeight="1" x14ac:dyDescent="0.3">
      <c r="A237" s="694" t="s">
        <v>532</v>
      </c>
      <c r="B237" s="695" t="s">
        <v>3655</v>
      </c>
      <c r="C237" s="695" t="s">
        <v>3554</v>
      </c>
      <c r="D237" s="695" t="s">
        <v>3985</v>
      </c>
      <c r="E237" s="695" t="s">
        <v>3986</v>
      </c>
      <c r="F237" s="710">
        <v>107</v>
      </c>
      <c r="G237" s="710">
        <v>117044</v>
      </c>
      <c r="H237" s="710">
        <v>1</v>
      </c>
      <c r="I237" s="710">
        <v>1093.8691588785048</v>
      </c>
      <c r="J237" s="710">
        <v>106</v>
      </c>
      <c r="K237" s="710">
        <v>117024</v>
      </c>
      <c r="L237" s="710">
        <v>0.99982912409008573</v>
      </c>
      <c r="M237" s="710">
        <v>1104</v>
      </c>
      <c r="N237" s="710">
        <v>92</v>
      </c>
      <c r="O237" s="710">
        <v>102248</v>
      </c>
      <c r="P237" s="700">
        <v>0.87358600184545987</v>
      </c>
      <c r="Q237" s="711">
        <v>1111.391304347826</v>
      </c>
    </row>
    <row r="238" spans="1:17" ht="14.4" customHeight="1" x14ac:dyDescent="0.3">
      <c r="A238" s="694" t="s">
        <v>532</v>
      </c>
      <c r="B238" s="695" t="s">
        <v>3655</v>
      </c>
      <c r="C238" s="695" t="s">
        <v>3554</v>
      </c>
      <c r="D238" s="695" t="s">
        <v>3987</v>
      </c>
      <c r="E238" s="695" t="s">
        <v>3988</v>
      </c>
      <c r="F238" s="710">
        <v>27</v>
      </c>
      <c r="G238" s="710">
        <v>164052</v>
      </c>
      <c r="H238" s="710">
        <v>1</v>
      </c>
      <c r="I238" s="710">
        <v>6076</v>
      </c>
      <c r="J238" s="710">
        <v>26</v>
      </c>
      <c r="K238" s="710">
        <v>158730</v>
      </c>
      <c r="L238" s="710">
        <v>0.96755906663740765</v>
      </c>
      <c r="M238" s="710">
        <v>6105</v>
      </c>
      <c r="N238" s="710">
        <v>27</v>
      </c>
      <c r="O238" s="710">
        <v>165855</v>
      </c>
      <c r="P238" s="700">
        <v>1.0109904176724454</v>
      </c>
      <c r="Q238" s="711">
        <v>6142.7777777777774</v>
      </c>
    </row>
    <row r="239" spans="1:17" ht="14.4" customHeight="1" x14ac:dyDescent="0.3">
      <c r="A239" s="694" t="s">
        <v>532</v>
      </c>
      <c r="B239" s="695" t="s">
        <v>3655</v>
      </c>
      <c r="C239" s="695" t="s">
        <v>3554</v>
      </c>
      <c r="D239" s="695" t="s">
        <v>3989</v>
      </c>
      <c r="E239" s="695" t="s">
        <v>3990</v>
      </c>
      <c r="F239" s="710">
        <v>222</v>
      </c>
      <c r="G239" s="710">
        <v>841320</v>
      </c>
      <c r="H239" s="710">
        <v>1</v>
      </c>
      <c r="I239" s="710">
        <v>3789.7297297297296</v>
      </c>
      <c r="J239" s="710">
        <v>242</v>
      </c>
      <c r="K239" s="710">
        <v>921740</v>
      </c>
      <c r="L239" s="710">
        <v>1.0955878857034185</v>
      </c>
      <c r="M239" s="710">
        <v>3808.8429752066118</v>
      </c>
      <c r="N239" s="710">
        <v>241</v>
      </c>
      <c r="O239" s="710">
        <v>921573</v>
      </c>
      <c r="P239" s="700">
        <v>1.0953893881044074</v>
      </c>
      <c r="Q239" s="711">
        <v>3823.9543568464728</v>
      </c>
    </row>
    <row r="240" spans="1:17" ht="14.4" customHeight="1" x14ac:dyDescent="0.3">
      <c r="A240" s="694" t="s">
        <v>532</v>
      </c>
      <c r="B240" s="695" t="s">
        <v>3655</v>
      </c>
      <c r="C240" s="695" t="s">
        <v>3554</v>
      </c>
      <c r="D240" s="695" t="s">
        <v>3991</v>
      </c>
      <c r="E240" s="695" t="s">
        <v>3992</v>
      </c>
      <c r="F240" s="710">
        <v>9</v>
      </c>
      <c r="G240" s="710">
        <v>37512</v>
      </c>
      <c r="H240" s="710">
        <v>1</v>
      </c>
      <c r="I240" s="710">
        <v>4168</v>
      </c>
      <c r="J240" s="710">
        <v>2</v>
      </c>
      <c r="K240" s="710">
        <v>8382</v>
      </c>
      <c r="L240" s="710">
        <v>0.22344849648112605</v>
      </c>
      <c r="M240" s="710">
        <v>4191</v>
      </c>
      <c r="N240" s="710">
        <v>3</v>
      </c>
      <c r="O240" s="710">
        <v>12653</v>
      </c>
      <c r="P240" s="700">
        <v>0.33730539560673917</v>
      </c>
      <c r="Q240" s="711">
        <v>4217.666666666667</v>
      </c>
    </row>
    <row r="241" spans="1:17" ht="14.4" customHeight="1" x14ac:dyDescent="0.3">
      <c r="A241" s="694" t="s">
        <v>532</v>
      </c>
      <c r="B241" s="695" t="s">
        <v>3655</v>
      </c>
      <c r="C241" s="695" t="s">
        <v>3554</v>
      </c>
      <c r="D241" s="695" t="s">
        <v>3993</v>
      </c>
      <c r="E241" s="695" t="s">
        <v>3994</v>
      </c>
      <c r="F241" s="710">
        <v>5</v>
      </c>
      <c r="G241" s="710">
        <v>1410</v>
      </c>
      <c r="H241" s="710">
        <v>1</v>
      </c>
      <c r="I241" s="710">
        <v>282</v>
      </c>
      <c r="J241" s="710">
        <v>2</v>
      </c>
      <c r="K241" s="710">
        <v>566</v>
      </c>
      <c r="L241" s="710">
        <v>0.40141843971631208</v>
      </c>
      <c r="M241" s="710">
        <v>283</v>
      </c>
      <c r="N241" s="710"/>
      <c r="O241" s="710"/>
      <c r="P241" s="700"/>
      <c r="Q241" s="711"/>
    </row>
    <row r="242" spans="1:17" ht="14.4" customHeight="1" x14ac:dyDescent="0.3">
      <c r="A242" s="694" t="s">
        <v>532</v>
      </c>
      <c r="B242" s="695" t="s">
        <v>3655</v>
      </c>
      <c r="C242" s="695" t="s">
        <v>3554</v>
      </c>
      <c r="D242" s="695" t="s">
        <v>3995</v>
      </c>
      <c r="E242" s="695" t="s">
        <v>3996</v>
      </c>
      <c r="F242" s="710"/>
      <c r="G242" s="710"/>
      <c r="H242" s="710"/>
      <c r="I242" s="710"/>
      <c r="J242" s="710">
        <v>1</v>
      </c>
      <c r="K242" s="710">
        <v>806</v>
      </c>
      <c r="L242" s="710"/>
      <c r="M242" s="710">
        <v>806</v>
      </c>
      <c r="N242" s="710"/>
      <c r="O242" s="710"/>
      <c r="P242" s="700"/>
      <c r="Q242" s="711"/>
    </row>
    <row r="243" spans="1:17" ht="14.4" customHeight="1" x14ac:dyDescent="0.3">
      <c r="A243" s="694" t="s">
        <v>532</v>
      </c>
      <c r="B243" s="695" t="s">
        <v>3655</v>
      </c>
      <c r="C243" s="695" t="s">
        <v>3554</v>
      </c>
      <c r="D243" s="695" t="s">
        <v>3997</v>
      </c>
      <c r="E243" s="695" t="s">
        <v>3998</v>
      </c>
      <c r="F243" s="710">
        <v>1</v>
      </c>
      <c r="G243" s="710">
        <v>1992</v>
      </c>
      <c r="H243" s="710">
        <v>1</v>
      </c>
      <c r="I243" s="710">
        <v>1992</v>
      </c>
      <c r="J243" s="710"/>
      <c r="K243" s="710"/>
      <c r="L243" s="710"/>
      <c r="M243" s="710"/>
      <c r="N243" s="710">
        <v>2</v>
      </c>
      <c r="O243" s="710">
        <v>4011</v>
      </c>
      <c r="P243" s="700">
        <v>2.0135542168674698</v>
      </c>
      <c r="Q243" s="711">
        <v>2005.5</v>
      </c>
    </row>
    <row r="244" spans="1:17" ht="14.4" customHeight="1" x14ac:dyDescent="0.3">
      <c r="A244" s="694" t="s">
        <v>532</v>
      </c>
      <c r="B244" s="695" t="s">
        <v>3655</v>
      </c>
      <c r="C244" s="695" t="s">
        <v>3554</v>
      </c>
      <c r="D244" s="695" t="s">
        <v>3999</v>
      </c>
      <c r="E244" s="695" t="s">
        <v>4000</v>
      </c>
      <c r="F244" s="710">
        <v>0</v>
      </c>
      <c r="G244" s="710">
        <v>0</v>
      </c>
      <c r="H244" s="710"/>
      <c r="I244" s="710"/>
      <c r="J244" s="710">
        <v>0</v>
      </c>
      <c r="K244" s="710">
        <v>0</v>
      </c>
      <c r="L244" s="710"/>
      <c r="M244" s="710"/>
      <c r="N244" s="710">
        <v>0</v>
      </c>
      <c r="O244" s="710">
        <v>0</v>
      </c>
      <c r="P244" s="700"/>
      <c r="Q244" s="711"/>
    </row>
    <row r="245" spans="1:17" ht="14.4" customHeight="1" x14ac:dyDescent="0.3">
      <c r="A245" s="694" t="s">
        <v>532</v>
      </c>
      <c r="B245" s="695" t="s">
        <v>3655</v>
      </c>
      <c r="C245" s="695" t="s">
        <v>3554</v>
      </c>
      <c r="D245" s="695" t="s">
        <v>4001</v>
      </c>
      <c r="E245" s="695" t="s">
        <v>4002</v>
      </c>
      <c r="F245" s="710">
        <v>804</v>
      </c>
      <c r="G245" s="710">
        <v>0</v>
      </c>
      <c r="H245" s="710"/>
      <c r="I245" s="710">
        <v>0</v>
      </c>
      <c r="J245" s="710">
        <v>639</v>
      </c>
      <c r="K245" s="710">
        <v>0</v>
      </c>
      <c r="L245" s="710"/>
      <c r="M245" s="710">
        <v>0</v>
      </c>
      <c r="N245" s="710">
        <v>592</v>
      </c>
      <c r="O245" s="710">
        <v>0</v>
      </c>
      <c r="P245" s="700"/>
      <c r="Q245" s="711">
        <v>0</v>
      </c>
    </row>
    <row r="246" spans="1:17" ht="14.4" customHeight="1" x14ac:dyDescent="0.3">
      <c r="A246" s="694" t="s">
        <v>532</v>
      </c>
      <c r="B246" s="695" t="s">
        <v>3655</v>
      </c>
      <c r="C246" s="695" t="s">
        <v>3554</v>
      </c>
      <c r="D246" s="695" t="s">
        <v>3575</v>
      </c>
      <c r="E246" s="695" t="s">
        <v>3576</v>
      </c>
      <c r="F246" s="710">
        <v>78</v>
      </c>
      <c r="G246" s="710">
        <v>0</v>
      </c>
      <c r="H246" s="710"/>
      <c r="I246" s="710">
        <v>0</v>
      </c>
      <c r="J246" s="710">
        <v>83</v>
      </c>
      <c r="K246" s="710">
        <v>0</v>
      </c>
      <c r="L246" s="710"/>
      <c r="M246" s="710">
        <v>0</v>
      </c>
      <c r="N246" s="710"/>
      <c r="O246" s="710"/>
      <c r="P246" s="700"/>
      <c r="Q246" s="711"/>
    </row>
    <row r="247" spans="1:17" ht="14.4" customHeight="1" x14ac:dyDescent="0.3">
      <c r="A247" s="694" t="s">
        <v>532</v>
      </c>
      <c r="B247" s="695" t="s">
        <v>3655</v>
      </c>
      <c r="C247" s="695" t="s">
        <v>3554</v>
      </c>
      <c r="D247" s="695" t="s">
        <v>4003</v>
      </c>
      <c r="E247" s="695" t="s">
        <v>4004</v>
      </c>
      <c r="F247" s="710">
        <v>31</v>
      </c>
      <c r="G247" s="710">
        <v>0</v>
      </c>
      <c r="H247" s="710"/>
      <c r="I247" s="710">
        <v>0</v>
      </c>
      <c r="J247" s="710">
        <v>28</v>
      </c>
      <c r="K247" s="710">
        <v>0</v>
      </c>
      <c r="L247" s="710"/>
      <c r="M247" s="710">
        <v>0</v>
      </c>
      <c r="N247" s="710">
        <v>37</v>
      </c>
      <c r="O247" s="710">
        <v>0</v>
      </c>
      <c r="P247" s="700"/>
      <c r="Q247" s="711">
        <v>0</v>
      </c>
    </row>
    <row r="248" spans="1:17" ht="14.4" customHeight="1" x14ac:dyDescent="0.3">
      <c r="A248" s="694" t="s">
        <v>532</v>
      </c>
      <c r="B248" s="695" t="s">
        <v>3655</v>
      </c>
      <c r="C248" s="695" t="s">
        <v>3554</v>
      </c>
      <c r="D248" s="695" t="s">
        <v>4005</v>
      </c>
      <c r="E248" s="695" t="s">
        <v>4006</v>
      </c>
      <c r="F248" s="710"/>
      <c r="G248" s="710"/>
      <c r="H248" s="710"/>
      <c r="I248" s="710"/>
      <c r="J248" s="710"/>
      <c r="K248" s="710"/>
      <c r="L248" s="710"/>
      <c r="M248" s="710"/>
      <c r="N248" s="710">
        <v>1</v>
      </c>
      <c r="O248" s="710">
        <v>10899</v>
      </c>
      <c r="P248" s="700"/>
      <c r="Q248" s="711">
        <v>10899</v>
      </c>
    </row>
    <row r="249" spans="1:17" ht="14.4" customHeight="1" x14ac:dyDescent="0.3">
      <c r="A249" s="694" t="s">
        <v>532</v>
      </c>
      <c r="B249" s="695" t="s">
        <v>3655</v>
      </c>
      <c r="C249" s="695" t="s">
        <v>3554</v>
      </c>
      <c r="D249" s="695" t="s">
        <v>4007</v>
      </c>
      <c r="E249" s="695" t="s">
        <v>4008</v>
      </c>
      <c r="F249" s="710">
        <v>299</v>
      </c>
      <c r="G249" s="710">
        <v>220646</v>
      </c>
      <c r="H249" s="710">
        <v>1</v>
      </c>
      <c r="I249" s="710">
        <v>737.94648829431435</v>
      </c>
      <c r="J249" s="710">
        <v>128</v>
      </c>
      <c r="K249" s="710">
        <v>94972</v>
      </c>
      <c r="L249" s="710">
        <v>0.43042701884466522</v>
      </c>
      <c r="M249" s="710">
        <v>741.96875</v>
      </c>
      <c r="N249" s="710"/>
      <c r="O249" s="710"/>
      <c r="P249" s="700"/>
      <c r="Q249" s="711"/>
    </row>
    <row r="250" spans="1:17" ht="14.4" customHeight="1" x14ac:dyDescent="0.3">
      <c r="A250" s="694" t="s">
        <v>532</v>
      </c>
      <c r="B250" s="695" t="s">
        <v>3655</v>
      </c>
      <c r="C250" s="695" t="s">
        <v>3554</v>
      </c>
      <c r="D250" s="695" t="s">
        <v>4009</v>
      </c>
      <c r="E250" s="695" t="s">
        <v>4010</v>
      </c>
      <c r="F250" s="710">
        <v>2761</v>
      </c>
      <c r="G250" s="710">
        <v>0</v>
      </c>
      <c r="H250" s="710"/>
      <c r="I250" s="710">
        <v>0</v>
      </c>
      <c r="J250" s="710">
        <v>2420</v>
      </c>
      <c r="K250" s="710">
        <v>0</v>
      </c>
      <c r="L250" s="710"/>
      <c r="M250" s="710">
        <v>0</v>
      </c>
      <c r="N250" s="710"/>
      <c r="O250" s="710"/>
      <c r="P250" s="700"/>
      <c r="Q250" s="711"/>
    </row>
    <row r="251" spans="1:17" ht="14.4" customHeight="1" x14ac:dyDescent="0.3">
      <c r="A251" s="694" t="s">
        <v>532</v>
      </c>
      <c r="B251" s="695" t="s">
        <v>3655</v>
      </c>
      <c r="C251" s="695" t="s">
        <v>3554</v>
      </c>
      <c r="D251" s="695" t="s">
        <v>3581</v>
      </c>
      <c r="E251" s="695" t="s">
        <v>3582</v>
      </c>
      <c r="F251" s="710">
        <v>553</v>
      </c>
      <c r="G251" s="710">
        <v>189126</v>
      </c>
      <c r="H251" s="710">
        <v>1</v>
      </c>
      <c r="I251" s="710">
        <v>342</v>
      </c>
      <c r="J251" s="710">
        <v>514</v>
      </c>
      <c r="K251" s="710">
        <v>119248</v>
      </c>
      <c r="L251" s="710">
        <v>0.63052145130759385</v>
      </c>
      <c r="M251" s="710">
        <v>232</v>
      </c>
      <c r="N251" s="710">
        <v>555</v>
      </c>
      <c r="O251" s="710">
        <v>129248</v>
      </c>
      <c r="P251" s="700">
        <v>0.68339625434895257</v>
      </c>
      <c r="Q251" s="711">
        <v>232.87927927927927</v>
      </c>
    </row>
    <row r="252" spans="1:17" ht="14.4" customHeight="1" x14ac:dyDescent="0.3">
      <c r="A252" s="694" t="s">
        <v>532</v>
      </c>
      <c r="B252" s="695" t="s">
        <v>3655</v>
      </c>
      <c r="C252" s="695" t="s">
        <v>3554</v>
      </c>
      <c r="D252" s="695" t="s">
        <v>4011</v>
      </c>
      <c r="E252" s="695" t="s">
        <v>4012</v>
      </c>
      <c r="F252" s="710">
        <v>61</v>
      </c>
      <c r="G252" s="710">
        <v>321757</v>
      </c>
      <c r="H252" s="710">
        <v>1</v>
      </c>
      <c r="I252" s="710">
        <v>5274.7049180327867</v>
      </c>
      <c r="J252" s="710">
        <v>63</v>
      </c>
      <c r="K252" s="710">
        <v>333774</v>
      </c>
      <c r="L252" s="710">
        <v>1.0373480608036501</v>
      </c>
      <c r="M252" s="710">
        <v>5298</v>
      </c>
      <c r="N252" s="710">
        <v>53</v>
      </c>
      <c r="O252" s="710">
        <v>281714</v>
      </c>
      <c r="P252" s="700">
        <v>0.87554893910621989</v>
      </c>
      <c r="Q252" s="711">
        <v>5315.3584905660373</v>
      </c>
    </row>
    <row r="253" spans="1:17" ht="14.4" customHeight="1" x14ac:dyDescent="0.3">
      <c r="A253" s="694" t="s">
        <v>532</v>
      </c>
      <c r="B253" s="695" t="s">
        <v>3655</v>
      </c>
      <c r="C253" s="695" t="s">
        <v>3554</v>
      </c>
      <c r="D253" s="695" t="s">
        <v>4013</v>
      </c>
      <c r="E253" s="695" t="s">
        <v>4014</v>
      </c>
      <c r="F253" s="710">
        <v>2893</v>
      </c>
      <c r="G253" s="710">
        <v>3108233</v>
      </c>
      <c r="H253" s="710">
        <v>1</v>
      </c>
      <c r="I253" s="710">
        <v>1074.3978568959558</v>
      </c>
      <c r="J253" s="710">
        <v>2571</v>
      </c>
      <c r="K253" s="710">
        <v>2805342</v>
      </c>
      <c r="L253" s="710">
        <v>0.90255202875717488</v>
      </c>
      <c r="M253" s="710">
        <v>1091.1481913652276</v>
      </c>
      <c r="N253" s="710">
        <v>2665</v>
      </c>
      <c r="O253" s="710">
        <v>2952198</v>
      </c>
      <c r="P253" s="700">
        <v>0.94979945197158644</v>
      </c>
      <c r="Q253" s="711">
        <v>1107.7666041275797</v>
      </c>
    </row>
    <row r="254" spans="1:17" ht="14.4" customHeight="1" x14ac:dyDescent="0.3">
      <c r="A254" s="694" t="s">
        <v>532</v>
      </c>
      <c r="B254" s="695" t="s">
        <v>3655</v>
      </c>
      <c r="C254" s="695" t="s">
        <v>3554</v>
      </c>
      <c r="D254" s="695" t="s">
        <v>4015</v>
      </c>
      <c r="E254" s="695" t="s">
        <v>4016</v>
      </c>
      <c r="F254" s="710">
        <v>467</v>
      </c>
      <c r="G254" s="710">
        <v>575290</v>
      </c>
      <c r="H254" s="710">
        <v>1</v>
      </c>
      <c r="I254" s="710">
        <v>1231.8843683083512</v>
      </c>
      <c r="J254" s="710">
        <v>407</v>
      </c>
      <c r="K254" s="710">
        <v>504273</v>
      </c>
      <c r="L254" s="710">
        <v>0.8765544334161901</v>
      </c>
      <c r="M254" s="710">
        <v>1239</v>
      </c>
      <c r="N254" s="710">
        <v>428</v>
      </c>
      <c r="O254" s="710">
        <v>533260</v>
      </c>
      <c r="P254" s="700">
        <v>0.92694119487562798</v>
      </c>
      <c r="Q254" s="711">
        <v>1245.9345794392523</v>
      </c>
    </row>
    <row r="255" spans="1:17" ht="14.4" customHeight="1" x14ac:dyDescent="0.3">
      <c r="A255" s="694" t="s">
        <v>532</v>
      </c>
      <c r="B255" s="695" t="s">
        <v>3655</v>
      </c>
      <c r="C255" s="695" t="s">
        <v>3554</v>
      </c>
      <c r="D255" s="695" t="s">
        <v>4017</v>
      </c>
      <c r="E255" s="695" t="s">
        <v>4018</v>
      </c>
      <c r="F255" s="710">
        <v>0</v>
      </c>
      <c r="G255" s="710">
        <v>0</v>
      </c>
      <c r="H255" s="710"/>
      <c r="I255" s="710"/>
      <c r="J255" s="710">
        <v>1</v>
      </c>
      <c r="K255" s="710">
        <v>0</v>
      </c>
      <c r="L255" s="710"/>
      <c r="M255" s="710">
        <v>0</v>
      </c>
      <c r="N255" s="710"/>
      <c r="O255" s="710"/>
      <c r="P255" s="700"/>
      <c r="Q255" s="711"/>
    </row>
    <row r="256" spans="1:17" ht="14.4" customHeight="1" x14ac:dyDescent="0.3">
      <c r="A256" s="694" t="s">
        <v>532</v>
      </c>
      <c r="B256" s="695" t="s">
        <v>3655</v>
      </c>
      <c r="C256" s="695" t="s">
        <v>3554</v>
      </c>
      <c r="D256" s="695" t="s">
        <v>4019</v>
      </c>
      <c r="E256" s="695" t="s">
        <v>4020</v>
      </c>
      <c r="F256" s="710">
        <v>191</v>
      </c>
      <c r="G256" s="710">
        <v>83652</v>
      </c>
      <c r="H256" s="710">
        <v>1</v>
      </c>
      <c r="I256" s="710">
        <v>437.96858638743453</v>
      </c>
      <c r="J256" s="710">
        <v>192</v>
      </c>
      <c r="K256" s="710">
        <v>84864</v>
      </c>
      <c r="L256" s="710">
        <v>1.014488595610386</v>
      </c>
      <c r="M256" s="710">
        <v>442</v>
      </c>
      <c r="N256" s="710">
        <v>151</v>
      </c>
      <c r="O256" s="710">
        <v>67156</v>
      </c>
      <c r="P256" s="700">
        <v>0.80280208482761917</v>
      </c>
      <c r="Q256" s="711">
        <v>444.74172185430461</v>
      </c>
    </row>
    <row r="257" spans="1:17" ht="14.4" customHeight="1" x14ac:dyDescent="0.3">
      <c r="A257" s="694" t="s">
        <v>532</v>
      </c>
      <c r="B257" s="695" t="s">
        <v>3655</v>
      </c>
      <c r="C257" s="695" t="s">
        <v>3554</v>
      </c>
      <c r="D257" s="695" t="s">
        <v>4021</v>
      </c>
      <c r="E257" s="695" t="s">
        <v>4022</v>
      </c>
      <c r="F257" s="710">
        <v>3</v>
      </c>
      <c r="G257" s="710">
        <v>12759</v>
      </c>
      <c r="H257" s="710">
        <v>1</v>
      </c>
      <c r="I257" s="710">
        <v>4253</v>
      </c>
      <c r="J257" s="710">
        <v>8</v>
      </c>
      <c r="K257" s="710">
        <v>34256</v>
      </c>
      <c r="L257" s="710">
        <v>2.6848499098675447</v>
      </c>
      <c r="M257" s="710">
        <v>4282</v>
      </c>
      <c r="N257" s="710">
        <v>6</v>
      </c>
      <c r="O257" s="710">
        <v>25743</v>
      </c>
      <c r="P257" s="700">
        <v>2.0176346108629204</v>
      </c>
      <c r="Q257" s="711">
        <v>4290.5</v>
      </c>
    </row>
    <row r="258" spans="1:17" ht="14.4" customHeight="1" x14ac:dyDescent="0.3">
      <c r="A258" s="694" t="s">
        <v>532</v>
      </c>
      <c r="B258" s="695" t="s">
        <v>3655</v>
      </c>
      <c r="C258" s="695" t="s">
        <v>3554</v>
      </c>
      <c r="D258" s="695" t="s">
        <v>4023</v>
      </c>
      <c r="E258" s="695" t="s">
        <v>4024</v>
      </c>
      <c r="F258" s="710">
        <v>48</v>
      </c>
      <c r="G258" s="710">
        <v>187752</v>
      </c>
      <c r="H258" s="710">
        <v>1</v>
      </c>
      <c r="I258" s="710">
        <v>3911.5</v>
      </c>
      <c r="J258" s="710">
        <v>54</v>
      </c>
      <c r="K258" s="710">
        <v>212080</v>
      </c>
      <c r="L258" s="710">
        <v>1.1295751842856534</v>
      </c>
      <c r="M258" s="710">
        <v>3927.4074074074074</v>
      </c>
      <c r="N258" s="710">
        <v>46</v>
      </c>
      <c r="O258" s="710">
        <v>181039</v>
      </c>
      <c r="P258" s="700">
        <v>0.96424538753248967</v>
      </c>
      <c r="Q258" s="711">
        <v>3935.6304347826085</v>
      </c>
    </row>
    <row r="259" spans="1:17" ht="14.4" customHeight="1" x14ac:dyDescent="0.3">
      <c r="A259" s="694" t="s">
        <v>532</v>
      </c>
      <c r="B259" s="695" t="s">
        <v>3655</v>
      </c>
      <c r="C259" s="695" t="s">
        <v>3554</v>
      </c>
      <c r="D259" s="695" t="s">
        <v>3590</v>
      </c>
      <c r="E259" s="695" t="s">
        <v>3591</v>
      </c>
      <c r="F259" s="710">
        <v>11</v>
      </c>
      <c r="G259" s="710">
        <v>108911</v>
      </c>
      <c r="H259" s="710">
        <v>1</v>
      </c>
      <c r="I259" s="710">
        <v>9901</v>
      </c>
      <c r="J259" s="710">
        <v>4</v>
      </c>
      <c r="K259" s="710">
        <v>39784</v>
      </c>
      <c r="L259" s="710">
        <v>0.36528908925636527</v>
      </c>
      <c r="M259" s="710">
        <v>9946</v>
      </c>
      <c r="N259" s="710">
        <v>7</v>
      </c>
      <c r="O259" s="710">
        <v>69704</v>
      </c>
      <c r="P259" s="700">
        <v>0.64000881453664005</v>
      </c>
      <c r="Q259" s="711">
        <v>9957.7142857142862</v>
      </c>
    </row>
    <row r="260" spans="1:17" ht="14.4" customHeight="1" x14ac:dyDescent="0.3">
      <c r="A260" s="694" t="s">
        <v>532</v>
      </c>
      <c r="B260" s="695" t="s">
        <v>3655</v>
      </c>
      <c r="C260" s="695" t="s">
        <v>3554</v>
      </c>
      <c r="D260" s="695" t="s">
        <v>4025</v>
      </c>
      <c r="E260" s="695" t="s">
        <v>4026</v>
      </c>
      <c r="F260" s="710">
        <v>360</v>
      </c>
      <c r="G260" s="710">
        <v>118060</v>
      </c>
      <c r="H260" s="710">
        <v>1</v>
      </c>
      <c r="I260" s="710">
        <v>327.94444444444446</v>
      </c>
      <c r="J260" s="710">
        <v>395</v>
      </c>
      <c r="K260" s="710">
        <v>130736</v>
      </c>
      <c r="L260" s="710">
        <v>1.1073691343384719</v>
      </c>
      <c r="M260" s="710">
        <v>330.97721518987339</v>
      </c>
      <c r="N260" s="710">
        <v>357</v>
      </c>
      <c r="O260" s="710">
        <v>118957</v>
      </c>
      <c r="P260" s="700">
        <v>1.0075978316110452</v>
      </c>
      <c r="Q260" s="711">
        <v>333.21288515406161</v>
      </c>
    </row>
    <row r="261" spans="1:17" ht="14.4" customHeight="1" x14ac:dyDescent="0.3">
      <c r="A261" s="694" t="s">
        <v>532</v>
      </c>
      <c r="B261" s="695" t="s">
        <v>3655</v>
      </c>
      <c r="C261" s="695" t="s">
        <v>3554</v>
      </c>
      <c r="D261" s="695" t="s">
        <v>4027</v>
      </c>
      <c r="E261" s="695" t="s">
        <v>4028</v>
      </c>
      <c r="F261" s="710">
        <v>4</v>
      </c>
      <c r="G261" s="710">
        <v>19004</v>
      </c>
      <c r="H261" s="710">
        <v>1</v>
      </c>
      <c r="I261" s="710">
        <v>4751</v>
      </c>
      <c r="J261" s="710">
        <v>3</v>
      </c>
      <c r="K261" s="710">
        <v>14322</v>
      </c>
      <c r="L261" s="710">
        <v>0.75363081456535463</v>
      </c>
      <c r="M261" s="710">
        <v>4774</v>
      </c>
      <c r="N261" s="710">
        <v>7</v>
      </c>
      <c r="O261" s="710">
        <v>33544</v>
      </c>
      <c r="P261" s="700">
        <v>1.7651020837718374</v>
      </c>
      <c r="Q261" s="711">
        <v>4792</v>
      </c>
    </row>
    <row r="262" spans="1:17" ht="14.4" customHeight="1" x14ac:dyDescent="0.3">
      <c r="A262" s="694" t="s">
        <v>532</v>
      </c>
      <c r="B262" s="695" t="s">
        <v>3655</v>
      </c>
      <c r="C262" s="695" t="s">
        <v>3554</v>
      </c>
      <c r="D262" s="695" t="s">
        <v>4029</v>
      </c>
      <c r="E262" s="695" t="s">
        <v>4030</v>
      </c>
      <c r="F262" s="710">
        <v>493</v>
      </c>
      <c r="G262" s="710">
        <v>333253</v>
      </c>
      <c r="H262" s="710">
        <v>1</v>
      </c>
      <c r="I262" s="710">
        <v>675.96957403651118</v>
      </c>
      <c r="J262" s="710">
        <v>478</v>
      </c>
      <c r="K262" s="710">
        <v>164764</v>
      </c>
      <c r="L262" s="710">
        <v>0.49441115308789418</v>
      </c>
      <c r="M262" s="710">
        <v>344.69456066945605</v>
      </c>
      <c r="N262" s="710">
        <v>519</v>
      </c>
      <c r="O262" s="710">
        <v>179460</v>
      </c>
      <c r="P262" s="700">
        <v>0.53850978085718659</v>
      </c>
      <c r="Q262" s="711">
        <v>345.78034682080926</v>
      </c>
    </row>
    <row r="263" spans="1:17" ht="14.4" customHeight="1" x14ac:dyDescent="0.3">
      <c r="A263" s="694" t="s">
        <v>532</v>
      </c>
      <c r="B263" s="695" t="s">
        <v>3655</v>
      </c>
      <c r="C263" s="695" t="s">
        <v>3554</v>
      </c>
      <c r="D263" s="695" t="s">
        <v>4031</v>
      </c>
      <c r="E263" s="695" t="s">
        <v>4032</v>
      </c>
      <c r="F263" s="710">
        <v>18</v>
      </c>
      <c r="G263" s="710">
        <v>31710</v>
      </c>
      <c r="H263" s="710">
        <v>1</v>
      </c>
      <c r="I263" s="710">
        <v>1761.6666666666667</v>
      </c>
      <c r="J263" s="710">
        <v>7</v>
      </c>
      <c r="K263" s="710">
        <v>12383</v>
      </c>
      <c r="L263" s="710">
        <v>0.39050772626931568</v>
      </c>
      <c r="M263" s="710">
        <v>1769</v>
      </c>
      <c r="N263" s="710"/>
      <c r="O263" s="710"/>
      <c r="P263" s="700"/>
      <c r="Q263" s="711"/>
    </row>
    <row r="264" spans="1:17" ht="14.4" customHeight="1" x14ac:dyDescent="0.3">
      <c r="A264" s="694" t="s">
        <v>532</v>
      </c>
      <c r="B264" s="695" t="s">
        <v>3655</v>
      </c>
      <c r="C264" s="695" t="s">
        <v>3554</v>
      </c>
      <c r="D264" s="695" t="s">
        <v>4033</v>
      </c>
      <c r="E264" s="695" t="s">
        <v>4034</v>
      </c>
      <c r="F264" s="710">
        <v>161</v>
      </c>
      <c r="G264" s="710">
        <v>48300</v>
      </c>
      <c r="H264" s="710">
        <v>1</v>
      </c>
      <c r="I264" s="710">
        <v>300</v>
      </c>
      <c r="J264" s="710">
        <v>173</v>
      </c>
      <c r="K264" s="710">
        <v>52073</v>
      </c>
      <c r="L264" s="710">
        <v>1.0781159420289854</v>
      </c>
      <c r="M264" s="710">
        <v>301</v>
      </c>
      <c r="N264" s="710">
        <v>135</v>
      </c>
      <c r="O264" s="710">
        <v>40706</v>
      </c>
      <c r="P264" s="700">
        <v>0.84277432712215317</v>
      </c>
      <c r="Q264" s="711">
        <v>301.52592592592595</v>
      </c>
    </row>
    <row r="265" spans="1:17" ht="14.4" customHeight="1" x14ac:dyDescent="0.3">
      <c r="A265" s="694" t="s">
        <v>532</v>
      </c>
      <c r="B265" s="695" t="s">
        <v>3655</v>
      </c>
      <c r="C265" s="695" t="s">
        <v>3554</v>
      </c>
      <c r="D265" s="695" t="s">
        <v>4035</v>
      </c>
      <c r="E265" s="695" t="s">
        <v>4036</v>
      </c>
      <c r="F265" s="710">
        <v>3</v>
      </c>
      <c r="G265" s="710">
        <v>33726</v>
      </c>
      <c r="H265" s="710">
        <v>1</v>
      </c>
      <c r="I265" s="710">
        <v>11242</v>
      </c>
      <c r="J265" s="710">
        <v>5</v>
      </c>
      <c r="K265" s="710">
        <v>56465</v>
      </c>
      <c r="L265" s="710">
        <v>1.6742275988851332</v>
      </c>
      <c r="M265" s="710">
        <v>11293</v>
      </c>
      <c r="N265" s="710">
        <v>9</v>
      </c>
      <c r="O265" s="710">
        <v>102097</v>
      </c>
      <c r="P265" s="700">
        <v>3.0272490067010613</v>
      </c>
      <c r="Q265" s="711">
        <v>11344.111111111111</v>
      </c>
    </row>
    <row r="266" spans="1:17" ht="14.4" customHeight="1" x14ac:dyDescent="0.3">
      <c r="A266" s="694" t="s">
        <v>532</v>
      </c>
      <c r="B266" s="695" t="s">
        <v>3655</v>
      </c>
      <c r="C266" s="695" t="s">
        <v>3554</v>
      </c>
      <c r="D266" s="695" t="s">
        <v>3640</v>
      </c>
      <c r="E266" s="695" t="s">
        <v>3641</v>
      </c>
      <c r="F266" s="710">
        <v>7</v>
      </c>
      <c r="G266" s="710">
        <v>47397</v>
      </c>
      <c r="H266" s="710">
        <v>1</v>
      </c>
      <c r="I266" s="710">
        <v>6771</v>
      </c>
      <c r="J266" s="710">
        <v>4</v>
      </c>
      <c r="K266" s="710">
        <v>27176</v>
      </c>
      <c r="L266" s="710">
        <v>0.57336962254995039</v>
      </c>
      <c r="M266" s="710">
        <v>6794</v>
      </c>
      <c r="N266" s="710"/>
      <c r="O266" s="710"/>
      <c r="P266" s="700"/>
      <c r="Q266" s="711"/>
    </row>
    <row r="267" spans="1:17" ht="14.4" customHeight="1" x14ac:dyDescent="0.3">
      <c r="A267" s="694" t="s">
        <v>532</v>
      </c>
      <c r="B267" s="695" t="s">
        <v>3655</v>
      </c>
      <c r="C267" s="695" t="s">
        <v>3554</v>
      </c>
      <c r="D267" s="695" t="s">
        <v>4037</v>
      </c>
      <c r="E267" s="695" t="s">
        <v>4038</v>
      </c>
      <c r="F267" s="710">
        <v>71</v>
      </c>
      <c r="G267" s="710">
        <v>296993</v>
      </c>
      <c r="H267" s="710">
        <v>1</v>
      </c>
      <c r="I267" s="710">
        <v>4183</v>
      </c>
      <c r="J267" s="710">
        <v>52</v>
      </c>
      <c r="K267" s="710">
        <v>218689</v>
      </c>
      <c r="L267" s="710">
        <v>0.73634395423461163</v>
      </c>
      <c r="M267" s="710">
        <v>4205.5576923076924</v>
      </c>
      <c r="N267" s="710">
        <v>79</v>
      </c>
      <c r="O267" s="710">
        <v>333786</v>
      </c>
      <c r="P267" s="700">
        <v>1.1238850747324012</v>
      </c>
      <c r="Q267" s="711">
        <v>4225.1392405063289</v>
      </c>
    </row>
    <row r="268" spans="1:17" ht="14.4" customHeight="1" x14ac:dyDescent="0.3">
      <c r="A268" s="694" t="s">
        <v>532</v>
      </c>
      <c r="B268" s="695" t="s">
        <v>3655</v>
      </c>
      <c r="C268" s="695" t="s">
        <v>3554</v>
      </c>
      <c r="D268" s="695" t="s">
        <v>4039</v>
      </c>
      <c r="E268" s="695" t="s">
        <v>4040</v>
      </c>
      <c r="F268" s="710">
        <v>46</v>
      </c>
      <c r="G268" s="710">
        <v>567456</v>
      </c>
      <c r="H268" s="710">
        <v>1</v>
      </c>
      <c r="I268" s="710">
        <v>12336</v>
      </c>
      <c r="J268" s="710">
        <v>34</v>
      </c>
      <c r="K268" s="710">
        <v>421362</v>
      </c>
      <c r="L268" s="710">
        <v>0.74254567755032985</v>
      </c>
      <c r="M268" s="710">
        <v>12393</v>
      </c>
      <c r="N268" s="710">
        <v>57</v>
      </c>
      <c r="O268" s="710">
        <v>708849</v>
      </c>
      <c r="P268" s="700">
        <v>1.2491699796988665</v>
      </c>
      <c r="Q268" s="711">
        <v>12435.947368421053</v>
      </c>
    </row>
    <row r="269" spans="1:17" ht="14.4" customHeight="1" x14ac:dyDescent="0.3">
      <c r="A269" s="694" t="s">
        <v>532</v>
      </c>
      <c r="B269" s="695" t="s">
        <v>3655</v>
      </c>
      <c r="C269" s="695" t="s">
        <v>3554</v>
      </c>
      <c r="D269" s="695" t="s">
        <v>4041</v>
      </c>
      <c r="E269" s="695" t="s">
        <v>4042</v>
      </c>
      <c r="F269" s="710">
        <v>53</v>
      </c>
      <c r="G269" s="710">
        <v>123052</v>
      </c>
      <c r="H269" s="710">
        <v>1</v>
      </c>
      <c r="I269" s="710">
        <v>2321.7358490566039</v>
      </c>
      <c r="J269" s="710">
        <v>101</v>
      </c>
      <c r="K269" s="710">
        <v>236239</v>
      </c>
      <c r="L269" s="710">
        <v>1.9198306407047427</v>
      </c>
      <c r="M269" s="710">
        <v>2339</v>
      </c>
      <c r="N269" s="710">
        <v>91</v>
      </c>
      <c r="O269" s="710">
        <v>213779</v>
      </c>
      <c r="P269" s="700">
        <v>1.7373061795013489</v>
      </c>
      <c r="Q269" s="711">
        <v>2349.2197802197802</v>
      </c>
    </row>
    <row r="270" spans="1:17" ht="14.4" customHeight="1" x14ac:dyDescent="0.3">
      <c r="A270" s="694" t="s">
        <v>532</v>
      </c>
      <c r="B270" s="695" t="s">
        <v>3655</v>
      </c>
      <c r="C270" s="695" t="s">
        <v>3554</v>
      </c>
      <c r="D270" s="695" t="s">
        <v>4043</v>
      </c>
      <c r="E270" s="695" t="s">
        <v>4044</v>
      </c>
      <c r="F270" s="710">
        <v>5</v>
      </c>
      <c r="G270" s="710">
        <v>27040</v>
      </c>
      <c r="H270" s="710">
        <v>1</v>
      </c>
      <c r="I270" s="710">
        <v>5408</v>
      </c>
      <c r="J270" s="710">
        <v>2</v>
      </c>
      <c r="K270" s="710">
        <v>10894</v>
      </c>
      <c r="L270" s="710">
        <v>0.4028846153846154</v>
      </c>
      <c r="M270" s="710">
        <v>5447</v>
      </c>
      <c r="N270" s="710"/>
      <c r="O270" s="710"/>
      <c r="P270" s="700"/>
      <c r="Q270" s="711"/>
    </row>
    <row r="271" spans="1:17" ht="14.4" customHeight="1" x14ac:dyDescent="0.3">
      <c r="A271" s="694" t="s">
        <v>532</v>
      </c>
      <c r="B271" s="695" t="s">
        <v>3655</v>
      </c>
      <c r="C271" s="695" t="s">
        <v>3554</v>
      </c>
      <c r="D271" s="695" t="s">
        <v>4045</v>
      </c>
      <c r="E271" s="695" t="s">
        <v>4046</v>
      </c>
      <c r="F271" s="710">
        <v>92</v>
      </c>
      <c r="G271" s="710">
        <v>60348</v>
      </c>
      <c r="H271" s="710">
        <v>1</v>
      </c>
      <c r="I271" s="710">
        <v>655.95652173913038</v>
      </c>
      <c r="J271" s="710">
        <v>76</v>
      </c>
      <c r="K271" s="710">
        <v>50312</v>
      </c>
      <c r="L271" s="710">
        <v>0.83369788559687152</v>
      </c>
      <c r="M271" s="710">
        <v>662</v>
      </c>
      <c r="N271" s="710">
        <v>68</v>
      </c>
      <c r="O271" s="710">
        <v>45296</v>
      </c>
      <c r="P271" s="700">
        <v>0.75057996951017436</v>
      </c>
      <c r="Q271" s="711">
        <v>666.11764705882354</v>
      </c>
    </row>
    <row r="272" spans="1:17" ht="14.4" customHeight="1" x14ac:dyDescent="0.3">
      <c r="A272" s="694" t="s">
        <v>532</v>
      </c>
      <c r="B272" s="695" t="s">
        <v>3655</v>
      </c>
      <c r="C272" s="695" t="s">
        <v>3554</v>
      </c>
      <c r="D272" s="695" t="s">
        <v>4047</v>
      </c>
      <c r="E272" s="695" t="s">
        <v>4048</v>
      </c>
      <c r="F272" s="710">
        <v>5</v>
      </c>
      <c r="G272" s="710">
        <v>0</v>
      </c>
      <c r="H272" s="710"/>
      <c r="I272" s="710">
        <v>0</v>
      </c>
      <c r="J272" s="710"/>
      <c r="K272" s="710"/>
      <c r="L272" s="710"/>
      <c r="M272" s="710"/>
      <c r="N272" s="710"/>
      <c r="O272" s="710"/>
      <c r="P272" s="700"/>
      <c r="Q272" s="711"/>
    </row>
    <row r="273" spans="1:17" ht="14.4" customHeight="1" x14ac:dyDescent="0.3">
      <c r="A273" s="694" t="s">
        <v>532</v>
      </c>
      <c r="B273" s="695" t="s">
        <v>3655</v>
      </c>
      <c r="C273" s="695" t="s">
        <v>3554</v>
      </c>
      <c r="D273" s="695" t="s">
        <v>4049</v>
      </c>
      <c r="E273" s="695" t="s">
        <v>4050</v>
      </c>
      <c r="F273" s="710">
        <v>6</v>
      </c>
      <c r="G273" s="710">
        <v>0</v>
      </c>
      <c r="H273" s="710"/>
      <c r="I273" s="710">
        <v>0</v>
      </c>
      <c r="J273" s="710">
        <v>4</v>
      </c>
      <c r="K273" s="710">
        <v>0</v>
      </c>
      <c r="L273" s="710"/>
      <c r="M273" s="710">
        <v>0</v>
      </c>
      <c r="N273" s="710">
        <v>5</v>
      </c>
      <c r="O273" s="710">
        <v>0</v>
      </c>
      <c r="P273" s="700"/>
      <c r="Q273" s="711">
        <v>0</v>
      </c>
    </row>
    <row r="274" spans="1:17" ht="14.4" customHeight="1" x14ac:dyDescent="0.3">
      <c r="A274" s="694" t="s">
        <v>532</v>
      </c>
      <c r="B274" s="695" t="s">
        <v>3655</v>
      </c>
      <c r="C274" s="695" t="s">
        <v>3554</v>
      </c>
      <c r="D274" s="695" t="s">
        <v>4051</v>
      </c>
      <c r="E274" s="695" t="s">
        <v>4052</v>
      </c>
      <c r="F274" s="710">
        <v>239</v>
      </c>
      <c r="G274" s="710">
        <v>321670</v>
      </c>
      <c r="H274" s="710">
        <v>1</v>
      </c>
      <c r="I274" s="710">
        <v>1345.8995815899582</v>
      </c>
      <c r="J274" s="710">
        <v>236</v>
      </c>
      <c r="K274" s="710">
        <v>319294</v>
      </c>
      <c r="L274" s="710">
        <v>0.99261354804613422</v>
      </c>
      <c r="M274" s="710">
        <v>1352.9406779661017</v>
      </c>
      <c r="N274" s="710">
        <v>228</v>
      </c>
      <c r="O274" s="710">
        <v>310038</v>
      </c>
      <c r="P274" s="700">
        <v>0.96383871669723631</v>
      </c>
      <c r="Q274" s="711">
        <v>1359.8157894736842</v>
      </c>
    </row>
    <row r="275" spans="1:17" ht="14.4" customHeight="1" x14ac:dyDescent="0.3">
      <c r="A275" s="694" t="s">
        <v>532</v>
      </c>
      <c r="B275" s="695" t="s">
        <v>3655</v>
      </c>
      <c r="C275" s="695" t="s">
        <v>3554</v>
      </c>
      <c r="D275" s="695" t="s">
        <v>4053</v>
      </c>
      <c r="E275" s="695" t="s">
        <v>4054</v>
      </c>
      <c r="F275" s="710">
        <v>7</v>
      </c>
      <c r="G275" s="710">
        <v>36596</v>
      </c>
      <c r="H275" s="710">
        <v>1</v>
      </c>
      <c r="I275" s="710">
        <v>5228</v>
      </c>
      <c r="J275" s="710">
        <v>12</v>
      </c>
      <c r="K275" s="710">
        <v>63060</v>
      </c>
      <c r="L275" s="710">
        <v>1.7231391408897148</v>
      </c>
      <c r="M275" s="710">
        <v>5255</v>
      </c>
      <c r="N275" s="710">
        <v>12</v>
      </c>
      <c r="O275" s="710">
        <v>63444</v>
      </c>
      <c r="P275" s="700">
        <v>1.7336320909389005</v>
      </c>
      <c r="Q275" s="711">
        <v>5287</v>
      </c>
    </row>
    <row r="276" spans="1:17" ht="14.4" customHeight="1" x14ac:dyDescent="0.3">
      <c r="A276" s="694" t="s">
        <v>532</v>
      </c>
      <c r="B276" s="695" t="s">
        <v>3655</v>
      </c>
      <c r="C276" s="695" t="s">
        <v>3554</v>
      </c>
      <c r="D276" s="695" t="s">
        <v>4055</v>
      </c>
      <c r="E276" s="695" t="s">
        <v>4056</v>
      </c>
      <c r="F276" s="710">
        <v>4</v>
      </c>
      <c r="G276" s="710">
        <v>41120</v>
      </c>
      <c r="H276" s="710">
        <v>1</v>
      </c>
      <c r="I276" s="710">
        <v>10280</v>
      </c>
      <c r="J276" s="710">
        <v>3</v>
      </c>
      <c r="K276" s="710">
        <v>30975</v>
      </c>
      <c r="L276" s="710">
        <v>0.75328307392996108</v>
      </c>
      <c r="M276" s="710">
        <v>10325</v>
      </c>
      <c r="N276" s="710">
        <v>12</v>
      </c>
      <c r="O276" s="710">
        <v>124310</v>
      </c>
      <c r="P276" s="700">
        <v>3.0231031128404671</v>
      </c>
      <c r="Q276" s="711">
        <v>10359.166666666666</v>
      </c>
    </row>
    <row r="277" spans="1:17" ht="14.4" customHeight="1" x14ac:dyDescent="0.3">
      <c r="A277" s="694" t="s">
        <v>532</v>
      </c>
      <c r="B277" s="695" t="s">
        <v>3655</v>
      </c>
      <c r="C277" s="695" t="s">
        <v>3554</v>
      </c>
      <c r="D277" s="695" t="s">
        <v>3596</v>
      </c>
      <c r="E277" s="695" t="s">
        <v>3597</v>
      </c>
      <c r="F277" s="710">
        <v>2</v>
      </c>
      <c r="G277" s="710">
        <v>7398</v>
      </c>
      <c r="H277" s="710">
        <v>1</v>
      </c>
      <c r="I277" s="710">
        <v>3699</v>
      </c>
      <c r="J277" s="710">
        <v>1</v>
      </c>
      <c r="K277" s="710">
        <v>3722</v>
      </c>
      <c r="L277" s="710">
        <v>0.50310894836442277</v>
      </c>
      <c r="M277" s="710">
        <v>3722</v>
      </c>
      <c r="N277" s="710"/>
      <c r="O277" s="710"/>
      <c r="P277" s="700"/>
      <c r="Q277" s="711"/>
    </row>
    <row r="278" spans="1:17" ht="14.4" customHeight="1" x14ac:dyDescent="0.3">
      <c r="A278" s="694" t="s">
        <v>532</v>
      </c>
      <c r="B278" s="695" t="s">
        <v>3655</v>
      </c>
      <c r="C278" s="695" t="s">
        <v>3554</v>
      </c>
      <c r="D278" s="695" t="s">
        <v>4057</v>
      </c>
      <c r="E278" s="695" t="s">
        <v>4058</v>
      </c>
      <c r="F278" s="710">
        <v>9</v>
      </c>
      <c r="G278" s="710">
        <v>27702</v>
      </c>
      <c r="H278" s="710">
        <v>1</v>
      </c>
      <c r="I278" s="710">
        <v>3078</v>
      </c>
      <c r="J278" s="710">
        <v>15</v>
      </c>
      <c r="K278" s="710">
        <v>46515</v>
      </c>
      <c r="L278" s="710">
        <v>1.6791206411089452</v>
      </c>
      <c r="M278" s="710">
        <v>3101</v>
      </c>
      <c r="N278" s="710">
        <v>13</v>
      </c>
      <c r="O278" s="710">
        <v>40593</v>
      </c>
      <c r="P278" s="700">
        <v>1.4653454624214859</v>
      </c>
      <c r="Q278" s="711">
        <v>3122.5384615384614</v>
      </c>
    </row>
    <row r="279" spans="1:17" ht="14.4" customHeight="1" x14ac:dyDescent="0.3">
      <c r="A279" s="694" t="s">
        <v>532</v>
      </c>
      <c r="B279" s="695" t="s">
        <v>3655</v>
      </c>
      <c r="C279" s="695" t="s">
        <v>3554</v>
      </c>
      <c r="D279" s="695" t="s">
        <v>4059</v>
      </c>
      <c r="E279" s="695" t="s">
        <v>4060</v>
      </c>
      <c r="F279" s="710"/>
      <c r="G279" s="710"/>
      <c r="H279" s="710"/>
      <c r="I279" s="710"/>
      <c r="J279" s="710"/>
      <c r="K279" s="710"/>
      <c r="L279" s="710"/>
      <c r="M279" s="710"/>
      <c r="N279" s="710">
        <v>1</v>
      </c>
      <c r="O279" s="710">
        <v>1779</v>
      </c>
      <c r="P279" s="700"/>
      <c r="Q279" s="711">
        <v>1779</v>
      </c>
    </row>
    <row r="280" spans="1:17" ht="14.4" customHeight="1" x14ac:dyDescent="0.3">
      <c r="A280" s="694" t="s">
        <v>532</v>
      </c>
      <c r="B280" s="695" t="s">
        <v>3655</v>
      </c>
      <c r="C280" s="695" t="s">
        <v>3554</v>
      </c>
      <c r="D280" s="695" t="s">
        <v>3642</v>
      </c>
      <c r="E280" s="695" t="s">
        <v>3643</v>
      </c>
      <c r="F280" s="710">
        <v>3</v>
      </c>
      <c r="G280" s="710">
        <v>13545</v>
      </c>
      <c r="H280" s="710">
        <v>1</v>
      </c>
      <c r="I280" s="710">
        <v>4515</v>
      </c>
      <c r="J280" s="710"/>
      <c r="K280" s="710"/>
      <c r="L280" s="710"/>
      <c r="M280" s="710"/>
      <c r="N280" s="710"/>
      <c r="O280" s="710"/>
      <c r="P280" s="700"/>
      <c r="Q280" s="711"/>
    </row>
    <row r="281" spans="1:17" ht="14.4" customHeight="1" x14ac:dyDescent="0.3">
      <c r="A281" s="694" t="s">
        <v>532</v>
      </c>
      <c r="B281" s="695" t="s">
        <v>3655</v>
      </c>
      <c r="C281" s="695" t="s">
        <v>3554</v>
      </c>
      <c r="D281" s="695" t="s">
        <v>4061</v>
      </c>
      <c r="E281" s="695" t="s">
        <v>4062</v>
      </c>
      <c r="F281" s="710">
        <v>5</v>
      </c>
      <c r="G281" s="710">
        <v>39020</v>
      </c>
      <c r="H281" s="710">
        <v>1</v>
      </c>
      <c r="I281" s="710">
        <v>7804</v>
      </c>
      <c r="J281" s="710">
        <v>9</v>
      </c>
      <c r="K281" s="710">
        <v>70596</v>
      </c>
      <c r="L281" s="710">
        <v>1.8092260379292671</v>
      </c>
      <c r="M281" s="710">
        <v>7844</v>
      </c>
      <c r="N281" s="710">
        <v>6</v>
      </c>
      <c r="O281" s="710">
        <v>47280</v>
      </c>
      <c r="P281" s="700">
        <v>1.2116863147104049</v>
      </c>
      <c r="Q281" s="711">
        <v>7880</v>
      </c>
    </row>
    <row r="282" spans="1:17" ht="14.4" customHeight="1" x14ac:dyDescent="0.3">
      <c r="A282" s="694" t="s">
        <v>532</v>
      </c>
      <c r="B282" s="695" t="s">
        <v>3655</v>
      </c>
      <c r="C282" s="695" t="s">
        <v>3554</v>
      </c>
      <c r="D282" s="695" t="s">
        <v>4063</v>
      </c>
      <c r="E282" s="695" t="s">
        <v>4006</v>
      </c>
      <c r="F282" s="710">
        <v>2</v>
      </c>
      <c r="G282" s="710">
        <v>18904</v>
      </c>
      <c r="H282" s="710">
        <v>1</v>
      </c>
      <c r="I282" s="710">
        <v>9452</v>
      </c>
      <c r="J282" s="710">
        <v>5</v>
      </c>
      <c r="K282" s="710">
        <v>47515</v>
      </c>
      <c r="L282" s="710">
        <v>2.5134892086330933</v>
      </c>
      <c r="M282" s="710">
        <v>9503</v>
      </c>
      <c r="N282" s="710">
        <v>2</v>
      </c>
      <c r="O282" s="710">
        <v>19006</v>
      </c>
      <c r="P282" s="700">
        <v>1.0053956834532374</v>
      </c>
      <c r="Q282" s="711">
        <v>9503</v>
      </c>
    </row>
    <row r="283" spans="1:17" ht="14.4" customHeight="1" x14ac:dyDescent="0.3">
      <c r="A283" s="694" t="s">
        <v>532</v>
      </c>
      <c r="B283" s="695" t="s">
        <v>3655</v>
      </c>
      <c r="C283" s="695" t="s">
        <v>3554</v>
      </c>
      <c r="D283" s="695" t="s">
        <v>4064</v>
      </c>
      <c r="E283" s="695" t="s">
        <v>4065</v>
      </c>
      <c r="F283" s="710">
        <v>32</v>
      </c>
      <c r="G283" s="710">
        <v>138880</v>
      </c>
      <c r="H283" s="710">
        <v>1</v>
      </c>
      <c r="I283" s="710">
        <v>4340</v>
      </c>
      <c r="J283" s="710">
        <v>21</v>
      </c>
      <c r="K283" s="710">
        <v>91660</v>
      </c>
      <c r="L283" s="710">
        <v>0.65999423963133641</v>
      </c>
      <c r="M283" s="710">
        <v>4364.7619047619046</v>
      </c>
      <c r="N283" s="710">
        <v>23</v>
      </c>
      <c r="O283" s="710">
        <v>100898</v>
      </c>
      <c r="P283" s="700">
        <v>0.72651209677419359</v>
      </c>
      <c r="Q283" s="711">
        <v>4386.869565217391</v>
      </c>
    </row>
    <row r="284" spans="1:17" ht="14.4" customHeight="1" x14ac:dyDescent="0.3">
      <c r="A284" s="694" t="s">
        <v>532</v>
      </c>
      <c r="B284" s="695" t="s">
        <v>3655</v>
      </c>
      <c r="C284" s="695" t="s">
        <v>3554</v>
      </c>
      <c r="D284" s="695" t="s">
        <v>4066</v>
      </c>
      <c r="E284" s="695" t="s">
        <v>4067</v>
      </c>
      <c r="F284" s="710">
        <v>9</v>
      </c>
      <c r="G284" s="710">
        <v>31914</v>
      </c>
      <c r="H284" s="710">
        <v>1</v>
      </c>
      <c r="I284" s="710">
        <v>3546</v>
      </c>
      <c r="J284" s="710">
        <v>4</v>
      </c>
      <c r="K284" s="710">
        <v>14284</v>
      </c>
      <c r="L284" s="710">
        <v>0.44757786551356771</v>
      </c>
      <c r="M284" s="710">
        <v>3571</v>
      </c>
      <c r="N284" s="710">
        <v>9</v>
      </c>
      <c r="O284" s="710">
        <v>32339</v>
      </c>
      <c r="P284" s="700">
        <v>1.0133170395437738</v>
      </c>
      <c r="Q284" s="711">
        <v>3593.2222222222222</v>
      </c>
    </row>
    <row r="285" spans="1:17" ht="14.4" customHeight="1" x14ac:dyDescent="0.3">
      <c r="A285" s="694" t="s">
        <v>532</v>
      </c>
      <c r="B285" s="695" t="s">
        <v>3655</v>
      </c>
      <c r="C285" s="695" t="s">
        <v>3554</v>
      </c>
      <c r="D285" s="695" t="s">
        <v>4068</v>
      </c>
      <c r="E285" s="695" t="s">
        <v>4069</v>
      </c>
      <c r="F285" s="710"/>
      <c r="G285" s="710"/>
      <c r="H285" s="710"/>
      <c r="I285" s="710"/>
      <c r="J285" s="710"/>
      <c r="K285" s="710"/>
      <c r="L285" s="710"/>
      <c r="M285" s="710"/>
      <c r="N285" s="710">
        <v>1</v>
      </c>
      <c r="O285" s="710">
        <v>1162</v>
      </c>
      <c r="P285" s="700"/>
      <c r="Q285" s="711">
        <v>1162</v>
      </c>
    </row>
    <row r="286" spans="1:17" ht="14.4" customHeight="1" x14ac:dyDescent="0.3">
      <c r="A286" s="694" t="s">
        <v>532</v>
      </c>
      <c r="B286" s="695" t="s">
        <v>3655</v>
      </c>
      <c r="C286" s="695" t="s">
        <v>3554</v>
      </c>
      <c r="D286" s="695" t="s">
        <v>4070</v>
      </c>
      <c r="E286" s="695" t="s">
        <v>4071</v>
      </c>
      <c r="F286" s="710">
        <v>3</v>
      </c>
      <c r="G286" s="710">
        <v>6621</v>
      </c>
      <c r="H286" s="710">
        <v>1</v>
      </c>
      <c r="I286" s="710">
        <v>2207</v>
      </c>
      <c r="J286" s="710">
        <v>4</v>
      </c>
      <c r="K286" s="710">
        <v>8892</v>
      </c>
      <c r="L286" s="710">
        <v>1.3429995468962392</v>
      </c>
      <c r="M286" s="710">
        <v>2223</v>
      </c>
      <c r="N286" s="710">
        <v>2</v>
      </c>
      <c r="O286" s="710">
        <v>4473</v>
      </c>
      <c r="P286" s="700">
        <v>0.67557770729497058</v>
      </c>
      <c r="Q286" s="711">
        <v>2236.5</v>
      </c>
    </row>
    <row r="287" spans="1:17" ht="14.4" customHeight="1" x14ac:dyDescent="0.3">
      <c r="A287" s="694" t="s">
        <v>532</v>
      </c>
      <c r="B287" s="695" t="s">
        <v>3655</v>
      </c>
      <c r="C287" s="695" t="s">
        <v>3554</v>
      </c>
      <c r="D287" s="695" t="s">
        <v>4072</v>
      </c>
      <c r="E287" s="695" t="s">
        <v>4073</v>
      </c>
      <c r="F287" s="710">
        <v>4</v>
      </c>
      <c r="G287" s="710">
        <v>6080</v>
      </c>
      <c r="H287" s="710">
        <v>1</v>
      </c>
      <c r="I287" s="710">
        <v>1520</v>
      </c>
      <c r="J287" s="710"/>
      <c r="K287" s="710"/>
      <c r="L287" s="710"/>
      <c r="M287" s="710"/>
      <c r="N287" s="710">
        <v>3</v>
      </c>
      <c r="O287" s="710">
        <v>4591</v>
      </c>
      <c r="P287" s="700">
        <v>0.75509868421052628</v>
      </c>
      <c r="Q287" s="711">
        <v>1530.3333333333333</v>
      </c>
    </row>
    <row r="288" spans="1:17" ht="14.4" customHeight="1" x14ac:dyDescent="0.3">
      <c r="A288" s="694" t="s">
        <v>532</v>
      </c>
      <c r="B288" s="695" t="s">
        <v>3655</v>
      </c>
      <c r="C288" s="695" t="s">
        <v>3554</v>
      </c>
      <c r="D288" s="695" t="s">
        <v>4074</v>
      </c>
      <c r="E288" s="695" t="s">
        <v>4075</v>
      </c>
      <c r="F288" s="710">
        <v>6</v>
      </c>
      <c r="G288" s="710">
        <v>58740</v>
      </c>
      <c r="H288" s="710">
        <v>1</v>
      </c>
      <c r="I288" s="710">
        <v>9790</v>
      </c>
      <c r="J288" s="710">
        <v>5</v>
      </c>
      <c r="K288" s="710">
        <v>49150</v>
      </c>
      <c r="L288" s="710">
        <v>0.83673816819884239</v>
      </c>
      <c r="M288" s="710">
        <v>9830</v>
      </c>
      <c r="N288" s="710">
        <v>1</v>
      </c>
      <c r="O288" s="710">
        <v>9830</v>
      </c>
      <c r="P288" s="700">
        <v>0.16734763363976848</v>
      </c>
      <c r="Q288" s="711">
        <v>9830</v>
      </c>
    </row>
    <row r="289" spans="1:17" ht="14.4" customHeight="1" x14ac:dyDescent="0.3">
      <c r="A289" s="694" t="s">
        <v>532</v>
      </c>
      <c r="B289" s="695" t="s">
        <v>3655</v>
      </c>
      <c r="C289" s="695" t="s">
        <v>3554</v>
      </c>
      <c r="D289" s="695" t="s">
        <v>4076</v>
      </c>
      <c r="E289" s="695" t="s">
        <v>4077</v>
      </c>
      <c r="F289" s="710">
        <v>1</v>
      </c>
      <c r="G289" s="710">
        <v>1699</v>
      </c>
      <c r="H289" s="710">
        <v>1</v>
      </c>
      <c r="I289" s="710">
        <v>1699</v>
      </c>
      <c r="J289" s="710"/>
      <c r="K289" s="710"/>
      <c r="L289" s="710"/>
      <c r="M289" s="710"/>
      <c r="N289" s="710"/>
      <c r="O289" s="710"/>
      <c r="P289" s="700"/>
      <c r="Q289" s="711"/>
    </row>
    <row r="290" spans="1:17" ht="14.4" customHeight="1" x14ac:dyDescent="0.3">
      <c r="A290" s="694" t="s">
        <v>532</v>
      </c>
      <c r="B290" s="695" t="s">
        <v>3655</v>
      </c>
      <c r="C290" s="695" t="s">
        <v>3554</v>
      </c>
      <c r="D290" s="695" t="s">
        <v>4078</v>
      </c>
      <c r="E290" s="695" t="s">
        <v>4079</v>
      </c>
      <c r="F290" s="710">
        <v>4</v>
      </c>
      <c r="G290" s="710">
        <v>7652</v>
      </c>
      <c r="H290" s="710">
        <v>1</v>
      </c>
      <c r="I290" s="710">
        <v>1913</v>
      </c>
      <c r="J290" s="710">
        <v>2</v>
      </c>
      <c r="K290" s="710">
        <v>3840</v>
      </c>
      <c r="L290" s="710">
        <v>0.50182958703606895</v>
      </c>
      <c r="M290" s="710">
        <v>1920</v>
      </c>
      <c r="N290" s="710"/>
      <c r="O290" s="710"/>
      <c r="P290" s="700"/>
      <c r="Q290" s="711"/>
    </row>
    <row r="291" spans="1:17" ht="14.4" customHeight="1" x14ac:dyDescent="0.3">
      <c r="A291" s="694" t="s">
        <v>532</v>
      </c>
      <c r="B291" s="695" t="s">
        <v>3655</v>
      </c>
      <c r="C291" s="695" t="s">
        <v>3554</v>
      </c>
      <c r="D291" s="695" t="s">
        <v>4080</v>
      </c>
      <c r="E291" s="695" t="s">
        <v>4081</v>
      </c>
      <c r="F291" s="710">
        <v>4</v>
      </c>
      <c r="G291" s="710">
        <v>17592</v>
      </c>
      <c r="H291" s="710">
        <v>1</v>
      </c>
      <c r="I291" s="710">
        <v>4398</v>
      </c>
      <c r="J291" s="710">
        <v>7</v>
      </c>
      <c r="K291" s="710">
        <v>30947</v>
      </c>
      <c r="L291" s="710">
        <v>1.7591518872214642</v>
      </c>
      <c r="M291" s="710">
        <v>4421</v>
      </c>
      <c r="N291" s="710">
        <v>6</v>
      </c>
      <c r="O291" s="710">
        <v>26686</v>
      </c>
      <c r="P291" s="700">
        <v>1.5169395179627103</v>
      </c>
      <c r="Q291" s="711">
        <v>4447.666666666667</v>
      </c>
    </row>
    <row r="292" spans="1:17" ht="14.4" customHeight="1" x14ac:dyDescent="0.3">
      <c r="A292" s="694" t="s">
        <v>532</v>
      </c>
      <c r="B292" s="695" t="s">
        <v>3655</v>
      </c>
      <c r="C292" s="695" t="s">
        <v>3554</v>
      </c>
      <c r="D292" s="695" t="s">
        <v>4082</v>
      </c>
      <c r="E292" s="695" t="s">
        <v>4083</v>
      </c>
      <c r="F292" s="710"/>
      <c r="G292" s="710"/>
      <c r="H292" s="710"/>
      <c r="I292" s="710"/>
      <c r="J292" s="710"/>
      <c r="K292" s="710"/>
      <c r="L292" s="710"/>
      <c r="M292" s="710"/>
      <c r="N292" s="710">
        <v>1</v>
      </c>
      <c r="O292" s="710">
        <v>12997</v>
      </c>
      <c r="P292" s="700"/>
      <c r="Q292" s="711">
        <v>12997</v>
      </c>
    </row>
    <row r="293" spans="1:17" ht="14.4" customHeight="1" x14ac:dyDescent="0.3">
      <c r="A293" s="694" t="s">
        <v>532</v>
      </c>
      <c r="B293" s="695" t="s">
        <v>3655</v>
      </c>
      <c r="C293" s="695" t="s">
        <v>3554</v>
      </c>
      <c r="D293" s="695" t="s">
        <v>4084</v>
      </c>
      <c r="E293" s="695" t="s">
        <v>4085</v>
      </c>
      <c r="F293" s="710">
        <v>5</v>
      </c>
      <c r="G293" s="710">
        <v>33305</v>
      </c>
      <c r="H293" s="710">
        <v>1</v>
      </c>
      <c r="I293" s="710">
        <v>6661</v>
      </c>
      <c r="J293" s="710">
        <v>3</v>
      </c>
      <c r="K293" s="710">
        <v>20100</v>
      </c>
      <c r="L293" s="710">
        <v>0.60351298603813242</v>
      </c>
      <c r="M293" s="710">
        <v>6700</v>
      </c>
      <c r="N293" s="710">
        <v>2</v>
      </c>
      <c r="O293" s="710">
        <v>13400</v>
      </c>
      <c r="P293" s="700">
        <v>0.40234199069208826</v>
      </c>
      <c r="Q293" s="711">
        <v>6700</v>
      </c>
    </row>
    <row r="294" spans="1:17" ht="14.4" customHeight="1" x14ac:dyDescent="0.3">
      <c r="A294" s="694" t="s">
        <v>532</v>
      </c>
      <c r="B294" s="695" t="s">
        <v>3655</v>
      </c>
      <c r="C294" s="695" t="s">
        <v>3554</v>
      </c>
      <c r="D294" s="695" t="s">
        <v>4086</v>
      </c>
      <c r="E294" s="695" t="s">
        <v>4087</v>
      </c>
      <c r="F294" s="710">
        <v>1</v>
      </c>
      <c r="G294" s="710">
        <v>1722</v>
      </c>
      <c r="H294" s="710">
        <v>1</v>
      </c>
      <c r="I294" s="710">
        <v>1722</v>
      </c>
      <c r="J294" s="710"/>
      <c r="K294" s="710"/>
      <c r="L294" s="710"/>
      <c r="M294" s="710"/>
      <c r="N294" s="710">
        <v>2</v>
      </c>
      <c r="O294" s="710">
        <v>3458</v>
      </c>
      <c r="P294" s="700">
        <v>2.0081300813008132</v>
      </c>
      <c r="Q294" s="711">
        <v>1729</v>
      </c>
    </row>
    <row r="295" spans="1:17" ht="14.4" customHeight="1" x14ac:dyDescent="0.3">
      <c r="A295" s="694" t="s">
        <v>532</v>
      </c>
      <c r="B295" s="695" t="s">
        <v>3655</v>
      </c>
      <c r="C295" s="695" t="s">
        <v>3554</v>
      </c>
      <c r="D295" s="695" t="s">
        <v>4088</v>
      </c>
      <c r="E295" s="695" t="s">
        <v>4089</v>
      </c>
      <c r="F295" s="710">
        <v>1</v>
      </c>
      <c r="G295" s="710">
        <v>8223</v>
      </c>
      <c r="H295" s="710">
        <v>1</v>
      </c>
      <c r="I295" s="710">
        <v>8223</v>
      </c>
      <c r="J295" s="710"/>
      <c r="K295" s="710"/>
      <c r="L295" s="710"/>
      <c r="M295" s="710"/>
      <c r="N295" s="710"/>
      <c r="O295" s="710"/>
      <c r="P295" s="700"/>
      <c r="Q295" s="711"/>
    </row>
    <row r="296" spans="1:17" ht="14.4" customHeight="1" x14ac:dyDescent="0.3">
      <c r="A296" s="694" t="s">
        <v>532</v>
      </c>
      <c r="B296" s="695" t="s">
        <v>3655</v>
      </c>
      <c r="C296" s="695" t="s">
        <v>3554</v>
      </c>
      <c r="D296" s="695" t="s">
        <v>4090</v>
      </c>
      <c r="E296" s="695" t="s">
        <v>4091</v>
      </c>
      <c r="F296" s="710">
        <v>2</v>
      </c>
      <c r="G296" s="710">
        <v>10718</v>
      </c>
      <c r="H296" s="710">
        <v>1</v>
      </c>
      <c r="I296" s="710">
        <v>5359</v>
      </c>
      <c r="J296" s="710">
        <v>2</v>
      </c>
      <c r="K296" s="710">
        <v>10786</v>
      </c>
      <c r="L296" s="710">
        <v>1.0063444672513528</v>
      </c>
      <c r="M296" s="710">
        <v>5393</v>
      </c>
      <c r="N296" s="710">
        <v>1</v>
      </c>
      <c r="O296" s="710">
        <v>5393</v>
      </c>
      <c r="P296" s="700">
        <v>0.50317223362567642</v>
      </c>
      <c r="Q296" s="711">
        <v>5393</v>
      </c>
    </row>
    <row r="297" spans="1:17" ht="14.4" customHeight="1" x14ac:dyDescent="0.3">
      <c r="A297" s="694" t="s">
        <v>532</v>
      </c>
      <c r="B297" s="695" t="s">
        <v>3655</v>
      </c>
      <c r="C297" s="695" t="s">
        <v>3554</v>
      </c>
      <c r="D297" s="695" t="s">
        <v>4092</v>
      </c>
      <c r="E297" s="695" t="s">
        <v>4093</v>
      </c>
      <c r="F297" s="710"/>
      <c r="G297" s="710"/>
      <c r="H297" s="710"/>
      <c r="I297" s="710"/>
      <c r="J297" s="710">
        <v>1</v>
      </c>
      <c r="K297" s="710">
        <v>2235</v>
      </c>
      <c r="L297" s="710"/>
      <c r="M297" s="710">
        <v>2235</v>
      </c>
      <c r="N297" s="710">
        <v>1</v>
      </c>
      <c r="O297" s="710">
        <v>2235</v>
      </c>
      <c r="P297" s="700"/>
      <c r="Q297" s="711">
        <v>2235</v>
      </c>
    </row>
    <row r="298" spans="1:17" ht="14.4" customHeight="1" x14ac:dyDescent="0.3">
      <c r="A298" s="694" t="s">
        <v>532</v>
      </c>
      <c r="B298" s="695" t="s">
        <v>3655</v>
      </c>
      <c r="C298" s="695" t="s">
        <v>3554</v>
      </c>
      <c r="D298" s="695" t="s">
        <v>4094</v>
      </c>
      <c r="E298" s="695" t="s">
        <v>4095</v>
      </c>
      <c r="F298" s="710"/>
      <c r="G298" s="710"/>
      <c r="H298" s="710"/>
      <c r="I298" s="710"/>
      <c r="J298" s="710">
        <v>1</v>
      </c>
      <c r="K298" s="710">
        <v>13939</v>
      </c>
      <c r="L298" s="710"/>
      <c r="M298" s="710">
        <v>13939</v>
      </c>
      <c r="N298" s="710">
        <v>2</v>
      </c>
      <c r="O298" s="710">
        <v>28024</v>
      </c>
      <c r="P298" s="700"/>
      <c r="Q298" s="711">
        <v>14012</v>
      </c>
    </row>
    <row r="299" spans="1:17" ht="14.4" customHeight="1" x14ac:dyDescent="0.3">
      <c r="A299" s="694" t="s">
        <v>532</v>
      </c>
      <c r="B299" s="695" t="s">
        <v>3655</v>
      </c>
      <c r="C299" s="695" t="s">
        <v>3554</v>
      </c>
      <c r="D299" s="695" t="s">
        <v>4096</v>
      </c>
      <c r="E299" s="695" t="s">
        <v>4097</v>
      </c>
      <c r="F299" s="710"/>
      <c r="G299" s="710"/>
      <c r="H299" s="710"/>
      <c r="I299" s="710"/>
      <c r="J299" s="710"/>
      <c r="K299" s="710"/>
      <c r="L299" s="710"/>
      <c r="M299" s="710"/>
      <c r="N299" s="710">
        <v>1</v>
      </c>
      <c r="O299" s="710">
        <v>5216</v>
      </c>
      <c r="P299" s="700"/>
      <c r="Q299" s="711">
        <v>5216</v>
      </c>
    </row>
    <row r="300" spans="1:17" ht="14.4" customHeight="1" x14ac:dyDescent="0.3">
      <c r="A300" s="694" t="s">
        <v>532</v>
      </c>
      <c r="B300" s="695" t="s">
        <v>3655</v>
      </c>
      <c r="C300" s="695" t="s">
        <v>3554</v>
      </c>
      <c r="D300" s="695" t="s">
        <v>4098</v>
      </c>
      <c r="E300" s="695" t="s">
        <v>4099</v>
      </c>
      <c r="F300" s="710"/>
      <c r="G300" s="710"/>
      <c r="H300" s="710"/>
      <c r="I300" s="710"/>
      <c r="J300" s="710"/>
      <c r="K300" s="710"/>
      <c r="L300" s="710"/>
      <c r="M300" s="710"/>
      <c r="N300" s="710">
        <v>20</v>
      </c>
      <c r="O300" s="710">
        <v>2220</v>
      </c>
      <c r="P300" s="700"/>
      <c r="Q300" s="711">
        <v>111</v>
      </c>
    </row>
    <row r="301" spans="1:17" ht="14.4" customHeight="1" x14ac:dyDescent="0.3">
      <c r="A301" s="694" t="s">
        <v>532</v>
      </c>
      <c r="B301" s="695" t="s">
        <v>4100</v>
      </c>
      <c r="C301" s="695" t="s">
        <v>3551</v>
      </c>
      <c r="D301" s="695" t="s">
        <v>4101</v>
      </c>
      <c r="E301" s="695" t="s">
        <v>4102</v>
      </c>
      <c r="F301" s="710">
        <v>2</v>
      </c>
      <c r="G301" s="710">
        <v>325.82</v>
      </c>
      <c r="H301" s="710">
        <v>1</v>
      </c>
      <c r="I301" s="710">
        <v>162.91</v>
      </c>
      <c r="J301" s="710"/>
      <c r="K301" s="710"/>
      <c r="L301" s="710"/>
      <c r="M301" s="710"/>
      <c r="N301" s="710"/>
      <c r="O301" s="710"/>
      <c r="P301" s="700"/>
      <c r="Q301" s="711"/>
    </row>
    <row r="302" spans="1:17" ht="14.4" customHeight="1" x14ac:dyDescent="0.3">
      <c r="A302" s="694" t="s">
        <v>532</v>
      </c>
      <c r="B302" s="695" t="s">
        <v>4100</v>
      </c>
      <c r="C302" s="695" t="s">
        <v>3551</v>
      </c>
      <c r="D302" s="695" t="s">
        <v>4103</v>
      </c>
      <c r="E302" s="695" t="s">
        <v>2217</v>
      </c>
      <c r="F302" s="710"/>
      <c r="G302" s="710"/>
      <c r="H302" s="710"/>
      <c r="I302" s="710"/>
      <c r="J302" s="710"/>
      <c r="K302" s="710"/>
      <c r="L302" s="710"/>
      <c r="M302" s="710"/>
      <c r="N302" s="710">
        <v>2</v>
      </c>
      <c r="O302" s="710">
        <v>2128.64</v>
      </c>
      <c r="P302" s="700"/>
      <c r="Q302" s="711">
        <v>1064.32</v>
      </c>
    </row>
    <row r="303" spans="1:17" ht="14.4" customHeight="1" x14ac:dyDescent="0.3">
      <c r="A303" s="694" t="s">
        <v>532</v>
      </c>
      <c r="B303" s="695" t="s">
        <v>4100</v>
      </c>
      <c r="C303" s="695" t="s">
        <v>3551</v>
      </c>
      <c r="D303" s="695" t="s">
        <v>4104</v>
      </c>
      <c r="E303" s="695" t="s">
        <v>4105</v>
      </c>
      <c r="F303" s="710"/>
      <c r="G303" s="710"/>
      <c r="H303" s="710"/>
      <c r="I303" s="710"/>
      <c r="J303" s="710">
        <v>3</v>
      </c>
      <c r="K303" s="710">
        <v>15644.46</v>
      </c>
      <c r="L303" s="710"/>
      <c r="M303" s="710">
        <v>5214.82</v>
      </c>
      <c r="N303" s="710"/>
      <c r="O303" s="710"/>
      <c r="P303" s="700"/>
      <c r="Q303" s="711"/>
    </row>
    <row r="304" spans="1:17" ht="14.4" customHeight="1" x14ac:dyDescent="0.3">
      <c r="A304" s="694" t="s">
        <v>532</v>
      </c>
      <c r="B304" s="695" t="s">
        <v>4100</v>
      </c>
      <c r="C304" s="695" t="s">
        <v>3551</v>
      </c>
      <c r="D304" s="695" t="s">
        <v>3657</v>
      </c>
      <c r="E304" s="695" t="s">
        <v>1415</v>
      </c>
      <c r="F304" s="710"/>
      <c r="G304" s="710"/>
      <c r="H304" s="710"/>
      <c r="I304" s="710"/>
      <c r="J304" s="710">
        <v>134</v>
      </c>
      <c r="K304" s="710">
        <v>17524.919999999998</v>
      </c>
      <c r="L304" s="710"/>
      <c r="M304" s="710">
        <v>130.78298507462685</v>
      </c>
      <c r="N304" s="710">
        <v>13</v>
      </c>
      <c r="O304" s="710">
        <v>1533.48</v>
      </c>
      <c r="P304" s="700"/>
      <c r="Q304" s="711">
        <v>117.96000000000001</v>
      </c>
    </row>
    <row r="305" spans="1:17" ht="14.4" customHeight="1" x14ac:dyDescent="0.3">
      <c r="A305" s="694" t="s">
        <v>532</v>
      </c>
      <c r="B305" s="695" t="s">
        <v>4100</v>
      </c>
      <c r="C305" s="695" t="s">
        <v>3551</v>
      </c>
      <c r="D305" s="695" t="s">
        <v>3658</v>
      </c>
      <c r="E305" s="695" t="s">
        <v>1415</v>
      </c>
      <c r="F305" s="710">
        <v>26</v>
      </c>
      <c r="G305" s="710">
        <v>5438.42</v>
      </c>
      <c r="H305" s="710">
        <v>1</v>
      </c>
      <c r="I305" s="710">
        <v>209.17000000000002</v>
      </c>
      <c r="J305" s="710">
        <v>98</v>
      </c>
      <c r="K305" s="710">
        <v>7945.14</v>
      </c>
      <c r="L305" s="710">
        <v>1.460927990114776</v>
      </c>
      <c r="M305" s="710">
        <v>81.072857142857146</v>
      </c>
      <c r="N305" s="710"/>
      <c r="O305" s="710"/>
      <c r="P305" s="700"/>
      <c r="Q305" s="711"/>
    </row>
    <row r="306" spans="1:17" ht="14.4" customHeight="1" x14ac:dyDescent="0.3">
      <c r="A306" s="694" t="s">
        <v>532</v>
      </c>
      <c r="B306" s="695" t="s">
        <v>4100</v>
      </c>
      <c r="C306" s="695" t="s">
        <v>3551</v>
      </c>
      <c r="D306" s="695" t="s">
        <v>4106</v>
      </c>
      <c r="E306" s="695" t="s">
        <v>4107</v>
      </c>
      <c r="F306" s="710">
        <v>14</v>
      </c>
      <c r="G306" s="710">
        <v>4055.52</v>
      </c>
      <c r="H306" s="710">
        <v>1</v>
      </c>
      <c r="I306" s="710">
        <v>289.68</v>
      </c>
      <c r="J306" s="710"/>
      <c r="K306" s="710"/>
      <c r="L306" s="710"/>
      <c r="M306" s="710"/>
      <c r="N306" s="710"/>
      <c r="O306" s="710"/>
      <c r="P306" s="700"/>
      <c r="Q306" s="711"/>
    </row>
    <row r="307" spans="1:17" ht="14.4" customHeight="1" x14ac:dyDescent="0.3">
      <c r="A307" s="694" t="s">
        <v>532</v>
      </c>
      <c r="B307" s="695" t="s">
        <v>4100</v>
      </c>
      <c r="C307" s="695" t="s">
        <v>3551</v>
      </c>
      <c r="D307" s="695" t="s">
        <v>3659</v>
      </c>
      <c r="E307" s="695" t="s">
        <v>3546</v>
      </c>
      <c r="F307" s="710">
        <v>159</v>
      </c>
      <c r="G307" s="710">
        <v>10585.69</v>
      </c>
      <c r="H307" s="710">
        <v>1</v>
      </c>
      <c r="I307" s="710">
        <v>66.576666666666668</v>
      </c>
      <c r="J307" s="710"/>
      <c r="K307" s="710"/>
      <c r="L307" s="710"/>
      <c r="M307" s="710"/>
      <c r="N307" s="710"/>
      <c r="O307" s="710"/>
      <c r="P307" s="700"/>
      <c r="Q307" s="711"/>
    </row>
    <row r="308" spans="1:17" ht="14.4" customHeight="1" x14ac:dyDescent="0.3">
      <c r="A308" s="694" t="s">
        <v>532</v>
      </c>
      <c r="B308" s="695" t="s">
        <v>4100</v>
      </c>
      <c r="C308" s="695" t="s">
        <v>3551</v>
      </c>
      <c r="D308" s="695" t="s">
        <v>4108</v>
      </c>
      <c r="E308" s="695" t="s">
        <v>1656</v>
      </c>
      <c r="F308" s="710"/>
      <c r="G308" s="710"/>
      <c r="H308" s="710"/>
      <c r="I308" s="710"/>
      <c r="J308" s="710"/>
      <c r="K308" s="710"/>
      <c r="L308" s="710"/>
      <c r="M308" s="710"/>
      <c r="N308" s="710">
        <v>4</v>
      </c>
      <c r="O308" s="710">
        <v>2897.6</v>
      </c>
      <c r="P308" s="700"/>
      <c r="Q308" s="711">
        <v>724.4</v>
      </c>
    </row>
    <row r="309" spans="1:17" ht="14.4" customHeight="1" x14ac:dyDescent="0.3">
      <c r="A309" s="694" t="s">
        <v>532</v>
      </c>
      <c r="B309" s="695" t="s">
        <v>4100</v>
      </c>
      <c r="C309" s="695" t="s">
        <v>3551</v>
      </c>
      <c r="D309" s="695" t="s">
        <v>3660</v>
      </c>
      <c r="E309" s="695" t="s">
        <v>961</v>
      </c>
      <c r="F309" s="710">
        <v>131</v>
      </c>
      <c r="G309" s="710">
        <v>10971.14</v>
      </c>
      <c r="H309" s="710">
        <v>1</v>
      </c>
      <c r="I309" s="710">
        <v>83.749160305343509</v>
      </c>
      <c r="J309" s="710">
        <v>98</v>
      </c>
      <c r="K309" s="710">
        <v>6423.4600000000009</v>
      </c>
      <c r="L309" s="710">
        <v>0.58548701411156923</v>
      </c>
      <c r="M309" s="710">
        <v>65.545510204081637</v>
      </c>
      <c r="N309" s="710">
        <v>151</v>
      </c>
      <c r="O309" s="710">
        <v>9218.5499999999993</v>
      </c>
      <c r="P309" s="700">
        <v>0.84025452231946729</v>
      </c>
      <c r="Q309" s="711">
        <v>61.05</v>
      </c>
    </row>
    <row r="310" spans="1:17" ht="14.4" customHeight="1" x14ac:dyDescent="0.3">
      <c r="A310" s="694" t="s">
        <v>532</v>
      </c>
      <c r="B310" s="695" t="s">
        <v>4100</v>
      </c>
      <c r="C310" s="695" t="s">
        <v>3551</v>
      </c>
      <c r="D310" s="695" t="s">
        <v>3662</v>
      </c>
      <c r="E310" s="695" t="s">
        <v>1983</v>
      </c>
      <c r="F310" s="710"/>
      <c r="G310" s="710"/>
      <c r="H310" s="710"/>
      <c r="I310" s="710"/>
      <c r="J310" s="710">
        <v>4.1500000000000004</v>
      </c>
      <c r="K310" s="710">
        <v>3334.8</v>
      </c>
      <c r="L310" s="710"/>
      <c r="M310" s="710">
        <v>803.56626506024099</v>
      </c>
      <c r="N310" s="710">
        <v>5.4</v>
      </c>
      <c r="O310" s="710">
        <v>3908.22</v>
      </c>
      <c r="P310" s="700"/>
      <c r="Q310" s="711">
        <v>723.74444444444441</v>
      </c>
    </row>
    <row r="311" spans="1:17" ht="14.4" customHeight="1" x14ac:dyDescent="0.3">
      <c r="A311" s="694" t="s">
        <v>532</v>
      </c>
      <c r="B311" s="695" t="s">
        <v>4100</v>
      </c>
      <c r="C311" s="695" t="s">
        <v>3551</v>
      </c>
      <c r="D311" s="695" t="s">
        <v>4109</v>
      </c>
      <c r="E311" s="695" t="s">
        <v>2013</v>
      </c>
      <c r="F311" s="710"/>
      <c r="G311" s="710"/>
      <c r="H311" s="710"/>
      <c r="I311" s="710"/>
      <c r="J311" s="710"/>
      <c r="K311" s="710"/>
      <c r="L311" s="710"/>
      <c r="M311" s="710"/>
      <c r="N311" s="710">
        <v>5</v>
      </c>
      <c r="O311" s="710">
        <v>17512.05</v>
      </c>
      <c r="P311" s="700"/>
      <c r="Q311" s="711">
        <v>3502.41</v>
      </c>
    </row>
    <row r="312" spans="1:17" ht="14.4" customHeight="1" x14ac:dyDescent="0.3">
      <c r="A312" s="694" t="s">
        <v>532</v>
      </c>
      <c r="B312" s="695" t="s">
        <v>4100</v>
      </c>
      <c r="C312" s="695" t="s">
        <v>3551</v>
      </c>
      <c r="D312" s="695" t="s">
        <v>3663</v>
      </c>
      <c r="E312" s="695" t="s">
        <v>1253</v>
      </c>
      <c r="F312" s="710">
        <v>108.31</v>
      </c>
      <c r="G312" s="710">
        <v>39130.119999999995</v>
      </c>
      <c r="H312" s="710">
        <v>1</v>
      </c>
      <c r="I312" s="710">
        <v>361.27892161388604</v>
      </c>
      <c r="J312" s="710">
        <v>380.4</v>
      </c>
      <c r="K312" s="710">
        <v>81869.399999999994</v>
      </c>
      <c r="L312" s="710">
        <v>2.0922348308668619</v>
      </c>
      <c r="M312" s="710">
        <v>215.21924290220821</v>
      </c>
      <c r="N312" s="710">
        <v>471.56</v>
      </c>
      <c r="O312" s="710">
        <v>76703.11</v>
      </c>
      <c r="P312" s="700">
        <v>1.960206357660033</v>
      </c>
      <c r="Q312" s="711">
        <v>162.65821952667741</v>
      </c>
    </row>
    <row r="313" spans="1:17" ht="14.4" customHeight="1" x14ac:dyDescent="0.3">
      <c r="A313" s="694" t="s">
        <v>532</v>
      </c>
      <c r="B313" s="695" t="s">
        <v>4100</v>
      </c>
      <c r="C313" s="695" t="s">
        <v>3551</v>
      </c>
      <c r="D313" s="695" t="s">
        <v>4110</v>
      </c>
      <c r="E313" s="695" t="s">
        <v>4111</v>
      </c>
      <c r="F313" s="710">
        <v>10.4</v>
      </c>
      <c r="G313" s="710">
        <v>7261.93</v>
      </c>
      <c r="H313" s="710">
        <v>1</v>
      </c>
      <c r="I313" s="710">
        <v>698.26250000000005</v>
      </c>
      <c r="J313" s="710"/>
      <c r="K313" s="710"/>
      <c r="L313" s="710"/>
      <c r="M313" s="710"/>
      <c r="N313" s="710"/>
      <c r="O313" s="710"/>
      <c r="P313" s="700"/>
      <c r="Q313" s="711"/>
    </row>
    <row r="314" spans="1:17" ht="14.4" customHeight="1" x14ac:dyDescent="0.3">
      <c r="A314" s="694" t="s">
        <v>532</v>
      </c>
      <c r="B314" s="695" t="s">
        <v>4100</v>
      </c>
      <c r="C314" s="695" t="s">
        <v>3551</v>
      </c>
      <c r="D314" s="695" t="s">
        <v>3664</v>
      </c>
      <c r="E314" s="695" t="s">
        <v>3665</v>
      </c>
      <c r="F314" s="710">
        <v>2</v>
      </c>
      <c r="G314" s="710">
        <v>172.58</v>
      </c>
      <c r="H314" s="710">
        <v>1</v>
      </c>
      <c r="I314" s="710">
        <v>86.29</v>
      </c>
      <c r="J314" s="710">
        <v>6</v>
      </c>
      <c r="K314" s="710">
        <v>348.06</v>
      </c>
      <c r="L314" s="710">
        <v>2.0168038011357052</v>
      </c>
      <c r="M314" s="710">
        <v>58.01</v>
      </c>
      <c r="N314" s="710"/>
      <c r="O314" s="710"/>
      <c r="P314" s="700"/>
      <c r="Q314" s="711"/>
    </row>
    <row r="315" spans="1:17" ht="14.4" customHeight="1" x14ac:dyDescent="0.3">
      <c r="A315" s="694" t="s">
        <v>532</v>
      </c>
      <c r="B315" s="695" t="s">
        <v>4100</v>
      </c>
      <c r="C315" s="695" t="s">
        <v>3551</v>
      </c>
      <c r="D315" s="695" t="s">
        <v>4112</v>
      </c>
      <c r="E315" s="695" t="s">
        <v>3546</v>
      </c>
      <c r="F315" s="710"/>
      <c r="G315" s="710"/>
      <c r="H315" s="710"/>
      <c r="I315" s="710"/>
      <c r="J315" s="710">
        <v>47</v>
      </c>
      <c r="K315" s="710">
        <v>12778.83</v>
      </c>
      <c r="L315" s="710"/>
      <c r="M315" s="710">
        <v>271.89</v>
      </c>
      <c r="N315" s="710"/>
      <c r="O315" s="710"/>
      <c r="P315" s="700"/>
      <c r="Q315" s="711"/>
    </row>
    <row r="316" spans="1:17" ht="14.4" customHeight="1" x14ac:dyDescent="0.3">
      <c r="A316" s="694" t="s">
        <v>532</v>
      </c>
      <c r="B316" s="695" t="s">
        <v>4100</v>
      </c>
      <c r="C316" s="695" t="s">
        <v>3551</v>
      </c>
      <c r="D316" s="695" t="s">
        <v>3668</v>
      </c>
      <c r="E316" s="695" t="s">
        <v>2220</v>
      </c>
      <c r="F316" s="710">
        <v>40</v>
      </c>
      <c r="G316" s="710">
        <v>3200</v>
      </c>
      <c r="H316" s="710">
        <v>1</v>
      </c>
      <c r="I316" s="710">
        <v>80</v>
      </c>
      <c r="J316" s="710">
        <v>137</v>
      </c>
      <c r="K316" s="710">
        <v>6507.5</v>
      </c>
      <c r="L316" s="710">
        <v>2.0335937500000001</v>
      </c>
      <c r="M316" s="710">
        <v>47.5</v>
      </c>
      <c r="N316" s="710">
        <v>85</v>
      </c>
      <c r="O316" s="710">
        <v>4037.5</v>
      </c>
      <c r="P316" s="700">
        <v>1.26171875</v>
      </c>
      <c r="Q316" s="711">
        <v>47.5</v>
      </c>
    </row>
    <row r="317" spans="1:17" ht="14.4" customHeight="1" x14ac:dyDescent="0.3">
      <c r="A317" s="694" t="s">
        <v>532</v>
      </c>
      <c r="B317" s="695" t="s">
        <v>4100</v>
      </c>
      <c r="C317" s="695" t="s">
        <v>3551</v>
      </c>
      <c r="D317" s="695" t="s">
        <v>3669</v>
      </c>
      <c r="E317" s="695" t="s">
        <v>1408</v>
      </c>
      <c r="F317" s="710">
        <v>22</v>
      </c>
      <c r="G317" s="710">
        <v>2291.1999999999998</v>
      </c>
      <c r="H317" s="710">
        <v>1</v>
      </c>
      <c r="I317" s="710">
        <v>104.14545454545454</v>
      </c>
      <c r="J317" s="710">
        <v>10</v>
      </c>
      <c r="K317" s="710">
        <v>1160</v>
      </c>
      <c r="L317" s="710">
        <v>0.50628491620111737</v>
      </c>
      <c r="M317" s="710">
        <v>116</v>
      </c>
      <c r="N317" s="710">
        <v>48</v>
      </c>
      <c r="O317" s="710">
        <v>3875.04</v>
      </c>
      <c r="P317" s="700">
        <v>1.6912709497206706</v>
      </c>
      <c r="Q317" s="711">
        <v>80.73</v>
      </c>
    </row>
    <row r="318" spans="1:17" ht="14.4" customHeight="1" x14ac:dyDescent="0.3">
      <c r="A318" s="694" t="s">
        <v>532</v>
      </c>
      <c r="B318" s="695" t="s">
        <v>4100</v>
      </c>
      <c r="C318" s="695" t="s">
        <v>3551</v>
      </c>
      <c r="D318" s="695" t="s">
        <v>3670</v>
      </c>
      <c r="E318" s="695" t="s">
        <v>2139</v>
      </c>
      <c r="F318" s="710">
        <v>65</v>
      </c>
      <c r="G318" s="710">
        <v>39355.32</v>
      </c>
      <c r="H318" s="710">
        <v>1</v>
      </c>
      <c r="I318" s="710">
        <v>605.46646153846154</v>
      </c>
      <c r="J318" s="710">
        <v>82.699999999999989</v>
      </c>
      <c r="K318" s="710">
        <v>31395.47</v>
      </c>
      <c r="L318" s="710">
        <v>0.79774398988497619</v>
      </c>
      <c r="M318" s="710">
        <v>379.63083434099161</v>
      </c>
      <c r="N318" s="710">
        <v>80.600000000000009</v>
      </c>
      <c r="O318" s="710">
        <v>30607.85</v>
      </c>
      <c r="P318" s="700">
        <v>0.77773093955277195</v>
      </c>
      <c r="Q318" s="711">
        <v>379.74999999999994</v>
      </c>
    </row>
    <row r="319" spans="1:17" ht="14.4" customHeight="1" x14ac:dyDescent="0.3">
      <c r="A319" s="694" t="s">
        <v>532</v>
      </c>
      <c r="B319" s="695" t="s">
        <v>4100</v>
      </c>
      <c r="C319" s="695" t="s">
        <v>3551</v>
      </c>
      <c r="D319" s="695" t="s">
        <v>4113</v>
      </c>
      <c r="E319" s="695" t="s">
        <v>4114</v>
      </c>
      <c r="F319" s="710"/>
      <c r="G319" s="710"/>
      <c r="H319" s="710"/>
      <c r="I319" s="710"/>
      <c r="J319" s="710">
        <v>4</v>
      </c>
      <c r="K319" s="710">
        <v>25031.16</v>
      </c>
      <c r="L319" s="710"/>
      <c r="M319" s="710">
        <v>6257.79</v>
      </c>
      <c r="N319" s="710"/>
      <c r="O319" s="710"/>
      <c r="P319" s="700"/>
      <c r="Q319" s="711"/>
    </row>
    <row r="320" spans="1:17" ht="14.4" customHeight="1" x14ac:dyDescent="0.3">
      <c r="A320" s="694" t="s">
        <v>532</v>
      </c>
      <c r="B320" s="695" t="s">
        <v>4100</v>
      </c>
      <c r="C320" s="695" t="s">
        <v>3551</v>
      </c>
      <c r="D320" s="695" t="s">
        <v>4115</v>
      </c>
      <c r="E320" s="695" t="s">
        <v>4116</v>
      </c>
      <c r="F320" s="710">
        <v>4</v>
      </c>
      <c r="G320" s="710">
        <v>242.04</v>
      </c>
      <c r="H320" s="710">
        <v>1</v>
      </c>
      <c r="I320" s="710">
        <v>60.51</v>
      </c>
      <c r="J320" s="710"/>
      <c r="K320" s="710"/>
      <c r="L320" s="710"/>
      <c r="M320" s="710"/>
      <c r="N320" s="710"/>
      <c r="O320" s="710"/>
      <c r="P320" s="700"/>
      <c r="Q320" s="711"/>
    </row>
    <row r="321" spans="1:17" ht="14.4" customHeight="1" x14ac:dyDescent="0.3">
      <c r="A321" s="694" t="s">
        <v>532</v>
      </c>
      <c r="B321" s="695" t="s">
        <v>4100</v>
      </c>
      <c r="C321" s="695" t="s">
        <v>3551</v>
      </c>
      <c r="D321" s="695" t="s">
        <v>4117</v>
      </c>
      <c r="E321" s="695" t="s">
        <v>4118</v>
      </c>
      <c r="F321" s="710">
        <v>6</v>
      </c>
      <c r="G321" s="710">
        <v>484.08</v>
      </c>
      <c r="H321" s="710">
        <v>1</v>
      </c>
      <c r="I321" s="710">
        <v>80.679999999999993</v>
      </c>
      <c r="J321" s="710">
        <v>5</v>
      </c>
      <c r="K321" s="710">
        <v>418.05</v>
      </c>
      <c r="L321" s="710">
        <v>0.86359692612791283</v>
      </c>
      <c r="M321" s="710">
        <v>83.61</v>
      </c>
      <c r="N321" s="710">
        <v>18</v>
      </c>
      <c r="O321" s="710">
        <v>2366.58</v>
      </c>
      <c r="P321" s="700">
        <v>4.8888200297471496</v>
      </c>
      <c r="Q321" s="711">
        <v>131.47666666666666</v>
      </c>
    </row>
    <row r="322" spans="1:17" ht="14.4" customHeight="1" x14ac:dyDescent="0.3">
      <c r="A322" s="694" t="s">
        <v>532</v>
      </c>
      <c r="B322" s="695" t="s">
        <v>4100</v>
      </c>
      <c r="C322" s="695" t="s">
        <v>3551</v>
      </c>
      <c r="D322" s="695" t="s">
        <v>3671</v>
      </c>
      <c r="E322" s="695" t="s">
        <v>2144</v>
      </c>
      <c r="F322" s="710">
        <v>250</v>
      </c>
      <c r="G322" s="710">
        <v>15249.720000000001</v>
      </c>
      <c r="H322" s="710">
        <v>1</v>
      </c>
      <c r="I322" s="710">
        <v>60.998880000000007</v>
      </c>
      <c r="J322" s="710">
        <v>157</v>
      </c>
      <c r="K322" s="710">
        <v>6429.1500000000005</v>
      </c>
      <c r="L322" s="710">
        <v>0.42159134725096592</v>
      </c>
      <c r="M322" s="710">
        <v>40.950000000000003</v>
      </c>
      <c r="N322" s="710">
        <v>153</v>
      </c>
      <c r="O322" s="710">
        <v>8535.6</v>
      </c>
      <c r="P322" s="700">
        <v>0.55972175226823839</v>
      </c>
      <c r="Q322" s="711">
        <v>55.788235294117648</v>
      </c>
    </row>
    <row r="323" spans="1:17" ht="14.4" customHeight="1" x14ac:dyDescent="0.3">
      <c r="A323" s="694" t="s">
        <v>532</v>
      </c>
      <c r="B323" s="695" t="s">
        <v>4100</v>
      </c>
      <c r="C323" s="695" t="s">
        <v>3551</v>
      </c>
      <c r="D323" s="695" t="s">
        <v>4119</v>
      </c>
      <c r="E323" s="695" t="s">
        <v>1973</v>
      </c>
      <c r="F323" s="710"/>
      <c r="G323" s="710"/>
      <c r="H323" s="710"/>
      <c r="I323" s="710"/>
      <c r="J323" s="710">
        <v>102</v>
      </c>
      <c r="K323" s="710">
        <v>7451.1</v>
      </c>
      <c r="L323" s="710"/>
      <c r="M323" s="710">
        <v>73.05</v>
      </c>
      <c r="N323" s="710">
        <v>118</v>
      </c>
      <c r="O323" s="710">
        <v>8111.32</v>
      </c>
      <c r="P323" s="700"/>
      <c r="Q323" s="711">
        <v>68.739999999999995</v>
      </c>
    </row>
    <row r="324" spans="1:17" ht="14.4" customHeight="1" x14ac:dyDescent="0.3">
      <c r="A324" s="694" t="s">
        <v>532</v>
      </c>
      <c r="B324" s="695" t="s">
        <v>4100</v>
      </c>
      <c r="C324" s="695" t="s">
        <v>3551</v>
      </c>
      <c r="D324" s="695" t="s">
        <v>3672</v>
      </c>
      <c r="E324" s="695" t="s">
        <v>3673</v>
      </c>
      <c r="F324" s="710">
        <v>8.8999999999999986</v>
      </c>
      <c r="G324" s="710">
        <v>55021.58</v>
      </c>
      <c r="H324" s="710">
        <v>1</v>
      </c>
      <c r="I324" s="710">
        <v>6182.2000000000016</v>
      </c>
      <c r="J324" s="710">
        <v>7</v>
      </c>
      <c r="K324" s="710">
        <v>27481.34</v>
      </c>
      <c r="L324" s="710">
        <v>0.49946475546503755</v>
      </c>
      <c r="M324" s="710">
        <v>3925.9057142857141</v>
      </c>
      <c r="N324" s="710">
        <v>2.2000000000000002</v>
      </c>
      <c r="O324" s="710">
        <v>8637</v>
      </c>
      <c r="P324" s="700">
        <v>0.15697477244383021</v>
      </c>
      <c r="Q324" s="711">
        <v>3925.9090909090905</v>
      </c>
    </row>
    <row r="325" spans="1:17" ht="14.4" customHeight="1" x14ac:dyDescent="0.3">
      <c r="A325" s="694" t="s">
        <v>532</v>
      </c>
      <c r="B325" s="695" t="s">
        <v>4100</v>
      </c>
      <c r="C325" s="695" t="s">
        <v>3551</v>
      </c>
      <c r="D325" s="695" t="s">
        <v>4120</v>
      </c>
      <c r="E325" s="695" t="s">
        <v>4121</v>
      </c>
      <c r="F325" s="710"/>
      <c r="G325" s="710"/>
      <c r="H325" s="710"/>
      <c r="I325" s="710"/>
      <c r="J325" s="710">
        <v>2.9</v>
      </c>
      <c r="K325" s="710">
        <v>6388.99</v>
      </c>
      <c r="L325" s="710"/>
      <c r="M325" s="710">
        <v>2203.1</v>
      </c>
      <c r="N325" s="710"/>
      <c r="O325" s="710"/>
      <c r="P325" s="700"/>
      <c r="Q325" s="711"/>
    </row>
    <row r="326" spans="1:17" ht="14.4" customHeight="1" x14ac:dyDescent="0.3">
      <c r="A326" s="694" t="s">
        <v>532</v>
      </c>
      <c r="B326" s="695" t="s">
        <v>4100</v>
      </c>
      <c r="C326" s="695" t="s">
        <v>3551</v>
      </c>
      <c r="D326" s="695" t="s">
        <v>4122</v>
      </c>
      <c r="E326" s="695" t="s">
        <v>4123</v>
      </c>
      <c r="F326" s="710">
        <v>14</v>
      </c>
      <c r="G326" s="710">
        <v>140598.64000000001</v>
      </c>
      <c r="H326" s="710">
        <v>1</v>
      </c>
      <c r="I326" s="710">
        <v>10042.76</v>
      </c>
      <c r="J326" s="710"/>
      <c r="K326" s="710"/>
      <c r="L326" s="710"/>
      <c r="M326" s="710"/>
      <c r="N326" s="710"/>
      <c r="O326" s="710"/>
      <c r="P326" s="700"/>
      <c r="Q326" s="711"/>
    </row>
    <row r="327" spans="1:17" ht="14.4" customHeight="1" x14ac:dyDescent="0.3">
      <c r="A327" s="694" t="s">
        <v>532</v>
      </c>
      <c r="B327" s="695" t="s">
        <v>4100</v>
      </c>
      <c r="C327" s="695" t="s">
        <v>3551</v>
      </c>
      <c r="D327" s="695" t="s">
        <v>3674</v>
      </c>
      <c r="E327" s="695" t="s">
        <v>3675</v>
      </c>
      <c r="F327" s="710"/>
      <c r="G327" s="710"/>
      <c r="H327" s="710"/>
      <c r="I327" s="710"/>
      <c r="J327" s="710">
        <v>27</v>
      </c>
      <c r="K327" s="710">
        <v>3093.66</v>
      </c>
      <c r="L327" s="710"/>
      <c r="M327" s="710">
        <v>114.58</v>
      </c>
      <c r="N327" s="710"/>
      <c r="O327" s="710"/>
      <c r="P327" s="700"/>
      <c r="Q327" s="711"/>
    </row>
    <row r="328" spans="1:17" ht="14.4" customHeight="1" x14ac:dyDescent="0.3">
      <c r="A328" s="694" t="s">
        <v>532</v>
      </c>
      <c r="B328" s="695" t="s">
        <v>4100</v>
      </c>
      <c r="C328" s="695" t="s">
        <v>3551</v>
      </c>
      <c r="D328" s="695" t="s">
        <v>4124</v>
      </c>
      <c r="E328" s="695" t="s">
        <v>4125</v>
      </c>
      <c r="F328" s="710">
        <v>2</v>
      </c>
      <c r="G328" s="710">
        <v>1254.74</v>
      </c>
      <c r="H328" s="710">
        <v>1</v>
      </c>
      <c r="I328" s="710">
        <v>627.37</v>
      </c>
      <c r="J328" s="710"/>
      <c r="K328" s="710"/>
      <c r="L328" s="710"/>
      <c r="M328" s="710"/>
      <c r="N328" s="710">
        <v>20</v>
      </c>
      <c r="O328" s="710">
        <v>4583.2</v>
      </c>
      <c r="P328" s="700">
        <v>3.6527089277459872</v>
      </c>
      <c r="Q328" s="711">
        <v>229.16</v>
      </c>
    </row>
    <row r="329" spans="1:17" ht="14.4" customHeight="1" x14ac:dyDescent="0.3">
      <c r="A329" s="694" t="s">
        <v>532</v>
      </c>
      <c r="B329" s="695" t="s">
        <v>4100</v>
      </c>
      <c r="C329" s="695" t="s">
        <v>3551</v>
      </c>
      <c r="D329" s="695" t="s">
        <v>4126</v>
      </c>
      <c r="E329" s="695" t="s">
        <v>4127</v>
      </c>
      <c r="F329" s="710"/>
      <c r="G329" s="710"/>
      <c r="H329" s="710"/>
      <c r="I329" s="710"/>
      <c r="J329" s="710">
        <v>4</v>
      </c>
      <c r="K329" s="710">
        <v>296.16000000000003</v>
      </c>
      <c r="L329" s="710"/>
      <c r="M329" s="710">
        <v>74.040000000000006</v>
      </c>
      <c r="N329" s="710"/>
      <c r="O329" s="710"/>
      <c r="P329" s="700"/>
      <c r="Q329" s="711"/>
    </row>
    <row r="330" spans="1:17" ht="14.4" customHeight="1" x14ac:dyDescent="0.3">
      <c r="A330" s="694" t="s">
        <v>532</v>
      </c>
      <c r="B330" s="695" t="s">
        <v>4100</v>
      </c>
      <c r="C330" s="695" t="s">
        <v>3551</v>
      </c>
      <c r="D330" s="695" t="s">
        <v>3676</v>
      </c>
      <c r="E330" s="695" t="s">
        <v>1975</v>
      </c>
      <c r="F330" s="710">
        <v>4</v>
      </c>
      <c r="G330" s="710">
        <v>375.97</v>
      </c>
      <c r="H330" s="710">
        <v>1</v>
      </c>
      <c r="I330" s="710">
        <v>93.992500000000007</v>
      </c>
      <c r="J330" s="710">
        <v>11.100000000000001</v>
      </c>
      <c r="K330" s="710">
        <v>1076.32</v>
      </c>
      <c r="L330" s="710">
        <v>2.8627816049152854</v>
      </c>
      <c r="M330" s="710">
        <v>96.965765765765752</v>
      </c>
      <c r="N330" s="710">
        <v>19.399999999999999</v>
      </c>
      <c r="O330" s="710">
        <v>1881.16</v>
      </c>
      <c r="P330" s="700">
        <v>5.003484320557491</v>
      </c>
      <c r="Q330" s="711">
        <v>96.967010309278365</v>
      </c>
    </row>
    <row r="331" spans="1:17" ht="14.4" customHeight="1" x14ac:dyDescent="0.3">
      <c r="A331" s="694" t="s">
        <v>532</v>
      </c>
      <c r="B331" s="695" t="s">
        <v>4100</v>
      </c>
      <c r="C331" s="695" t="s">
        <v>3551</v>
      </c>
      <c r="D331" s="695" t="s">
        <v>3677</v>
      </c>
      <c r="E331" s="695" t="s">
        <v>3678</v>
      </c>
      <c r="F331" s="710">
        <v>60</v>
      </c>
      <c r="G331" s="710">
        <v>3545.2000000000003</v>
      </c>
      <c r="H331" s="710">
        <v>1</v>
      </c>
      <c r="I331" s="710">
        <v>59.086666666666673</v>
      </c>
      <c r="J331" s="710"/>
      <c r="K331" s="710"/>
      <c r="L331" s="710"/>
      <c r="M331" s="710"/>
      <c r="N331" s="710">
        <v>33</v>
      </c>
      <c r="O331" s="710">
        <v>2112</v>
      </c>
      <c r="P331" s="700">
        <v>0.59573507841588624</v>
      </c>
      <c r="Q331" s="711">
        <v>64</v>
      </c>
    </row>
    <row r="332" spans="1:17" ht="14.4" customHeight="1" x14ac:dyDescent="0.3">
      <c r="A332" s="694" t="s">
        <v>532</v>
      </c>
      <c r="B332" s="695" t="s">
        <v>4100</v>
      </c>
      <c r="C332" s="695" t="s">
        <v>3551</v>
      </c>
      <c r="D332" s="695" t="s">
        <v>4128</v>
      </c>
      <c r="E332" s="695" t="s">
        <v>4129</v>
      </c>
      <c r="F332" s="710"/>
      <c r="G332" s="710"/>
      <c r="H332" s="710"/>
      <c r="I332" s="710"/>
      <c r="J332" s="710">
        <v>1</v>
      </c>
      <c r="K332" s="710">
        <v>672.94</v>
      </c>
      <c r="L332" s="710"/>
      <c r="M332" s="710">
        <v>672.94</v>
      </c>
      <c r="N332" s="710"/>
      <c r="O332" s="710"/>
      <c r="P332" s="700"/>
      <c r="Q332" s="711"/>
    </row>
    <row r="333" spans="1:17" ht="14.4" customHeight="1" x14ac:dyDescent="0.3">
      <c r="A333" s="694" t="s">
        <v>532</v>
      </c>
      <c r="B333" s="695" t="s">
        <v>4100</v>
      </c>
      <c r="C333" s="695" t="s">
        <v>3551</v>
      </c>
      <c r="D333" s="695" t="s">
        <v>4130</v>
      </c>
      <c r="E333" s="695" t="s">
        <v>3546</v>
      </c>
      <c r="F333" s="710"/>
      <c r="G333" s="710"/>
      <c r="H333" s="710"/>
      <c r="I333" s="710"/>
      <c r="J333" s="710">
        <v>10</v>
      </c>
      <c r="K333" s="710">
        <v>9024</v>
      </c>
      <c r="L333" s="710"/>
      <c r="M333" s="710">
        <v>902.4</v>
      </c>
      <c r="N333" s="710"/>
      <c r="O333" s="710"/>
      <c r="P333" s="700"/>
      <c r="Q333" s="711"/>
    </row>
    <row r="334" spans="1:17" ht="14.4" customHeight="1" x14ac:dyDescent="0.3">
      <c r="A334" s="694" t="s">
        <v>532</v>
      </c>
      <c r="B334" s="695" t="s">
        <v>4100</v>
      </c>
      <c r="C334" s="695" t="s">
        <v>3551</v>
      </c>
      <c r="D334" s="695" t="s">
        <v>4131</v>
      </c>
      <c r="E334" s="695" t="s">
        <v>4132</v>
      </c>
      <c r="F334" s="710"/>
      <c r="G334" s="710"/>
      <c r="H334" s="710"/>
      <c r="I334" s="710"/>
      <c r="J334" s="710"/>
      <c r="K334" s="710"/>
      <c r="L334" s="710"/>
      <c r="M334" s="710"/>
      <c r="N334" s="710">
        <v>1.8</v>
      </c>
      <c r="O334" s="710">
        <v>1089.18</v>
      </c>
      <c r="P334" s="700"/>
      <c r="Q334" s="711">
        <v>605.1</v>
      </c>
    </row>
    <row r="335" spans="1:17" ht="14.4" customHeight="1" x14ac:dyDescent="0.3">
      <c r="A335" s="694" t="s">
        <v>532</v>
      </c>
      <c r="B335" s="695" t="s">
        <v>4100</v>
      </c>
      <c r="C335" s="695" t="s">
        <v>3551</v>
      </c>
      <c r="D335" s="695" t="s">
        <v>3680</v>
      </c>
      <c r="E335" s="695" t="s">
        <v>1994</v>
      </c>
      <c r="F335" s="710"/>
      <c r="G335" s="710"/>
      <c r="H335" s="710"/>
      <c r="I335" s="710"/>
      <c r="J335" s="710"/>
      <c r="K335" s="710"/>
      <c r="L335" s="710"/>
      <c r="M335" s="710"/>
      <c r="N335" s="710">
        <v>9</v>
      </c>
      <c r="O335" s="710">
        <v>7375.59</v>
      </c>
      <c r="P335" s="700"/>
      <c r="Q335" s="711">
        <v>819.51</v>
      </c>
    </row>
    <row r="336" spans="1:17" ht="14.4" customHeight="1" x14ac:dyDescent="0.3">
      <c r="A336" s="694" t="s">
        <v>532</v>
      </c>
      <c r="B336" s="695" t="s">
        <v>4100</v>
      </c>
      <c r="C336" s="695" t="s">
        <v>3551</v>
      </c>
      <c r="D336" s="695" t="s">
        <v>3681</v>
      </c>
      <c r="E336" s="695" t="s">
        <v>3682</v>
      </c>
      <c r="F336" s="710"/>
      <c r="G336" s="710"/>
      <c r="H336" s="710"/>
      <c r="I336" s="710"/>
      <c r="J336" s="710">
        <v>4</v>
      </c>
      <c r="K336" s="710">
        <v>1097.08</v>
      </c>
      <c r="L336" s="710"/>
      <c r="M336" s="710">
        <v>274.27</v>
      </c>
      <c r="N336" s="710"/>
      <c r="O336" s="710"/>
      <c r="P336" s="700"/>
      <c r="Q336" s="711"/>
    </row>
    <row r="337" spans="1:17" ht="14.4" customHeight="1" x14ac:dyDescent="0.3">
      <c r="A337" s="694" t="s">
        <v>532</v>
      </c>
      <c r="B337" s="695" t="s">
        <v>4100</v>
      </c>
      <c r="C337" s="695" t="s">
        <v>3551</v>
      </c>
      <c r="D337" s="695" t="s">
        <v>4133</v>
      </c>
      <c r="E337" s="695" t="s">
        <v>4134</v>
      </c>
      <c r="F337" s="710"/>
      <c r="G337" s="710"/>
      <c r="H337" s="710"/>
      <c r="I337" s="710"/>
      <c r="J337" s="710">
        <v>3.9</v>
      </c>
      <c r="K337" s="710">
        <v>8418.6299999999992</v>
      </c>
      <c r="L337" s="710"/>
      <c r="M337" s="710">
        <v>2158.623076923077</v>
      </c>
      <c r="N337" s="710"/>
      <c r="O337" s="710"/>
      <c r="P337" s="700"/>
      <c r="Q337" s="711"/>
    </row>
    <row r="338" spans="1:17" ht="14.4" customHeight="1" x14ac:dyDescent="0.3">
      <c r="A338" s="694" t="s">
        <v>532</v>
      </c>
      <c r="B338" s="695" t="s">
        <v>4100</v>
      </c>
      <c r="C338" s="695" t="s">
        <v>3551</v>
      </c>
      <c r="D338" s="695" t="s">
        <v>4135</v>
      </c>
      <c r="E338" s="695" t="s">
        <v>4136</v>
      </c>
      <c r="F338" s="710"/>
      <c r="G338" s="710"/>
      <c r="H338" s="710"/>
      <c r="I338" s="710"/>
      <c r="J338" s="710">
        <v>0.3</v>
      </c>
      <c r="K338" s="710">
        <v>660.92</v>
      </c>
      <c r="L338" s="710"/>
      <c r="M338" s="710">
        <v>2203.0666666666666</v>
      </c>
      <c r="N338" s="710"/>
      <c r="O338" s="710"/>
      <c r="P338" s="700"/>
      <c r="Q338" s="711"/>
    </row>
    <row r="339" spans="1:17" ht="14.4" customHeight="1" x14ac:dyDescent="0.3">
      <c r="A339" s="694" t="s">
        <v>532</v>
      </c>
      <c r="B339" s="695" t="s">
        <v>4100</v>
      </c>
      <c r="C339" s="695" t="s">
        <v>3551</v>
      </c>
      <c r="D339" s="695" t="s">
        <v>4137</v>
      </c>
      <c r="E339" s="695" t="s">
        <v>4138</v>
      </c>
      <c r="F339" s="710"/>
      <c r="G339" s="710"/>
      <c r="H339" s="710"/>
      <c r="I339" s="710"/>
      <c r="J339" s="710">
        <v>4.9000000000000004</v>
      </c>
      <c r="K339" s="710">
        <v>2817.3199999999997</v>
      </c>
      <c r="L339" s="710"/>
      <c r="M339" s="710">
        <v>574.96326530612237</v>
      </c>
      <c r="N339" s="710"/>
      <c r="O339" s="710"/>
      <c r="P339" s="700"/>
      <c r="Q339" s="711"/>
    </row>
    <row r="340" spans="1:17" ht="14.4" customHeight="1" x14ac:dyDescent="0.3">
      <c r="A340" s="694" t="s">
        <v>532</v>
      </c>
      <c r="B340" s="695" t="s">
        <v>4100</v>
      </c>
      <c r="C340" s="695" t="s">
        <v>3551</v>
      </c>
      <c r="D340" s="695" t="s">
        <v>3683</v>
      </c>
      <c r="E340" s="695" t="s">
        <v>969</v>
      </c>
      <c r="F340" s="710"/>
      <c r="G340" s="710"/>
      <c r="H340" s="710"/>
      <c r="I340" s="710"/>
      <c r="J340" s="710">
        <v>7.9</v>
      </c>
      <c r="K340" s="710">
        <v>9084.7099999999991</v>
      </c>
      <c r="L340" s="710"/>
      <c r="M340" s="710">
        <v>1149.9632911392403</v>
      </c>
      <c r="N340" s="710">
        <v>2.1</v>
      </c>
      <c r="O340" s="710">
        <v>1695.26</v>
      </c>
      <c r="P340" s="700"/>
      <c r="Q340" s="711">
        <v>807.26666666666665</v>
      </c>
    </row>
    <row r="341" spans="1:17" ht="14.4" customHeight="1" x14ac:dyDescent="0.3">
      <c r="A341" s="694" t="s">
        <v>532</v>
      </c>
      <c r="B341" s="695" t="s">
        <v>4100</v>
      </c>
      <c r="C341" s="695" t="s">
        <v>3551</v>
      </c>
      <c r="D341" s="695" t="s">
        <v>3684</v>
      </c>
      <c r="E341" s="695" t="s">
        <v>3685</v>
      </c>
      <c r="F341" s="710"/>
      <c r="G341" s="710"/>
      <c r="H341" s="710"/>
      <c r="I341" s="710"/>
      <c r="J341" s="710"/>
      <c r="K341" s="710"/>
      <c r="L341" s="710"/>
      <c r="M341" s="710"/>
      <c r="N341" s="710">
        <v>1.2</v>
      </c>
      <c r="O341" s="710">
        <v>1649.48</v>
      </c>
      <c r="P341" s="700"/>
      <c r="Q341" s="711">
        <v>1374.5666666666668</v>
      </c>
    </row>
    <row r="342" spans="1:17" ht="14.4" customHeight="1" x14ac:dyDescent="0.3">
      <c r="A342" s="694" t="s">
        <v>532</v>
      </c>
      <c r="B342" s="695" t="s">
        <v>4100</v>
      </c>
      <c r="C342" s="695" t="s">
        <v>3551</v>
      </c>
      <c r="D342" s="695" t="s">
        <v>3686</v>
      </c>
      <c r="E342" s="695" t="s">
        <v>3687</v>
      </c>
      <c r="F342" s="710"/>
      <c r="G342" s="710"/>
      <c r="H342" s="710"/>
      <c r="I342" s="710"/>
      <c r="J342" s="710">
        <v>4.37</v>
      </c>
      <c r="K342" s="710">
        <v>15839.970000000001</v>
      </c>
      <c r="L342" s="710"/>
      <c r="M342" s="710">
        <v>3624.7070938215106</v>
      </c>
      <c r="N342" s="710">
        <v>6.84</v>
      </c>
      <c r="O342" s="710">
        <v>24815.760000000002</v>
      </c>
      <c r="P342" s="700"/>
      <c r="Q342" s="711">
        <v>3628.0350877192986</v>
      </c>
    </row>
    <row r="343" spans="1:17" ht="14.4" customHeight="1" x14ac:dyDescent="0.3">
      <c r="A343" s="694" t="s">
        <v>532</v>
      </c>
      <c r="B343" s="695" t="s">
        <v>4100</v>
      </c>
      <c r="C343" s="695" t="s">
        <v>3691</v>
      </c>
      <c r="D343" s="695" t="s">
        <v>4139</v>
      </c>
      <c r="E343" s="695" t="s">
        <v>3546</v>
      </c>
      <c r="F343" s="710">
        <v>1</v>
      </c>
      <c r="G343" s="710">
        <v>1172.68</v>
      </c>
      <c r="H343" s="710">
        <v>1</v>
      </c>
      <c r="I343" s="710">
        <v>1172.68</v>
      </c>
      <c r="J343" s="710"/>
      <c r="K343" s="710"/>
      <c r="L343" s="710"/>
      <c r="M343" s="710"/>
      <c r="N343" s="710"/>
      <c r="O343" s="710"/>
      <c r="P343" s="700"/>
      <c r="Q343" s="711"/>
    </row>
    <row r="344" spans="1:17" ht="14.4" customHeight="1" x14ac:dyDescent="0.3">
      <c r="A344" s="694" t="s">
        <v>532</v>
      </c>
      <c r="B344" s="695" t="s">
        <v>4100</v>
      </c>
      <c r="C344" s="695" t="s">
        <v>3691</v>
      </c>
      <c r="D344" s="695" t="s">
        <v>3692</v>
      </c>
      <c r="E344" s="695" t="s">
        <v>3546</v>
      </c>
      <c r="F344" s="710">
        <v>145</v>
      </c>
      <c r="G344" s="710">
        <v>259276.78000000003</v>
      </c>
      <c r="H344" s="710">
        <v>1</v>
      </c>
      <c r="I344" s="710">
        <v>1788.1157241379312</v>
      </c>
      <c r="J344" s="710">
        <v>102</v>
      </c>
      <c r="K344" s="710">
        <v>188907.32</v>
      </c>
      <c r="L344" s="710">
        <v>0.72859328166602499</v>
      </c>
      <c r="M344" s="710">
        <v>1852.0325490196078</v>
      </c>
      <c r="N344" s="710">
        <v>86</v>
      </c>
      <c r="O344" s="710">
        <v>160439.88</v>
      </c>
      <c r="P344" s="700">
        <v>0.61879771879302103</v>
      </c>
      <c r="Q344" s="711">
        <v>1865.5800000000002</v>
      </c>
    </row>
    <row r="345" spans="1:17" ht="14.4" customHeight="1" x14ac:dyDescent="0.3">
      <c r="A345" s="694" t="s">
        <v>532</v>
      </c>
      <c r="B345" s="695" t="s">
        <v>4100</v>
      </c>
      <c r="C345" s="695" t="s">
        <v>3691</v>
      </c>
      <c r="D345" s="695" t="s">
        <v>3693</v>
      </c>
      <c r="E345" s="695" t="s">
        <v>3546</v>
      </c>
      <c r="F345" s="710">
        <v>3</v>
      </c>
      <c r="G345" s="710">
        <v>7845.0599999999995</v>
      </c>
      <c r="H345" s="710">
        <v>1</v>
      </c>
      <c r="I345" s="710">
        <v>2615.02</v>
      </c>
      <c r="J345" s="710"/>
      <c r="K345" s="710"/>
      <c r="L345" s="710"/>
      <c r="M345" s="710"/>
      <c r="N345" s="710">
        <v>6</v>
      </c>
      <c r="O345" s="710">
        <v>16372.259999999998</v>
      </c>
      <c r="P345" s="700">
        <v>2.0869515338314812</v>
      </c>
      <c r="Q345" s="711">
        <v>2728.7099999999996</v>
      </c>
    </row>
    <row r="346" spans="1:17" ht="14.4" customHeight="1" x14ac:dyDescent="0.3">
      <c r="A346" s="694" t="s">
        <v>532</v>
      </c>
      <c r="B346" s="695" t="s">
        <v>4100</v>
      </c>
      <c r="C346" s="695" t="s">
        <v>3691</v>
      </c>
      <c r="D346" s="695" t="s">
        <v>4140</v>
      </c>
      <c r="E346" s="695" t="s">
        <v>3546</v>
      </c>
      <c r="F346" s="710">
        <v>6</v>
      </c>
      <c r="G346" s="710">
        <v>10692.960000000001</v>
      </c>
      <c r="H346" s="710">
        <v>1</v>
      </c>
      <c r="I346" s="710">
        <v>1782.16</v>
      </c>
      <c r="J346" s="710"/>
      <c r="K346" s="710"/>
      <c r="L346" s="710"/>
      <c r="M346" s="710"/>
      <c r="N346" s="710"/>
      <c r="O346" s="710"/>
      <c r="P346" s="700"/>
      <c r="Q346" s="711"/>
    </row>
    <row r="347" spans="1:17" ht="14.4" customHeight="1" x14ac:dyDescent="0.3">
      <c r="A347" s="694" t="s">
        <v>532</v>
      </c>
      <c r="B347" s="695" t="s">
        <v>4100</v>
      </c>
      <c r="C347" s="695" t="s">
        <v>3691</v>
      </c>
      <c r="D347" s="695" t="s">
        <v>4141</v>
      </c>
      <c r="E347" s="695" t="s">
        <v>3546</v>
      </c>
      <c r="F347" s="710"/>
      <c r="G347" s="710"/>
      <c r="H347" s="710"/>
      <c r="I347" s="710"/>
      <c r="J347" s="710">
        <v>1</v>
      </c>
      <c r="K347" s="710">
        <v>7778.18</v>
      </c>
      <c r="L347" s="710"/>
      <c r="M347" s="710">
        <v>7778.18</v>
      </c>
      <c r="N347" s="710">
        <v>5</v>
      </c>
      <c r="O347" s="710">
        <v>40371.800000000003</v>
      </c>
      <c r="P347" s="700"/>
      <c r="Q347" s="711">
        <v>8074.3600000000006</v>
      </c>
    </row>
    <row r="348" spans="1:17" ht="14.4" customHeight="1" x14ac:dyDescent="0.3">
      <c r="A348" s="694" t="s">
        <v>532</v>
      </c>
      <c r="B348" s="695" t="s">
        <v>4100</v>
      </c>
      <c r="C348" s="695" t="s">
        <v>3691</v>
      </c>
      <c r="D348" s="695" t="s">
        <v>3694</v>
      </c>
      <c r="E348" s="695" t="s">
        <v>3546</v>
      </c>
      <c r="F348" s="710">
        <v>3</v>
      </c>
      <c r="G348" s="710">
        <v>27117.03</v>
      </c>
      <c r="H348" s="710">
        <v>1</v>
      </c>
      <c r="I348" s="710">
        <v>9039.01</v>
      </c>
      <c r="J348" s="710">
        <v>4</v>
      </c>
      <c r="K348" s="710">
        <v>37024.04</v>
      </c>
      <c r="L348" s="710">
        <v>1.3653427384931167</v>
      </c>
      <c r="M348" s="710">
        <v>9256.01</v>
      </c>
      <c r="N348" s="710">
        <v>3</v>
      </c>
      <c r="O348" s="710">
        <v>29058.300000000003</v>
      </c>
      <c r="P348" s="700">
        <v>1.0715885921135171</v>
      </c>
      <c r="Q348" s="711">
        <v>9686.1</v>
      </c>
    </row>
    <row r="349" spans="1:17" ht="14.4" customHeight="1" x14ac:dyDescent="0.3">
      <c r="A349" s="694" t="s">
        <v>532</v>
      </c>
      <c r="B349" s="695" t="s">
        <v>4100</v>
      </c>
      <c r="C349" s="695" t="s">
        <v>3691</v>
      </c>
      <c r="D349" s="695" t="s">
        <v>3695</v>
      </c>
      <c r="E349" s="695" t="s">
        <v>3546</v>
      </c>
      <c r="F349" s="710">
        <v>96</v>
      </c>
      <c r="G349" s="710">
        <v>83321.250000000015</v>
      </c>
      <c r="H349" s="710">
        <v>1</v>
      </c>
      <c r="I349" s="710">
        <v>867.92968750000011</v>
      </c>
      <c r="J349" s="710">
        <v>89</v>
      </c>
      <c r="K349" s="710">
        <v>80799.350000000006</v>
      </c>
      <c r="L349" s="710">
        <v>0.96973281125763222</v>
      </c>
      <c r="M349" s="710">
        <v>907.85786516853943</v>
      </c>
      <c r="N349" s="710">
        <v>56</v>
      </c>
      <c r="O349" s="710">
        <v>51831.92</v>
      </c>
      <c r="P349" s="700">
        <v>0.62207324061988978</v>
      </c>
      <c r="Q349" s="711">
        <v>925.56999999999994</v>
      </c>
    </row>
    <row r="350" spans="1:17" ht="14.4" customHeight="1" x14ac:dyDescent="0.3">
      <c r="A350" s="694" t="s">
        <v>532</v>
      </c>
      <c r="B350" s="695" t="s">
        <v>4100</v>
      </c>
      <c r="C350" s="695" t="s">
        <v>3691</v>
      </c>
      <c r="D350" s="695" t="s">
        <v>4142</v>
      </c>
      <c r="E350" s="695" t="s">
        <v>3546</v>
      </c>
      <c r="F350" s="710"/>
      <c r="G350" s="710"/>
      <c r="H350" s="710"/>
      <c r="I350" s="710"/>
      <c r="J350" s="710"/>
      <c r="K350" s="710"/>
      <c r="L350" s="710"/>
      <c r="M350" s="710"/>
      <c r="N350" s="710">
        <v>9</v>
      </c>
      <c r="O350" s="710">
        <v>2148.12</v>
      </c>
      <c r="P350" s="700"/>
      <c r="Q350" s="711">
        <v>238.67999999999998</v>
      </c>
    </row>
    <row r="351" spans="1:17" ht="14.4" customHeight="1" x14ac:dyDescent="0.3">
      <c r="A351" s="694" t="s">
        <v>532</v>
      </c>
      <c r="B351" s="695" t="s">
        <v>4100</v>
      </c>
      <c r="C351" s="695" t="s">
        <v>3691</v>
      </c>
      <c r="D351" s="695" t="s">
        <v>4143</v>
      </c>
      <c r="E351" s="695" t="s">
        <v>3546</v>
      </c>
      <c r="F351" s="710">
        <v>1</v>
      </c>
      <c r="G351" s="710">
        <v>2579.8200000000002</v>
      </c>
      <c r="H351" s="710">
        <v>1</v>
      </c>
      <c r="I351" s="710">
        <v>2579.8200000000002</v>
      </c>
      <c r="J351" s="710"/>
      <c r="K351" s="710"/>
      <c r="L351" s="710"/>
      <c r="M351" s="710"/>
      <c r="N351" s="710"/>
      <c r="O351" s="710"/>
      <c r="P351" s="700"/>
      <c r="Q351" s="711"/>
    </row>
    <row r="352" spans="1:17" ht="14.4" customHeight="1" x14ac:dyDescent="0.3">
      <c r="A352" s="694" t="s">
        <v>532</v>
      </c>
      <c r="B352" s="695" t="s">
        <v>4100</v>
      </c>
      <c r="C352" s="695" t="s">
        <v>3696</v>
      </c>
      <c r="D352" s="695" t="s">
        <v>3697</v>
      </c>
      <c r="E352" s="695" t="s">
        <v>3698</v>
      </c>
      <c r="F352" s="710"/>
      <c r="G352" s="710"/>
      <c r="H352" s="710"/>
      <c r="I352" s="710"/>
      <c r="J352" s="710">
        <v>0.4</v>
      </c>
      <c r="K352" s="710">
        <v>385.11</v>
      </c>
      <c r="L352" s="710"/>
      <c r="M352" s="710">
        <v>962.77499999999998</v>
      </c>
      <c r="N352" s="710"/>
      <c r="O352" s="710"/>
      <c r="P352" s="700"/>
      <c r="Q352" s="711"/>
    </row>
    <row r="353" spans="1:17" ht="14.4" customHeight="1" x14ac:dyDescent="0.3">
      <c r="A353" s="694" t="s">
        <v>532</v>
      </c>
      <c r="B353" s="695" t="s">
        <v>4100</v>
      </c>
      <c r="C353" s="695" t="s">
        <v>3696</v>
      </c>
      <c r="D353" s="695" t="s">
        <v>4144</v>
      </c>
      <c r="E353" s="695" t="s">
        <v>3698</v>
      </c>
      <c r="F353" s="710"/>
      <c r="G353" s="710"/>
      <c r="H353" s="710"/>
      <c r="I353" s="710"/>
      <c r="J353" s="710">
        <v>0.2</v>
      </c>
      <c r="K353" s="710">
        <v>22.92</v>
      </c>
      <c r="L353" s="710"/>
      <c r="M353" s="710">
        <v>114.60000000000001</v>
      </c>
      <c r="N353" s="710"/>
      <c r="O353" s="710"/>
      <c r="P353" s="700"/>
      <c r="Q353" s="711"/>
    </row>
    <row r="354" spans="1:17" ht="14.4" customHeight="1" x14ac:dyDescent="0.3">
      <c r="A354" s="694" t="s">
        <v>532</v>
      </c>
      <c r="B354" s="695" t="s">
        <v>4100</v>
      </c>
      <c r="C354" s="695" t="s">
        <v>3696</v>
      </c>
      <c r="D354" s="695" t="s">
        <v>4145</v>
      </c>
      <c r="E354" s="695" t="s">
        <v>3698</v>
      </c>
      <c r="F354" s="710"/>
      <c r="G354" s="710"/>
      <c r="H354" s="710"/>
      <c r="I354" s="710"/>
      <c r="J354" s="710">
        <v>0.2</v>
      </c>
      <c r="K354" s="710">
        <v>27.58</v>
      </c>
      <c r="L354" s="710"/>
      <c r="M354" s="710">
        <v>137.89999999999998</v>
      </c>
      <c r="N354" s="710"/>
      <c r="O354" s="710"/>
      <c r="P354" s="700"/>
      <c r="Q354" s="711"/>
    </row>
    <row r="355" spans="1:17" ht="14.4" customHeight="1" x14ac:dyDescent="0.3">
      <c r="A355" s="694" t="s">
        <v>532</v>
      </c>
      <c r="B355" s="695" t="s">
        <v>4100</v>
      </c>
      <c r="C355" s="695" t="s">
        <v>3696</v>
      </c>
      <c r="D355" s="695" t="s">
        <v>3699</v>
      </c>
      <c r="E355" s="695" t="s">
        <v>3698</v>
      </c>
      <c r="F355" s="710"/>
      <c r="G355" s="710"/>
      <c r="H355" s="710"/>
      <c r="I355" s="710"/>
      <c r="J355" s="710">
        <v>0.4</v>
      </c>
      <c r="K355" s="710">
        <v>251.83</v>
      </c>
      <c r="L355" s="710"/>
      <c r="M355" s="710">
        <v>629.57500000000005</v>
      </c>
      <c r="N355" s="710"/>
      <c r="O355" s="710"/>
      <c r="P355" s="700"/>
      <c r="Q355" s="711"/>
    </row>
    <row r="356" spans="1:17" ht="14.4" customHeight="1" x14ac:dyDescent="0.3">
      <c r="A356" s="694" t="s">
        <v>532</v>
      </c>
      <c r="B356" s="695" t="s">
        <v>4100</v>
      </c>
      <c r="C356" s="695" t="s">
        <v>3696</v>
      </c>
      <c r="D356" s="695" t="s">
        <v>3700</v>
      </c>
      <c r="E356" s="695" t="s">
        <v>3701</v>
      </c>
      <c r="F356" s="710">
        <v>30</v>
      </c>
      <c r="G356" s="710">
        <v>20610</v>
      </c>
      <c r="H356" s="710">
        <v>1</v>
      </c>
      <c r="I356" s="710">
        <v>687</v>
      </c>
      <c r="J356" s="710">
        <v>19</v>
      </c>
      <c r="K356" s="710">
        <v>13053</v>
      </c>
      <c r="L356" s="710">
        <v>0.6333333333333333</v>
      </c>
      <c r="M356" s="710">
        <v>687</v>
      </c>
      <c r="N356" s="710">
        <v>27</v>
      </c>
      <c r="O356" s="710">
        <v>18549</v>
      </c>
      <c r="P356" s="700">
        <v>0.9</v>
      </c>
      <c r="Q356" s="711">
        <v>687</v>
      </c>
    </row>
    <row r="357" spans="1:17" ht="14.4" customHeight="1" x14ac:dyDescent="0.3">
      <c r="A357" s="694" t="s">
        <v>532</v>
      </c>
      <c r="B357" s="695" t="s">
        <v>4100</v>
      </c>
      <c r="C357" s="695" t="s">
        <v>3696</v>
      </c>
      <c r="D357" s="695" t="s">
        <v>3702</v>
      </c>
      <c r="E357" s="695" t="s">
        <v>3703</v>
      </c>
      <c r="F357" s="710">
        <v>133</v>
      </c>
      <c r="G357" s="710">
        <v>30520.84</v>
      </c>
      <c r="H357" s="710">
        <v>1</v>
      </c>
      <c r="I357" s="710">
        <v>229.48</v>
      </c>
      <c r="J357" s="710">
        <v>65</v>
      </c>
      <c r="K357" s="710">
        <v>15600</v>
      </c>
      <c r="L357" s="710">
        <v>0.5111261682181748</v>
      </c>
      <c r="M357" s="710">
        <v>240</v>
      </c>
      <c r="N357" s="710">
        <v>176</v>
      </c>
      <c r="O357" s="710">
        <v>42240</v>
      </c>
      <c r="P357" s="700">
        <v>1.3839723939445965</v>
      </c>
      <c r="Q357" s="711">
        <v>240</v>
      </c>
    </row>
    <row r="358" spans="1:17" ht="14.4" customHeight="1" x14ac:dyDescent="0.3">
      <c r="A358" s="694" t="s">
        <v>532</v>
      </c>
      <c r="B358" s="695" t="s">
        <v>4100</v>
      </c>
      <c r="C358" s="695" t="s">
        <v>3696</v>
      </c>
      <c r="D358" s="695" t="s">
        <v>3704</v>
      </c>
      <c r="E358" s="695" t="s">
        <v>3703</v>
      </c>
      <c r="F358" s="710"/>
      <c r="G358" s="710"/>
      <c r="H358" s="710"/>
      <c r="I358" s="710"/>
      <c r="J358" s="710"/>
      <c r="K358" s="710"/>
      <c r="L358" s="710"/>
      <c r="M358" s="710"/>
      <c r="N358" s="710">
        <v>2</v>
      </c>
      <c r="O358" s="710">
        <v>494</v>
      </c>
      <c r="P358" s="700"/>
      <c r="Q358" s="711">
        <v>247</v>
      </c>
    </row>
    <row r="359" spans="1:17" ht="14.4" customHeight="1" x14ac:dyDescent="0.3">
      <c r="A359" s="694" t="s">
        <v>532</v>
      </c>
      <c r="B359" s="695" t="s">
        <v>4100</v>
      </c>
      <c r="C359" s="695" t="s">
        <v>3696</v>
      </c>
      <c r="D359" s="695" t="s">
        <v>3705</v>
      </c>
      <c r="E359" s="695" t="s">
        <v>3703</v>
      </c>
      <c r="F359" s="710">
        <v>7.61</v>
      </c>
      <c r="G359" s="710">
        <v>8807.2099999999991</v>
      </c>
      <c r="H359" s="710">
        <v>1</v>
      </c>
      <c r="I359" s="710">
        <v>1157.3206307490143</v>
      </c>
      <c r="J359" s="710">
        <v>3.73</v>
      </c>
      <c r="K359" s="710">
        <v>4534.46</v>
      </c>
      <c r="L359" s="710">
        <v>0.51485771316909679</v>
      </c>
      <c r="M359" s="710">
        <v>1215.6729222520107</v>
      </c>
      <c r="N359" s="710">
        <v>8.8600000000000012</v>
      </c>
      <c r="O359" s="710">
        <v>10772.54</v>
      </c>
      <c r="P359" s="700">
        <v>1.2231501235919209</v>
      </c>
      <c r="Q359" s="711">
        <v>1215.8623024830699</v>
      </c>
    </row>
    <row r="360" spans="1:17" ht="14.4" customHeight="1" x14ac:dyDescent="0.3">
      <c r="A360" s="694" t="s">
        <v>532</v>
      </c>
      <c r="B360" s="695" t="s">
        <v>4100</v>
      </c>
      <c r="C360" s="695" t="s">
        <v>3696</v>
      </c>
      <c r="D360" s="695" t="s">
        <v>3706</v>
      </c>
      <c r="E360" s="695" t="s">
        <v>3707</v>
      </c>
      <c r="F360" s="710"/>
      <c r="G360" s="710"/>
      <c r="H360" s="710"/>
      <c r="I360" s="710"/>
      <c r="J360" s="710"/>
      <c r="K360" s="710"/>
      <c r="L360" s="710"/>
      <c r="M360" s="710"/>
      <c r="N360" s="710">
        <v>1</v>
      </c>
      <c r="O360" s="710">
        <v>4452.0600000000004</v>
      </c>
      <c r="P360" s="700"/>
      <c r="Q360" s="711">
        <v>4452.0600000000004</v>
      </c>
    </row>
    <row r="361" spans="1:17" ht="14.4" customHeight="1" x14ac:dyDescent="0.3">
      <c r="A361" s="694" t="s">
        <v>532</v>
      </c>
      <c r="B361" s="695" t="s">
        <v>4100</v>
      </c>
      <c r="C361" s="695" t="s">
        <v>3696</v>
      </c>
      <c r="D361" s="695" t="s">
        <v>4146</v>
      </c>
      <c r="E361" s="695" t="s">
        <v>4147</v>
      </c>
      <c r="F361" s="710">
        <v>15</v>
      </c>
      <c r="G361" s="710">
        <v>8442</v>
      </c>
      <c r="H361" s="710">
        <v>1</v>
      </c>
      <c r="I361" s="710">
        <v>562.79999999999995</v>
      </c>
      <c r="J361" s="710">
        <v>8</v>
      </c>
      <c r="K361" s="710">
        <v>4502.3999999999996</v>
      </c>
      <c r="L361" s="710">
        <v>0.53333333333333333</v>
      </c>
      <c r="M361" s="710">
        <v>562.79999999999995</v>
      </c>
      <c r="N361" s="710">
        <v>8</v>
      </c>
      <c r="O361" s="710">
        <v>4502.3999999999996</v>
      </c>
      <c r="P361" s="700">
        <v>0.53333333333333333</v>
      </c>
      <c r="Q361" s="711">
        <v>562.79999999999995</v>
      </c>
    </row>
    <row r="362" spans="1:17" ht="14.4" customHeight="1" x14ac:dyDescent="0.3">
      <c r="A362" s="694" t="s">
        <v>532</v>
      </c>
      <c r="B362" s="695" t="s">
        <v>4100</v>
      </c>
      <c r="C362" s="695" t="s">
        <v>3696</v>
      </c>
      <c r="D362" s="695" t="s">
        <v>4148</v>
      </c>
      <c r="E362" s="695" t="s">
        <v>4149</v>
      </c>
      <c r="F362" s="710">
        <v>3</v>
      </c>
      <c r="G362" s="710">
        <v>56160</v>
      </c>
      <c r="H362" s="710">
        <v>1</v>
      </c>
      <c r="I362" s="710">
        <v>18720</v>
      </c>
      <c r="J362" s="710"/>
      <c r="K362" s="710"/>
      <c r="L362" s="710"/>
      <c r="M362" s="710"/>
      <c r="N362" s="710"/>
      <c r="O362" s="710"/>
      <c r="P362" s="700"/>
      <c r="Q362" s="711"/>
    </row>
    <row r="363" spans="1:17" ht="14.4" customHeight="1" x14ac:dyDescent="0.3">
      <c r="A363" s="694" t="s">
        <v>532</v>
      </c>
      <c r="B363" s="695" t="s">
        <v>4100</v>
      </c>
      <c r="C363" s="695" t="s">
        <v>3696</v>
      </c>
      <c r="D363" s="695" t="s">
        <v>4150</v>
      </c>
      <c r="E363" s="695" t="s">
        <v>4149</v>
      </c>
      <c r="F363" s="710">
        <v>2</v>
      </c>
      <c r="G363" s="710">
        <v>38802</v>
      </c>
      <c r="H363" s="710">
        <v>1</v>
      </c>
      <c r="I363" s="710">
        <v>19401</v>
      </c>
      <c r="J363" s="710">
        <v>2</v>
      </c>
      <c r="K363" s="710">
        <v>38802</v>
      </c>
      <c r="L363" s="710">
        <v>1</v>
      </c>
      <c r="M363" s="710">
        <v>19401</v>
      </c>
      <c r="N363" s="710">
        <v>1</v>
      </c>
      <c r="O363" s="710">
        <v>19401</v>
      </c>
      <c r="P363" s="700">
        <v>0.5</v>
      </c>
      <c r="Q363" s="711">
        <v>19401</v>
      </c>
    </row>
    <row r="364" spans="1:17" ht="14.4" customHeight="1" x14ac:dyDescent="0.3">
      <c r="A364" s="694" t="s">
        <v>532</v>
      </c>
      <c r="B364" s="695" t="s">
        <v>4100</v>
      </c>
      <c r="C364" s="695" t="s">
        <v>3696</v>
      </c>
      <c r="D364" s="695" t="s">
        <v>4151</v>
      </c>
      <c r="E364" s="695" t="s">
        <v>4149</v>
      </c>
      <c r="F364" s="710">
        <v>4</v>
      </c>
      <c r="G364" s="710">
        <v>2380</v>
      </c>
      <c r="H364" s="710">
        <v>1</v>
      </c>
      <c r="I364" s="710">
        <v>595</v>
      </c>
      <c r="J364" s="710">
        <v>2</v>
      </c>
      <c r="K364" s="710">
        <v>1190</v>
      </c>
      <c r="L364" s="710">
        <v>0.5</v>
      </c>
      <c r="M364" s="710">
        <v>595</v>
      </c>
      <c r="N364" s="710">
        <v>1</v>
      </c>
      <c r="O364" s="710">
        <v>595</v>
      </c>
      <c r="P364" s="700">
        <v>0.25</v>
      </c>
      <c r="Q364" s="711">
        <v>595</v>
      </c>
    </row>
    <row r="365" spans="1:17" ht="14.4" customHeight="1" x14ac:dyDescent="0.3">
      <c r="A365" s="694" t="s">
        <v>532</v>
      </c>
      <c r="B365" s="695" t="s">
        <v>4100</v>
      </c>
      <c r="C365" s="695" t="s">
        <v>3696</v>
      </c>
      <c r="D365" s="695" t="s">
        <v>3710</v>
      </c>
      <c r="E365" s="695" t="s">
        <v>3711</v>
      </c>
      <c r="F365" s="710">
        <v>39</v>
      </c>
      <c r="G365" s="710">
        <v>8706.6</v>
      </c>
      <c r="H365" s="710">
        <v>1</v>
      </c>
      <c r="I365" s="710">
        <v>223.24615384615385</v>
      </c>
      <c r="J365" s="710">
        <v>33</v>
      </c>
      <c r="K365" s="710">
        <v>7387.05</v>
      </c>
      <c r="L365" s="710">
        <v>0.84844256081593272</v>
      </c>
      <c r="M365" s="710">
        <v>223.85</v>
      </c>
      <c r="N365" s="710">
        <v>49</v>
      </c>
      <c r="O365" s="710">
        <v>10968.65</v>
      </c>
      <c r="P365" s="700">
        <v>1.259808650908506</v>
      </c>
      <c r="Q365" s="711">
        <v>223.85</v>
      </c>
    </row>
    <row r="366" spans="1:17" ht="14.4" customHeight="1" x14ac:dyDescent="0.3">
      <c r="A366" s="694" t="s">
        <v>532</v>
      </c>
      <c r="B366" s="695" t="s">
        <v>4100</v>
      </c>
      <c r="C366" s="695" t="s">
        <v>3696</v>
      </c>
      <c r="D366" s="695" t="s">
        <v>3712</v>
      </c>
      <c r="E366" s="695" t="s">
        <v>3713</v>
      </c>
      <c r="F366" s="710"/>
      <c r="G366" s="710"/>
      <c r="H366" s="710"/>
      <c r="I366" s="710"/>
      <c r="J366" s="710">
        <v>1</v>
      </c>
      <c r="K366" s="710">
        <v>20061</v>
      </c>
      <c r="L366" s="710"/>
      <c r="M366" s="710">
        <v>20061</v>
      </c>
      <c r="N366" s="710">
        <v>1</v>
      </c>
      <c r="O366" s="710">
        <v>20061</v>
      </c>
      <c r="P366" s="700"/>
      <c r="Q366" s="711">
        <v>20061</v>
      </c>
    </row>
    <row r="367" spans="1:17" ht="14.4" customHeight="1" x14ac:dyDescent="0.3">
      <c r="A367" s="694" t="s">
        <v>532</v>
      </c>
      <c r="B367" s="695" t="s">
        <v>4100</v>
      </c>
      <c r="C367" s="695" t="s">
        <v>3696</v>
      </c>
      <c r="D367" s="695" t="s">
        <v>3714</v>
      </c>
      <c r="E367" s="695" t="s">
        <v>3715</v>
      </c>
      <c r="F367" s="710">
        <v>6</v>
      </c>
      <c r="G367" s="710">
        <v>12940.02</v>
      </c>
      <c r="H367" s="710">
        <v>1</v>
      </c>
      <c r="I367" s="710">
        <v>2156.67</v>
      </c>
      <c r="J367" s="710">
        <v>9</v>
      </c>
      <c r="K367" s="710">
        <v>19410.03</v>
      </c>
      <c r="L367" s="710">
        <v>1.4999999999999998</v>
      </c>
      <c r="M367" s="710">
        <v>2156.67</v>
      </c>
      <c r="N367" s="710">
        <v>6</v>
      </c>
      <c r="O367" s="710">
        <v>12940.02</v>
      </c>
      <c r="P367" s="700">
        <v>1</v>
      </c>
      <c r="Q367" s="711">
        <v>2156.67</v>
      </c>
    </row>
    <row r="368" spans="1:17" ht="14.4" customHeight="1" x14ac:dyDescent="0.3">
      <c r="A368" s="694" t="s">
        <v>532</v>
      </c>
      <c r="B368" s="695" t="s">
        <v>4100</v>
      </c>
      <c r="C368" s="695" t="s">
        <v>3696</v>
      </c>
      <c r="D368" s="695" t="s">
        <v>4152</v>
      </c>
      <c r="E368" s="695" t="s">
        <v>3715</v>
      </c>
      <c r="F368" s="710">
        <v>1</v>
      </c>
      <c r="G368" s="710">
        <v>3605.51</v>
      </c>
      <c r="H368" s="710">
        <v>1</v>
      </c>
      <c r="I368" s="710">
        <v>3605.51</v>
      </c>
      <c r="J368" s="710">
        <v>1</v>
      </c>
      <c r="K368" s="710">
        <v>3605.51</v>
      </c>
      <c r="L368" s="710">
        <v>1</v>
      </c>
      <c r="M368" s="710">
        <v>3605.51</v>
      </c>
      <c r="N368" s="710"/>
      <c r="O368" s="710"/>
      <c r="P368" s="700"/>
      <c r="Q368" s="711"/>
    </row>
    <row r="369" spans="1:17" ht="14.4" customHeight="1" x14ac:dyDescent="0.3">
      <c r="A369" s="694" t="s">
        <v>532</v>
      </c>
      <c r="B369" s="695" t="s">
        <v>4100</v>
      </c>
      <c r="C369" s="695" t="s">
        <v>3696</v>
      </c>
      <c r="D369" s="695" t="s">
        <v>3716</v>
      </c>
      <c r="E369" s="695" t="s">
        <v>3715</v>
      </c>
      <c r="F369" s="710">
        <v>8</v>
      </c>
      <c r="G369" s="710">
        <v>45466.03</v>
      </c>
      <c r="H369" s="710">
        <v>1</v>
      </c>
      <c r="I369" s="710">
        <v>5683.2537499999999</v>
      </c>
      <c r="J369" s="710">
        <v>2</v>
      </c>
      <c r="K369" s="710">
        <v>11416.58</v>
      </c>
      <c r="L369" s="710">
        <v>0.25110131674131214</v>
      </c>
      <c r="M369" s="710">
        <v>5708.29</v>
      </c>
      <c r="N369" s="710">
        <v>5</v>
      </c>
      <c r="O369" s="710">
        <v>28541.449999999997</v>
      </c>
      <c r="P369" s="700">
        <v>0.62775329185328033</v>
      </c>
      <c r="Q369" s="711">
        <v>5708.2899999999991</v>
      </c>
    </row>
    <row r="370" spans="1:17" ht="14.4" customHeight="1" x14ac:dyDescent="0.3">
      <c r="A370" s="694" t="s">
        <v>532</v>
      </c>
      <c r="B370" s="695" t="s">
        <v>4100</v>
      </c>
      <c r="C370" s="695" t="s">
        <v>3696</v>
      </c>
      <c r="D370" s="695" t="s">
        <v>4153</v>
      </c>
      <c r="E370" s="695" t="s">
        <v>3718</v>
      </c>
      <c r="F370" s="710"/>
      <c r="G370" s="710"/>
      <c r="H370" s="710"/>
      <c r="I370" s="710"/>
      <c r="J370" s="710"/>
      <c r="K370" s="710"/>
      <c r="L370" s="710"/>
      <c r="M370" s="710"/>
      <c r="N370" s="710">
        <v>1</v>
      </c>
      <c r="O370" s="710">
        <v>4093.64</v>
      </c>
      <c r="P370" s="700"/>
      <c r="Q370" s="711">
        <v>4093.64</v>
      </c>
    </row>
    <row r="371" spans="1:17" ht="14.4" customHeight="1" x14ac:dyDescent="0.3">
      <c r="A371" s="694" t="s">
        <v>532</v>
      </c>
      <c r="B371" s="695" t="s">
        <v>4100</v>
      </c>
      <c r="C371" s="695" t="s">
        <v>3696</v>
      </c>
      <c r="D371" s="695" t="s">
        <v>3717</v>
      </c>
      <c r="E371" s="695" t="s">
        <v>3718</v>
      </c>
      <c r="F371" s="710">
        <v>5</v>
      </c>
      <c r="G371" s="710">
        <v>19690.899999999998</v>
      </c>
      <c r="H371" s="710">
        <v>1</v>
      </c>
      <c r="I371" s="710">
        <v>3938.1799999999994</v>
      </c>
      <c r="J371" s="710">
        <v>8</v>
      </c>
      <c r="K371" s="710">
        <v>31505.440000000002</v>
      </c>
      <c r="L371" s="710">
        <v>1.6000000000000003</v>
      </c>
      <c r="M371" s="710">
        <v>3938.1800000000003</v>
      </c>
      <c r="N371" s="710">
        <v>6</v>
      </c>
      <c r="O371" s="710">
        <v>23629.079999999998</v>
      </c>
      <c r="P371" s="700">
        <v>1.2</v>
      </c>
      <c r="Q371" s="711">
        <v>3938.18</v>
      </c>
    </row>
    <row r="372" spans="1:17" ht="14.4" customHeight="1" x14ac:dyDescent="0.3">
      <c r="A372" s="694" t="s">
        <v>532</v>
      </c>
      <c r="B372" s="695" t="s">
        <v>4100</v>
      </c>
      <c r="C372" s="695" t="s">
        <v>3696</v>
      </c>
      <c r="D372" s="695" t="s">
        <v>4154</v>
      </c>
      <c r="E372" s="695" t="s">
        <v>3715</v>
      </c>
      <c r="F372" s="710"/>
      <c r="G372" s="710"/>
      <c r="H372" s="710"/>
      <c r="I372" s="710"/>
      <c r="J372" s="710"/>
      <c r="K372" s="710"/>
      <c r="L372" s="710"/>
      <c r="M372" s="710"/>
      <c r="N372" s="710">
        <v>1</v>
      </c>
      <c r="O372" s="710">
        <v>874.69</v>
      </c>
      <c r="P372" s="700"/>
      <c r="Q372" s="711">
        <v>874.69</v>
      </c>
    </row>
    <row r="373" spans="1:17" ht="14.4" customHeight="1" x14ac:dyDescent="0.3">
      <c r="A373" s="694" t="s">
        <v>532</v>
      </c>
      <c r="B373" s="695" t="s">
        <v>4100</v>
      </c>
      <c r="C373" s="695" t="s">
        <v>3696</v>
      </c>
      <c r="D373" s="695" t="s">
        <v>4155</v>
      </c>
      <c r="E373" s="695" t="s">
        <v>4156</v>
      </c>
      <c r="F373" s="710"/>
      <c r="G373" s="710"/>
      <c r="H373" s="710"/>
      <c r="I373" s="710"/>
      <c r="J373" s="710"/>
      <c r="K373" s="710"/>
      <c r="L373" s="710"/>
      <c r="M373" s="710"/>
      <c r="N373" s="710">
        <v>1</v>
      </c>
      <c r="O373" s="710">
        <v>5255.92</v>
      </c>
      <c r="P373" s="700"/>
      <c r="Q373" s="711">
        <v>5255.92</v>
      </c>
    </row>
    <row r="374" spans="1:17" ht="14.4" customHeight="1" x14ac:dyDescent="0.3">
      <c r="A374" s="694" t="s">
        <v>532</v>
      </c>
      <c r="B374" s="695" t="s">
        <v>4100</v>
      </c>
      <c r="C374" s="695" t="s">
        <v>3696</v>
      </c>
      <c r="D374" s="695" t="s">
        <v>3721</v>
      </c>
      <c r="E374" s="695" t="s">
        <v>3722</v>
      </c>
      <c r="F374" s="710">
        <v>1</v>
      </c>
      <c r="G374" s="710">
        <v>3928.34</v>
      </c>
      <c r="H374" s="710">
        <v>1</v>
      </c>
      <c r="I374" s="710">
        <v>3928.34</v>
      </c>
      <c r="J374" s="710">
        <v>1</v>
      </c>
      <c r="K374" s="710">
        <v>3928.34</v>
      </c>
      <c r="L374" s="710">
        <v>1</v>
      </c>
      <c r="M374" s="710">
        <v>3928.34</v>
      </c>
      <c r="N374" s="710">
        <v>3</v>
      </c>
      <c r="O374" s="710">
        <v>11785.02</v>
      </c>
      <c r="P374" s="700">
        <v>3</v>
      </c>
      <c r="Q374" s="711">
        <v>3928.34</v>
      </c>
    </row>
    <row r="375" spans="1:17" ht="14.4" customHeight="1" x14ac:dyDescent="0.3">
      <c r="A375" s="694" t="s">
        <v>532</v>
      </c>
      <c r="B375" s="695" t="s">
        <v>4100</v>
      </c>
      <c r="C375" s="695" t="s">
        <v>3696</v>
      </c>
      <c r="D375" s="695" t="s">
        <v>4157</v>
      </c>
      <c r="E375" s="695" t="s">
        <v>4158</v>
      </c>
      <c r="F375" s="710">
        <v>1</v>
      </c>
      <c r="G375" s="710">
        <v>5255.92</v>
      </c>
      <c r="H375" s="710">
        <v>1</v>
      </c>
      <c r="I375" s="710">
        <v>5255.92</v>
      </c>
      <c r="J375" s="710"/>
      <c r="K375" s="710"/>
      <c r="L375" s="710"/>
      <c r="M375" s="710"/>
      <c r="N375" s="710"/>
      <c r="O375" s="710"/>
      <c r="P375" s="700"/>
      <c r="Q375" s="711"/>
    </row>
    <row r="376" spans="1:17" ht="14.4" customHeight="1" x14ac:dyDescent="0.3">
      <c r="A376" s="694" t="s">
        <v>532</v>
      </c>
      <c r="B376" s="695" t="s">
        <v>4100</v>
      </c>
      <c r="C376" s="695" t="s">
        <v>3696</v>
      </c>
      <c r="D376" s="695" t="s">
        <v>3723</v>
      </c>
      <c r="E376" s="695" t="s">
        <v>3724</v>
      </c>
      <c r="F376" s="710">
        <v>1</v>
      </c>
      <c r="G376" s="710">
        <v>3928.34</v>
      </c>
      <c r="H376" s="710">
        <v>1</v>
      </c>
      <c r="I376" s="710">
        <v>3928.34</v>
      </c>
      <c r="J376" s="710">
        <v>1</v>
      </c>
      <c r="K376" s="710">
        <v>3928.34</v>
      </c>
      <c r="L376" s="710">
        <v>1</v>
      </c>
      <c r="M376" s="710">
        <v>3928.34</v>
      </c>
      <c r="N376" s="710">
        <v>7</v>
      </c>
      <c r="O376" s="710">
        <v>27498.38</v>
      </c>
      <c r="P376" s="700">
        <v>7</v>
      </c>
      <c r="Q376" s="711">
        <v>3928.34</v>
      </c>
    </row>
    <row r="377" spans="1:17" ht="14.4" customHeight="1" x14ac:dyDescent="0.3">
      <c r="A377" s="694" t="s">
        <v>532</v>
      </c>
      <c r="B377" s="695" t="s">
        <v>4100</v>
      </c>
      <c r="C377" s="695" t="s">
        <v>3696</v>
      </c>
      <c r="D377" s="695" t="s">
        <v>3727</v>
      </c>
      <c r="E377" s="695" t="s">
        <v>3728</v>
      </c>
      <c r="F377" s="710">
        <v>1</v>
      </c>
      <c r="G377" s="710">
        <v>6520</v>
      </c>
      <c r="H377" s="710">
        <v>1</v>
      </c>
      <c r="I377" s="710">
        <v>6520</v>
      </c>
      <c r="J377" s="710"/>
      <c r="K377" s="710"/>
      <c r="L377" s="710"/>
      <c r="M377" s="710"/>
      <c r="N377" s="710">
        <v>1</v>
      </c>
      <c r="O377" s="710">
        <v>6520</v>
      </c>
      <c r="P377" s="700">
        <v>1</v>
      </c>
      <c r="Q377" s="711">
        <v>6520</v>
      </c>
    </row>
    <row r="378" spans="1:17" ht="14.4" customHeight="1" x14ac:dyDescent="0.3">
      <c r="A378" s="694" t="s">
        <v>532</v>
      </c>
      <c r="B378" s="695" t="s">
        <v>4100</v>
      </c>
      <c r="C378" s="695" t="s">
        <v>3696</v>
      </c>
      <c r="D378" s="695" t="s">
        <v>3737</v>
      </c>
      <c r="E378" s="695" t="s">
        <v>3738</v>
      </c>
      <c r="F378" s="710"/>
      <c r="G378" s="710"/>
      <c r="H378" s="710"/>
      <c r="I378" s="710"/>
      <c r="J378" s="710">
        <v>1</v>
      </c>
      <c r="K378" s="710">
        <v>3353.67</v>
      </c>
      <c r="L378" s="710"/>
      <c r="M378" s="710">
        <v>3353.67</v>
      </c>
      <c r="N378" s="710"/>
      <c r="O378" s="710"/>
      <c r="P378" s="700"/>
      <c r="Q378" s="711"/>
    </row>
    <row r="379" spans="1:17" ht="14.4" customHeight="1" x14ac:dyDescent="0.3">
      <c r="A379" s="694" t="s">
        <v>532</v>
      </c>
      <c r="B379" s="695" t="s">
        <v>4100</v>
      </c>
      <c r="C379" s="695" t="s">
        <v>3696</v>
      </c>
      <c r="D379" s="695" t="s">
        <v>4159</v>
      </c>
      <c r="E379" s="695" t="s">
        <v>4160</v>
      </c>
      <c r="F379" s="710">
        <v>2</v>
      </c>
      <c r="G379" s="710">
        <v>28006.7</v>
      </c>
      <c r="H379" s="710">
        <v>1</v>
      </c>
      <c r="I379" s="710">
        <v>14003.35</v>
      </c>
      <c r="J379" s="710"/>
      <c r="K379" s="710"/>
      <c r="L379" s="710"/>
      <c r="M379" s="710"/>
      <c r="N379" s="710"/>
      <c r="O379" s="710"/>
      <c r="P379" s="700"/>
      <c r="Q379" s="711"/>
    </row>
    <row r="380" spans="1:17" ht="14.4" customHeight="1" x14ac:dyDescent="0.3">
      <c r="A380" s="694" t="s">
        <v>532</v>
      </c>
      <c r="B380" s="695" t="s">
        <v>4100</v>
      </c>
      <c r="C380" s="695" t="s">
        <v>3696</v>
      </c>
      <c r="D380" s="695" t="s">
        <v>4161</v>
      </c>
      <c r="E380" s="695" t="s">
        <v>4160</v>
      </c>
      <c r="F380" s="710">
        <v>1</v>
      </c>
      <c r="G380" s="710">
        <v>4150</v>
      </c>
      <c r="H380" s="710">
        <v>1</v>
      </c>
      <c r="I380" s="710">
        <v>4150</v>
      </c>
      <c r="J380" s="710"/>
      <c r="K380" s="710"/>
      <c r="L380" s="710"/>
      <c r="M380" s="710"/>
      <c r="N380" s="710"/>
      <c r="O380" s="710"/>
      <c r="P380" s="700"/>
      <c r="Q380" s="711"/>
    </row>
    <row r="381" spans="1:17" ht="14.4" customHeight="1" x14ac:dyDescent="0.3">
      <c r="A381" s="694" t="s">
        <v>532</v>
      </c>
      <c r="B381" s="695" t="s">
        <v>4100</v>
      </c>
      <c r="C381" s="695" t="s">
        <v>3696</v>
      </c>
      <c r="D381" s="695" t="s">
        <v>4162</v>
      </c>
      <c r="E381" s="695" t="s">
        <v>4163</v>
      </c>
      <c r="F381" s="710"/>
      <c r="G381" s="710"/>
      <c r="H381" s="710"/>
      <c r="I381" s="710"/>
      <c r="J381" s="710"/>
      <c r="K381" s="710"/>
      <c r="L381" s="710"/>
      <c r="M381" s="710"/>
      <c r="N381" s="710">
        <v>1</v>
      </c>
      <c r="O381" s="710">
        <v>4618</v>
      </c>
      <c r="P381" s="700"/>
      <c r="Q381" s="711">
        <v>4618</v>
      </c>
    </row>
    <row r="382" spans="1:17" ht="14.4" customHeight="1" x14ac:dyDescent="0.3">
      <c r="A382" s="694" t="s">
        <v>532</v>
      </c>
      <c r="B382" s="695" t="s">
        <v>4100</v>
      </c>
      <c r="C382" s="695" t="s">
        <v>3696</v>
      </c>
      <c r="D382" s="695" t="s">
        <v>4164</v>
      </c>
      <c r="E382" s="695" t="s">
        <v>4165</v>
      </c>
      <c r="F382" s="710">
        <v>1</v>
      </c>
      <c r="G382" s="710">
        <v>4618</v>
      </c>
      <c r="H382" s="710">
        <v>1</v>
      </c>
      <c r="I382" s="710">
        <v>4618</v>
      </c>
      <c r="J382" s="710"/>
      <c r="K382" s="710"/>
      <c r="L382" s="710"/>
      <c r="M382" s="710"/>
      <c r="N382" s="710"/>
      <c r="O382" s="710"/>
      <c r="P382" s="700"/>
      <c r="Q382" s="711"/>
    </row>
    <row r="383" spans="1:17" ht="14.4" customHeight="1" x14ac:dyDescent="0.3">
      <c r="A383" s="694" t="s">
        <v>532</v>
      </c>
      <c r="B383" s="695" t="s">
        <v>4100</v>
      </c>
      <c r="C383" s="695" t="s">
        <v>3696</v>
      </c>
      <c r="D383" s="695" t="s">
        <v>3743</v>
      </c>
      <c r="E383" s="695" t="s">
        <v>3744</v>
      </c>
      <c r="F383" s="710">
        <v>1</v>
      </c>
      <c r="G383" s="710">
        <v>4676</v>
      </c>
      <c r="H383" s="710">
        <v>1</v>
      </c>
      <c r="I383" s="710">
        <v>4676</v>
      </c>
      <c r="J383" s="710">
        <v>1</v>
      </c>
      <c r="K383" s="710">
        <v>4676</v>
      </c>
      <c r="L383" s="710">
        <v>1</v>
      </c>
      <c r="M383" s="710">
        <v>4676</v>
      </c>
      <c r="N383" s="710">
        <v>1</v>
      </c>
      <c r="O383" s="710">
        <v>4676</v>
      </c>
      <c r="P383" s="700">
        <v>1</v>
      </c>
      <c r="Q383" s="711">
        <v>4676</v>
      </c>
    </row>
    <row r="384" spans="1:17" ht="14.4" customHeight="1" x14ac:dyDescent="0.3">
      <c r="A384" s="694" t="s">
        <v>532</v>
      </c>
      <c r="B384" s="695" t="s">
        <v>4100</v>
      </c>
      <c r="C384" s="695" t="s">
        <v>3696</v>
      </c>
      <c r="D384" s="695" t="s">
        <v>3745</v>
      </c>
      <c r="E384" s="695" t="s">
        <v>3744</v>
      </c>
      <c r="F384" s="710"/>
      <c r="G384" s="710"/>
      <c r="H384" s="710"/>
      <c r="I384" s="710"/>
      <c r="J384" s="710"/>
      <c r="K384" s="710"/>
      <c r="L384" s="710"/>
      <c r="M384" s="710"/>
      <c r="N384" s="710">
        <v>1</v>
      </c>
      <c r="O384" s="710">
        <v>5239</v>
      </c>
      <c r="P384" s="700"/>
      <c r="Q384" s="711">
        <v>5239</v>
      </c>
    </row>
    <row r="385" spans="1:17" ht="14.4" customHeight="1" x14ac:dyDescent="0.3">
      <c r="A385" s="694" t="s">
        <v>532</v>
      </c>
      <c r="B385" s="695" t="s">
        <v>4100</v>
      </c>
      <c r="C385" s="695" t="s">
        <v>3696</v>
      </c>
      <c r="D385" s="695" t="s">
        <v>3746</v>
      </c>
      <c r="E385" s="695" t="s">
        <v>3744</v>
      </c>
      <c r="F385" s="710">
        <v>2</v>
      </c>
      <c r="G385" s="710">
        <v>11442</v>
      </c>
      <c r="H385" s="710">
        <v>1</v>
      </c>
      <c r="I385" s="710">
        <v>5721</v>
      </c>
      <c r="J385" s="710"/>
      <c r="K385" s="710"/>
      <c r="L385" s="710"/>
      <c r="M385" s="710"/>
      <c r="N385" s="710"/>
      <c r="O385" s="710"/>
      <c r="P385" s="700"/>
      <c r="Q385" s="711"/>
    </row>
    <row r="386" spans="1:17" ht="14.4" customHeight="1" x14ac:dyDescent="0.3">
      <c r="A386" s="694" t="s">
        <v>532</v>
      </c>
      <c r="B386" s="695" t="s">
        <v>4100</v>
      </c>
      <c r="C386" s="695" t="s">
        <v>3696</v>
      </c>
      <c r="D386" s="695" t="s">
        <v>3747</v>
      </c>
      <c r="E386" s="695" t="s">
        <v>3748</v>
      </c>
      <c r="F386" s="710">
        <v>10</v>
      </c>
      <c r="G386" s="710">
        <v>5840</v>
      </c>
      <c r="H386" s="710">
        <v>1</v>
      </c>
      <c r="I386" s="710">
        <v>584</v>
      </c>
      <c r="J386" s="710">
        <v>4</v>
      </c>
      <c r="K386" s="710">
        <v>2368</v>
      </c>
      <c r="L386" s="710">
        <v>0.40547945205479452</v>
      </c>
      <c r="M386" s="710">
        <v>592</v>
      </c>
      <c r="N386" s="710">
        <v>8</v>
      </c>
      <c r="O386" s="710">
        <v>4736</v>
      </c>
      <c r="P386" s="700">
        <v>0.81095890410958904</v>
      </c>
      <c r="Q386" s="711">
        <v>592</v>
      </c>
    </row>
    <row r="387" spans="1:17" ht="14.4" customHeight="1" x14ac:dyDescent="0.3">
      <c r="A387" s="694" t="s">
        <v>532</v>
      </c>
      <c r="B387" s="695" t="s">
        <v>4100</v>
      </c>
      <c r="C387" s="695" t="s">
        <v>3696</v>
      </c>
      <c r="D387" s="695" t="s">
        <v>3751</v>
      </c>
      <c r="E387" s="695" t="s">
        <v>3750</v>
      </c>
      <c r="F387" s="710"/>
      <c r="G387" s="710"/>
      <c r="H387" s="710"/>
      <c r="I387" s="710"/>
      <c r="J387" s="710">
        <v>1</v>
      </c>
      <c r="K387" s="710">
        <v>1978.94</v>
      </c>
      <c r="L387" s="710"/>
      <c r="M387" s="710">
        <v>1978.94</v>
      </c>
      <c r="N387" s="710">
        <v>1</v>
      </c>
      <c r="O387" s="710">
        <v>1978.94</v>
      </c>
      <c r="P387" s="700"/>
      <c r="Q387" s="711">
        <v>1978.94</v>
      </c>
    </row>
    <row r="388" spans="1:17" ht="14.4" customHeight="1" x14ac:dyDescent="0.3">
      <c r="A388" s="694" t="s">
        <v>532</v>
      </c>
      <c r="B388" s="695" t="s">
        <v>4100</v>
      </c>
      <c r="C388" s="695" t="s">
        <v>3696</v>
      </c>
      <c r="D388" s="695" t="s">
        <v>3752</v>
      </c>
      <c r="E388" s="695" t="s">
        <v>3753</v>
      </c>
      <c r="F388" s="710">
        <v>5</v>
      </c>
      <c r="G388" s="710">
        <v>65455</v>
      </c>
      <c r="H388" s="710">
        <v>1</v>
      </c>
      <c r="I388" s="710">
        <v>13091</v>
      </c>
      <c r="J388" s="710">
        <v>5</v>
      </c>
      <c r="K388" s="710">
        <v>65455</v>
      </c>
      <c r="L388" s="710">
        <v>1</v>
      </c>
      <c r="M388" s="710">
        <v>13091</v>
      </c>
      <c r="N388" s="710">
        <v>2</v>
      </c>
      <c r="O388" s="710">
        <v>26182</v>
      </c>
      <c r="P388" s="700">
        <v>0.4</v>
      </c>
      <c r="Q388" s="711">
        <v>13091</v>
      </c>
    </row>
    <row r="389" spans="1:17" ht="14.4" customHeight="1" x14ac:dyDescent="0.3">
      <c r="A389" s="694" t="s">
        <v>532</v>
      </c>
      <c r="B389" s="695" t="s">
        <v>4100</v>
      </c>
      <c r="C389" s="695" t="s">
        <v>3696</v>
      </c>
      <c r="D389" s="695" t="s">
        <v>3754</v>
      </c>
      <c r="E389" s="695" t="s">
        <v>3755</v>
      </c>
      <c r="F389" s="710">
        <v>1</v>
      </c>
      <c r="G389" s="710">
        <v>49184.78</v>
      </c>
      <c r="H389" s="710">
        <v>1</v>
      </c>
      <c r="I389" s="710">
        <v>49184.78</v>
      </c>
      <c r="J389" s="710"/>
      <c r="K389" s="710"/>
      <c r="L389" s="710"/>
      <c r="M389" s="710"/>
      <c r="N389" s="710"/>
      <c r="O389" s="710"/>
      <c r="P389" s="700"/>
      <c r="Q389" s="711"/>
    </row>
    <row r="390" spans="1:17" ht="14.4" customHeight="1" x14ac:dyDescent="0.3">
      <c r="A390" s="694" t="s">
        <v>532</v>
      </c>
      <c r="B390" s="695" t="s">
        <v>4100</v>
      </c>
      <c r="C390" s="695" t="s">
        <v>3696</v>
      </c>
      <c r="D390" s="695" t="s">
        <v>4166</v>
      </c>
      <c r="E390" s="695" t="s">
        <v>4167</v>
      </c>
      <c r="F390" s="710">
        <v>6</v>
      </c>
      <c r="G390" s="710">
        <v>480155.57999999996</v>
      </c>
      <c r="H390" s="710">
        <v>1</v>
      </c>
      <c r="I390" s="710">
        <v>80025.929999999993</v>
      </c>
      <c r="J390" s="710"/>
      <c r="K390" s="710"/>
      <c r="L390" s="710"/>
      <c r="M390" s="710"/>
      <c r="N390" s="710"/>
      <c r="O390" s="710"/>
      <c r="P390" s="700"/>
      <c r="Q390" s="711"/>
    </row>
    <row r="391" spans="1:17" ht="14.4" customHeight="1" x14ac:dyDescent="0.3">
      <c r="A391" s="694" t="s">
        <v>532</v>
      </c>
      <c r="B391" s="695" t="s">
        <v>4100</v>
      </c>
      <c r="C391" s="695" t="s">
        <v>3696</v>
      </c>
      <c r="D391" s="695" t="s">
        <v>3766</v>
      </c>
      <c r="E391" s="695" t="s">
        <v>3767</v>
      </c>
      <c r="F391" s="710">
        <v>1</v>
      </c>
      <c r="G391" s="710">
        <v>5918.67</v>
      </c>
      <c r="H391" s="710">
        <v>1</v>
      </c>
      <c r="I391" s="710">
        <v>5918.67</v>
      </c>
      <c r="J391" s="710"/>
      <c r="K391" s="710"/>
      <c r="L391" s="710"/>
      <c r="M391" s="710"/>
      <c r="N391" s="710">
        <v>1</v>
      </c>
      <c r="O391" s="710">
        <v>5918.67</v>
      </c>
      <c r="P391" s="700">
        <v>1</v>
      </c>
      <c r="Q391" s="711">
        <v>5918.67</v>
      </c>
    </row>
    <row r="392" spans="1:17" ht="14.4" customHeight="1" x14ac:dyDescent="0.3">
      <c r="A392" s="694" t="s">
        <v>532</v>
      </c>
      <c r="B392" s="695" t="s">
        <v>4100</v>
      </c>
      <c r="C392" s="695" t="s">
        <v>3696</v>
      </c>
      <c r="D392" s="695" t="s">
        <v>3769</v>
      </c>
      <c r="E392" s="695" t="s">
        <v>3767</v>
      </c>
      <c r="F392" s="710">
        <v>4</v>
      </c>
      <c r="G392" s="710">
        <v>11549.24</v>
      </c>
      <c r="H392" s="710">
        <v>1</v>
      </c>
      <c r="I392" s="710">
        <v>2887.31</v>
      </c>
      <c r="J392" s="710"/>
      <c r="K392" s="710"/>
      <c r="L392" s="710"/>
      <c r="M392" s="710"/>
      <c r="N392" s="710">
        <v>4</v>
      </c>
      <c r="O392" s="710">
        <v>11549.24</v>
      </c>
      <c r="P392" s="700">
        <v>1</v>
      </c>
      <c r="Q392" s="711">
        <v>2887.31</v>
      </c>
    </row>
    <row r="393" spans="1:17" ht="14.4" customHeight="1" x14ac:dyDescent="0.3">
      <c r="A393" s="694" t="s">
        <v>532</v>
      </c>
      <c r="B393" s="695" t="s">
        <v>4100</v>
      </c>
      <c r="C393" s="695" t="s">
        <v>3696</v>
      </c>
      <c r="D393" s="695" t="s">
        <v>3775</v>
      </c>
      <c r="E393" s="695" t="s">
        <v>3776</v>
      </c>
      <c r="F393" s="710">
        <v>1</v>
      </c>
      <c r="G393" s="710">
        <v>4959</v>
      </c>
      <c r="H393" s="710">
        <v>1</v>
      </c>
      <c r="I393" s="710">
        <v>4959</v>
      </c>
      <c r="J393" s="710"/>
      <c r="K393" s="710"/>
      <c r="L393" s="710"/>
      <c r="M393" s="710"/>
      <c r="N393" s="710"/>
      <c r="O393" s="710"/>
      <c r="P393" s="700"/>
      <c r="Q393" s="711"/>
    </row>
    <row r="394" spans="1:17" ht="14.4" customHeight="1" x14ac:dyDescent="0.3">
      <c r="A394" s="694" t="s">
        <v>532</v>
      </c>
      <c r="B394" s="695" t="s">
        <v>4100</v>
      </c>
      <c r="C394" s="695" t="s">
        <v>3696</v>
      </c>
      <c r="D394" s="695" t="s">
        <v>4168</v>
      </c>
      <c r="E394" s="695" t="s">
        <v>4167</v>
      </c>
      <c r="F394" s="710">
        <v>3</v>
      </c>
      <c r="G394" s="710">
        <v>60907.08</v>
      </c>
      <c r="H394" s="710">
        <v>1</v>
      </c>
      <c r="I394" s="710">
        <v>20302.36</v>
      </c>
      <c r="J394" s="710"/>
      <c r="K394" s="710"/>
      <c r="L394" s="710"/>
      <c r="M394" s="710"/>
      <c r="N394" s="710"/>
      <c r="O394" s="710"/>
      <c r="P394" s="700"/>
      <c r="Q394" s="711"/>
    </row>
    <row r="395" spans="1:17" ht="14.4" customHeight="1" x14ac:dyDescent="0.3">
      <c r="A395" s="694" t="s">
        <v>532</v>
      </c>
      <c r="B395" s="695" t="s">
        <v>4100</v>
      </c>
      <c r="C395" s="695" t="s">
        <v>3696</v>
      </c>
      <c r="D395" s="695" t="s">
        <v>3781</v>
      </c>
      <c r="E395" s="695" t="s">
        <v>3782</v>
      </c>
      <c r="F395" s="710"/>
      <c r="G395" s="710"/>
      <c r="H395" s="710"/>
      <c r="I395" s="710"/>
      <c r="J395" s="710">
        <v>12</v>
      </c>
      <c r="K395" s="710">
        <v>97596</v>
      </c>
      <c r="L395" s="710"/>
      <c r="M395" s="710">
        <v>8133</v>
      </c>
      <c r="N395" s="710">
        <v>8</v>
      </c>
      <c r="O395" s="710">
        <v>65064</v>
      </c>
      <c r="P395" s="700"/>
      <c r="Q395" s="711">
        <v>8133</v>
      </c>
    </row>
    <row r="396" spans="1:17" ht="14.4" customHeight="1" x14ac:dyDescent="0.3">
      <c r="A396" s="694" t="s">
        <v>532</v>
      </c>
      <c r="B396" s="695" t="s">
        <v>4100</v>
      </c>
      <c r="C396" s="695" t="s">
        <v>3696</v>
      </c>
      <c r="D396" s="695" t="s">
        <v>3785</v>
      </c>
      <c r="E396" s="695" t="s">
        <v>3782</v>
      </c>
      <c r="F396" s="710">
        <v>3</v>
      </c>
      <c r="G396" s="710">
        <v>16644</v>
      </c>
      <c r="H396" s="710">
        <v>1</v>
      </c>
      <c r="I396" s="710">
        <v>5548</v>
      </c>
      <c r="J396" s="710">
        <v>6</v>
      </c>
      <c r="K396" s="710">
        <v>34494</v>
      </c>
      <c r="L396" s="710">
        <v>2.0724585436193221</v>
      </c>
      <c r="M396" s="710">
        <v>5749</v>
      </c>
      <c r="N396" s="710">
        <v>4</v>
      </c>
      <c r="O396" s="710">
        <v>22996</v>
      </c>
      <c r="P396" s="700">
        <v>1.3816390290795482</v>
      </c>
      <c r="Q396" s="711">
        <v>5749</v>
      </c>
    </row>
    <row r="397" spans="1:17" ht="14.4" customHeight="1" x14ac:dyDescent="0.3">
      <c r="A397" s="694" t="s">
        <v>532</v>
      </c>
      <c r="B397" s="695" t="s">
        <v>4100</v>
      </c>
      <c r="C397" s="695" t="s">
        <v>3696</v>
      </c>
      <c r="D397" s="695" t="s">
        <v>3786</v>
      </c>
      <c r="E397" s="695" t="s">
        <v>3784</v>
      </c>
      <c r="F397" s="710">
        <v>11</v>
      </c>
      <c r="G397" s="710">
        <v>28897</v>
      </c>
      <c r="H397" s="710">
        <v>1</v>
      </c>
      <c r="I397" s="710">
        <v>2627</v>
      </c>
      <c r="J397" s="710">
        <v>12</v>
      </c>
      <c r="K397" s="710">
        <v>32664</v>
      </c>
      <c r="L397" s="710">
        <v>1.1303595528947641</v>
      </c>
      <c r="M397" s="710">
        <v>2722</v>
      </c>
      <c r="N397" s="710">
        <v>8</v>
      </c>
      <c r="O397" s="710">
        <v>21776</v>
      </c>
      <c r="P397" s="700">
        <v>0.75357303526317609</v>
      </c>
      <c r="Q397" s="711">
        <v>2722</v>
      </c>
    </row>
    <row r="398" spans="1:17" ht="14.4" customHeight="1" x14ac:dyDescent="0.3">
      <c r="A398" s="694" t="s">
        <v>532</v>
      </c>
      <c r="B398" s="695" t="s">
        <v>4100</v>
      </c>
      <c r="C398" s="695" t="s">
        <v>3696</v>
      </c>
      <c r="D398" s="695" t="s">
        <v>4169</v>
      </c>
      <c r="E398" s="695" t="s">
        <v>3788</v>
      </c>
      <c r="F398" s="710">
        <v>5</v>
      </c>
      <c r="G398" s="710">
        <v>31868.2</v>
      </c>
      <c r="H398" s="710">
        <v>1</v>
      </c>
      <c r="I398" s="710">
        <v>6373.64</v>
      </c>
      <c r="J398" s="710"/>
      <c r="K398" s="710"/>
      <c r="L398" s="710"/>
      <c r="M398" s="710"/>
      <c r="N398" s="710"/>
      <c r="O398" s="710"/>
      <c r="P398" s="700"/>
      <c r="Q398" s="711"/>
    </row>
    <row r="399" spans="1:17" ht="14.4" customHeight="1" x14ac:dyDescent="0.3">
      <c r="A399" s="694" t="s">
        <v>532</v>
      </c>
      <c r="B399" s="695" t="s">
        <v>4100</v>
      </c>
      <c r="C399" s="695" t="s">
        <v>3696</v>
      </c>
      <c r="D399" s="695" t="s">
        <v>3787</v>
      </c>
      <c r="E399" s="695" t="s">
        <v>3788</v>
      </c>
      <c r="F399" s="710">
        <v>20</v>
      </c>
      <c r="G399" s="710">
        <v>121535</v>
      </c>
      <c r="H399" s="710">
        <v>1</v>
      </c>
      <c r="I399" s="710">
        <v>6076.75</v>
      </c>
      <c r="J399" s="710">
        <v>6</v>
      </c>
      <c r="K399" s="710">
        <v>36979.5</v>
      </c>
      <c r="L399" s="710">
        <v>0.30427037478915536</v>
      </c>
      <c r="M399" s="710">
        <v>6163.25</v>
      </c>
      <c r="N399" s="710"/>
      <c r="O399" s="710"/>
      <c r="P399" s="700"/>
      <c r="Q399" s="711"/>
    </row>
    <row r="400" spans="1:17" ht="14.4" customHeight="1" x14ac:dyDescent="0.3">
      <c r="A400" s="694" t="s">
        <v>532</v>
      </c>
      <c r="B400" s="695" t="s">
        <v>4100</v>
      </c>
      <c r="C400" s="695" t="s">
        <v>3696</v>
      </c>
      <c r="D400" s="695" t="s">
        <v>3789</v>
      </c>
      <c r="E400" s="695" t="s">
        <v>3788</v>
      </c>
      <c r="F400" s="710">
        <v>20</v>
      </c>
      <c r="G400" s="710">
        <v>21131.199999999997</v>
      </c>
      <c r="H400" s="710">
        <v>1</v>
      </c>
      <c r="I400" s="710">
        <v>1056.56</v>
      </c>
      <c r="J400" s="710">
        <v>6</v>
      </c>
      <c r="K400" s="710">
        <v>6429.6</v>
      </c>
      <c r="L400" s="710">
        <v>0.30427046263345203</v>
      </c>
      <c r="M400" s="710">
        <v>1071.6000000000001</v>
      </c>
      <c r="N400" s="710"/>
      <c r="O400" s="710"/>
      <c r="P400" s="700"/>
      <c r="Q400" s="711"/>
    </row>
    <row r="401" spans="1:17" ht="14.4" customHeight="1" x14ac:dyDescent="0.3">
      <c r="A401" s="694" t="s">
        <v>532</v>
      </c>
      <c r="B401" s="695" t="s">
        <v>4100</v>
      </c>
      <c r="C401" s="695" t="s">
        <v>3696</v>
      </c>
      <c r="D401" s="695" t="s">
        <v>4170</v>
      </c>
      <c r="E401" s="695" t="s">
        <v>4171</v>
      </c>
      <c r="F401" s="710"/>
      <c r="G401" s="710"/>
      <c r="H401" s="710"/>
      <c r="I401" s="710"/>
      <c r="J401" s="710"/>
      <c r="K401" s="710"/>
      <c r="L401" s="710"/>
      <c r="M401" s="710"/>
      <c r="N401" s="710">
        <v>1</v>
      </c>
      <c r="O401" s="710">
        <v>556.5</v>
      </c>
      <c r="P401" s="700"/>
      <c r="Q401" s="711">
        <v>556.5</v>
      </c>
    </row>
    <row r="402" spans="1:17" ht="14.4" customHeight="1" x14ac:dyDescent="0.3">
      <c r="A402" s="694" t="s">
        <v>532</v>
      </c>
      <c r="B402" s="695" t="s">
        <v>4100</v>
      </c>
      <c r="C402" s="695" t="s">
        <v>3696</v>
      </c>
      <c r="D402" s="695" t="s">
        <v>3790</v>
      </c>
      <c r="E402" s="695" t="s">
        <v>3791</v>
      </c>
      <c r="F402" s="710"/>
      <c r="G402" s="710"/>
      <c r="H402" s="710"/>
      <c r="I402" s="710"/>
      <c r="J402" s="710">
        <v>1</v>
      </c>
      <c r="K402" s="710">
        <v>17159.07</v>
      </c>
      <c r="L402" s="710"/>
      <c r="M402" s="710">
        <v>17159.07</v>
      </c>
      <c r="N402" s="710"/>
      <c r="O402" s="710"/>
      <c r="P402" s="700"/>
      <c r="Q402" s="711"/>
    </row>
    <row r="403" spans="1:17" ht="14.4" customHeight="1" x14ac:dyDescent="0.3">
      <c r="A403" s="694" t="s">
        <v>532</v>
      </c>
      <c r="B403" s="695" t="s">
        <v>4100</v>
      </c>
      <c r="C403" s="695" t="s">
        <v>3696</v>
      </c>
      <c r="D403" s="695" t="s">
        <v>4172</v>
      </c>
      <c r="E403" s="695" t="s">
        <v>3793</v>
      </c>
      <c r="F403" s="710">
        <v>1</v>
      </c>
      <c r="G403" s="710">
        <v>55245</v>
      </c>
      <c r="H403" s="710">
        <v>1</v>
      </c>
      <c r="I403" s="710">
        <v>55245</v>
      </c>
      <c r="J403" s="710"/>
      <c r="K403" s="710"/>
      <c r="L403" s="710"/>
      <c r="M403" s="710"/>
      <c r="N403" s="710"/>
      <c r="O403" s="710"/>
      <c r="P403" s="700"/>
      <c r="Q403" s="711"/>
    </row>
    <row r="404" spans="1:17" ht="14.4" customHeight="1" x14ac:dyDescent="0.3">
      <c r="A404" s="694" t="s">
        <v>532</v>
      </c>
      <c r="B404" s="695" t="s">
        <v>4100</v>
      </c>
      <c r="C404" s="695" t="s">
        <v>3696</v>
      </c>
      <c r="D404" s="695" t="s">
        <v>3792</v>
      </c>
      <c r="E404" s="695" t="s">
        <v>3793</v>
      </c>
      <c r="F404" s="710">
        <v>1</v>
      </c>
      <c r="G404" s="710">
        <v>62658</v>
      </c>
      <c r="H404" s="710">
        <v>1</v>
      </c>
      <c r="I404" s="710">
        <v>62658</v>
      </c>
      <c r="J404" s="710"/>
      <c r="K404" s="710"/>
      <c r="L404" s="710"/>
      <c r="M404" s="710"/>
      <c r="N404" s="710">
        <v>2</v>
      </c>
      <c r="O404" s="710">
        <v>125316</v>
      </c>
      <c r="P404" s="700">
        <v>2</v>
      </c>
      <c r="Q404" s="711">
        <v>62658</v>
      </c>
    </row>
    <row r="405" spans="1:17" ht="14.4" customHeight="1" x14ac:dyDescent="0.3">
      <c r="A405" s="694" t="s">
        <v>532</v>
      </c>
      <c r="B405" s="695" t="s">
        <v>4100</v>
      </c>
      <c r="C405" s="695" t="s">
        <v>3696</v>
      </c>
      <c r="D405" s="695" t="s">
        <v>3799</v>
      </c>
      <c r="E405" s="695" t="s">
        <v>3800</v>
      </c>
      <c r="F405" s="710">
        <v>2</v>
      </c>
      <c r="G405" s="710">
        <v>11466.76</v>
      </c>
      <c r="H405" s="710">
        <v>1</v>
      </c>
      <c r="I405" s="710">
        <v>5733.38</v>
      </c>
      <c r="J405" s="710"/>
      <c r="K405" s="710"/>
      <c r="L405" s="710"/>
      <c r="M405" s="710"/>
      <c r="N405" s="710"/>
      <c r="O405" s="710"/>
      <c r="P405" s="700"/>
      <c r="Q405" s="711"/>
    </row>
    <row r="406" spans="1:17" ht="14.4" customHeight="1" x14ac:dyDescent="0.3">
      <c r="A406" s="694" t="s">
        <v>532</v>
      </c>
      <c r="B406" s="695" t="s">
        <v>4100</v>
      </c>
      <c r="C406" s="695" t="s">
        <v>3696</v>
      </c>
      <c r="D406" s="695" t="s">
        <v>3811</v>
      </c>
      <c r="E406" s="695" t="s">
        <v>3698</v>
      </c>
      <c r="F406" s="710"/>
      <c r="G406" s="710"/>
      <c r="H406" s="710"/>
      <c r="I406" s="710"/>
      <c r="J406" s="710">
        <v>4</v>
      </c>
      <c r="K406" s="710">
        <v>7395.48</v>
      </c>
      <c r="L406" s="710"/>
      <c r="M406" s="710">
        <v>1848.87</v>
      </c>
      <c r="N406" s="710"/>
      <c r="O406" s="710"/>
      <c r="P406" s="700"/>
      <c r="Q406" s="711"/>
    </row>
    <row r="407" spans="1:17" ht="14.4" customHeight="1" x14ac:dyDescent="0.3">
      <c r="A407" s="694" t="s">
        <v>532</v>
      </c>
      <c r="B407" s="695" t="s">
        <v>4100</v>
      </c>
      <c r="C407" s="695" t="s">
        <v>3696</v>
      </c>
      <c r="D407" s="695" t="s">
        <v>4173</v>
      </c>
      <c r="E407" s="695" t="s">
        <v>4174</v>
      </c>
      <c r="F407" s="710"/>
      <c r="G407" s="710"/>
      <c r="H407" s="710"/>
      <c r="I407" s="710"/>
      <c r="J407" s="710"/>
      <c r="K407" s="710"/>
      <c r="L407" s="710"/>
      <c r="M407" s="710"/>
      <c r="N407" s="710">
        <v>1</v>
      </c>
      <c r="O407" s="710">
        <v>58.6</v>
      </c>
      <c r="P407" s="700"/>
      <c r="Q407" s="711">
        <v>58.6</v>
      </c>
    </row>
    <row r="408" spans="1:17" ht="14.4" customHeight="1" x14ac:dyDescent="0.3">
      <c r="A408" s="694" t="s">
        <v>532</v>
      </c>
      <c r="B408" s="695" t="s">
        <v>4100</v>
      </c>
      <c r="C408" s="695" t="s">
        <v>3696</v>
      </c>
      <c r="D408" s="695" t="s">
        <v>4175</v>
      </c>
      <c r="E408" s="695" t="s">
        <v>4174</v>
      </c>
      <c r="F408" s="710"/>
      <c r="G408" s="710"/>
      <c r="H408" s="710"/>
      <c r="I408" s="710"/>
      <c r="J408" s="710"/>
      <c r="K408" s="710"/>
      <c r="L408" s="710"/>
      <c r="M408" s="710"/>
      <c r="N408" s="710">
        <v>1</v>
      </c>
      <c r="O408" s="710">
        <v>96.6</v>
      </c>
      <c r="P408" s="700"/>
      <c r="Q408" s="711">
        <v>96.6</v>
      </c>
    </row>
    <row r="409" spans="1:17" ht="14.4" customHeight="1" x14ac:dyDescent="0.3">
      <c r="A409" s="694" t="s">
        <v>532</v>
      </c>
      <c r="B409" s="695" t="s">
        <v>4100</v>
      </c>
      <c r="C409" s="695" t="s">
        <v>3696</v>
      </c>
      <c r="D409" s="695" t="s">
        <v>4176</v>
      </c>
      <c r="E409" s="695" t="s">
        <v>4177</v>
      </c>
      <c r="F409" s="710">
        <v>1</v>
      </c>
      <c r="G409" s="710">
        <v>8073</v>
      </c>
      <c r="H409" s="710">
        <v>1</v>
      </c>
      <c r="I409" s="710">
        <v>8073</v>
      </c>
      <c r="J409" s="710"/>
      <c r="K409" s="710"/>
      <c r="L409" s="710"/>
      <c r="M409" s="710"/>
      <c r="N409" s="710"/>
      <c r="O409" s="710"/>
      <c r="P409" s="700"/>
      <c r="Q409" s="711"/>
    </row>
    <row r="410" spans="1:17" ht="14.4" customHeight="1" x14ac:dyDescent="0.3">
      <c r="A410" s="694" t="s">
        <v>532</v>
      </c>
      <c r="B410" s="695" t="s">
        <v>4100</v>
      </c>
      <c r="C410" s="695" t="s">
        <v>3696</v>
      </c>
      <c r="D410" s="695" t="s">
        <v>3818</v>
      </c>
      <c r="E410" s="695" t="s">
        <v>3819</v>
      </c>
      <c r="F410" s="710">
        <v>1</v>
      </c>
      <c r="G410" s="710">
        <v>8747</v>
      </c>
      <c r="H410" s="710">
        <v>1</v>
      </c>
      <c r="I410" s="710">
        <v>8747</v>
      </c>
      <c r="J410" s="710"/>
      <c r="K410" s="710"/>
      <c r="L410" s="710"/>
      <c r="M410" s="710"/>
      <c r="N410" s="710">
        <v>2</v>
      </c>
      <c r="O410" s="710">
        <v>17494</v>
      </c>
      <c r="P410" s="700">
        <v>2</v>
      </c>
      <c r="Q410" s="711">
        <v>8747</v>
      </c>
    </row>
    <row r="411" spans="1:17" ht="14.4" customHeight="1" x14ac:dyDescent="0.3">
      <c r="A411" s="694" t="s">
        <v>532</v>
      </c>
      <c r="B411" s="695" t="s">
        <v>4100</v>
      </c>
      <c r="C411" s="695" t="s">
        <v>3696</v>
      </c>
      <c r="D411" s="695" t="s">
        <v>4178</v>
      </c>
      <c r="E411" s="695" t="s">
        <v>3819</v>
      </c>
      <c r="F411" s="710"/>
      <c r="G411" s="710"/>
      <c r="H411" s="710"/>
      <c r="I411" s="710"/>
      <c r="J411" s="710"/>
      <c r="K411" s="710"/>
      <c r="L411" s="710"/>
      <c r="M411" s="710"/>
      <c r="N411" s="710">
        <v>2</v>
      </c>
      <c r="O411" s="710">
        <v>11220</v>
      </c>
      <c r="P411" s="700"/>
      <c r="Q411" s="711">
        <v>5610</v>
      </c>
    </row>
    <row r="412" spans="1:17" ht="14.4" customHeight="1" x14ac:dyDescent="0.3">
      <c r="A412" s="694" t="s">
        <v>532</v>
      </c>
      <c r="B412" s="695" t="s">
        <v>4100</v>
      </c>
      <c r="C412" s="695" t="s">
        <v>3696</v>
      </c>
      <c r="D412" s="695" t="s">
        <v>4179</v>
      </c>
      <c r="E412" s="695" t="s">
        <v>3819</v>
      </c>
      <c r="F412" s="710"/>
      <c r="G412" s="710"/>
      <c r="H412" s="710"/>
      <c r="I412" s="710"/>
      <c r="J412" s="710"/>
      <c r="K412" s="710"/>
      <c r="L412" s="710"/>
      <c r="M412" s="710"/>
      <c r="N412" s="710">
        <v>2</v>
      </c>
      <c r="O412" s="710">
        <v>12308</v>
      </c>
      <c r="P412" s="700"/>
      <c r="Q412" s="711">
        <v>6154</v>
      </c>
    </row>
    <row r="413" spans="1:17" ht="14.4" customHeight="1" x14ac:dyDescent="0.3">
      <c r="A413" s="694" t="s">
        <v>532</v>
      </c>
      <c r="B413" s="695" t="s">
        <v>4100</v>
      </c>
      <c r="C413" s="695" t="s">
        <v>3696</v>
      </c>
      <c r="D413" s="695" t="s">
        <v>3824</v>
      </c>
      <c r="E413" s="695" t="s">
        <v>3825</v>
      </c>
      <c r="F413" s="710">
        <v>3</v>
      </c>
      <c r="G413" s="710">
        <v>43953.21</v>
      </c>
      <c r="H413" s="710">
        <v>1</v>
      </c>
      <c r="I413" s="710">
        <v>14651.07</v>
      </c>
      <c r="J413" s="710">
        <v>1</v>
      </c>
      <c r="K413" s="710">
        <v>14651.07</v>
      </c>
      <c r="L413" s="710">
        <v>0.33333333333333331</v>
      </c>
      <c r="M413" s="710">
        <v>14651.07</v>
      </c>
      <c r="N413" s="710"/>
      <c r="O413" s="710"/>
      <c r="P413" s="700"/>
      <c r="Q413" s="711"/>
    </row>
    <row r="414" spans="1:17" ht="14.4" customHeight="1" x14ac:dyDescent="0.3">
      <c r="A414" s="694" t="s">
        <v>532</v>
      </c>
      <c r="B414" s="695" t="s">
        <v>4100</v>
      </c>
      <c r="C414" s="695" t="s">
        <v>3696</v>
      </c>
      <c r="D414" s="695" t="s">
        <v>3826</v>
      </c>
      <c r="E414" s="695" t="s">
        <v>3825</v>
      </c>
      <c r="F414" s="710"/>
      <c r="G414" s="710"/>
      <c r="H414" s="710"/>
      <c r="I414" s="710"/>
      <c r="J414" s="710">
        <v>1</v>
      </c>
      <c r="K414" s="710">
        <v>30769.64</v>
      </c>
      <c r="L414" s="710"/>
      <c r="M414" s="710">
        <v>30769.64</v>
      </c>
      <c r="N414" s="710"/>
      <c r="O414" s="710"/>
      <c r="P414" s="700"/>
      <c r="Q414" s="711"/>
    </row>
    <row r="415" spans="1:17" ht="14.4" customHeight="1" x14ac:dyDescent="0.3">
      <c r="A415" s="694" t="s">
        <v>532</v>
      </c>
      <c r="B415" s="695" t="s">
        <v>4100</v>
      </c>
      <c r="C415" s="695" t="s">
        <v>3696</v>
      </c>
      <c r="D415" s="695" t="s">
        <v>4180</v>
      </c>
      <c r="E415" s="695" t="s">
        <v>4181</v>
      </c>
      <c r="F415" s="710"/>
      <c r="G415" s="710"/>
      <c r="H415" s="710"/>
      <c r="I415" s="710"/>
      <c r="J415" s="710"/>
      <c r="K415" s="710"/>
      <c r="L415" s="710"/>
      <c r="M415" s="710"/>
      <c r="N415" s="710">
        <v>1</v>
      </c>
      <c r="O415" s="710">
        <v>22007</v>
      </c>
      <c r="P415" s="700"/>
      <c r="Q415" s="711">
        <v>22007</v>
      </c>
    </row>
    <row r="416" spans="1:17" ht="14.4" customHeight="1" x14ac:dyDescent="0.3">
      <c r="A416" s="694" t="s">
        <v>532</v>
      </c>
      <c r="B416" s="695" t="s">
        <v>4100</v>
      </c>
      <c r="C416" s="695" t="s">
        <v>3696</v>
      </c>
      <c r="D416" s="695" t="s">
        <v>3837</v>
      </c>
      <c r="E416" s="695" t="s">
        <v>3838</v>
      </c>
      <c r="F416" s="710"/>
      <c r="G416" s="710"/>
      <c r="H416" s="710"/>
      <c r="I416" s="710"/>
      <c r="J416" s="710"/>
      <c r="K416" s="710"/>
      <c r="L416" s="710"/>
      <c r="M416" s="710"/>
      <c r="N416" s="710">
        <v>2</v>
      </c>
      <c r="O416" s="710">
        <v>13034</v>
      </c>
      <c r="P416" s="700"/>
      <c r="Q416" s="711">
        <v>6517</v>
      </c>
    </row>
    <row r="417" spans="1:17" ht="14.4" customHeight="1" x14ac:dyDescent="0.3">
      <c r="A417" s="694" t="s">
        <v>532</v>
      </c>
      <c r="B417" s="695" t="s">
        <v>4100</v>
      </c>
      <c r="C417" s="695" t="s">
        <v>3696</v>
      </c>
      <c r="D417" s="695" t="s">
        <v>3848</v>
      </c>
      <c r="E417" s="695" t="s">
        <v>3849</v>
      </c>
      <c r="F417" s="710"/>
      <c r="G417" s="710"/>
      <c r="H417" s="710"/>
      <c r="I417" s="710"/>
      <c r="J417" s="710"/>
      <c r="K417" s="710"/>
      <c r="L417" s="710"/>
      <c r="M417" s="710"/>
      <c r="N417" s="710">
        <v>2</v>
      </c>
      <c r="O417" s="710">
        <v>33826</v>
      </c>
      <c r="P417" s="700"/>
      <c r="Q417" s="711">
        <v>16913</v>
      </c>
    </row>
    <row r="418" spans="1:17" ht="14.4" customHeight="1" x14ac:dyDescent="0.3">
      <c r="A418" s="694" t="s">
        <v>532</v>
      </c>
      <c r="B418" s="695" t="s">
        <v>4100</v>
      </c>
      <c r="C418" s="695" t="s">
        <v>3696</v>
      </c>
      <c r="D418" s="695" t="s">
        <v>3854</v>
      </c>
      <c r="E418" s="695" t="s">
        <v>3855</v>
      </c>
      <c r="F418" s="710">
        <v>11</v>
      </c>
      <c r="G418" s="710">
        <v>165935</v>
      </c>
      <c r="H418" s="710">
        <v>1</v>
      </c>
      <c r="I418" s="710">
        <v>15085</v>
      </c>
      <c r="J418" s="710"/>
      <c r="K418" s="710"/>
      <c r="L418" s="710"/>
      <c r="M418" s="710"/>
      <c r="N418" s="710"/>
      <c r="O418" s="710"/>
      <c r="P418" s="700"/>
      <c r="Q418" s="711"/>
    </row>
    <row r="419" spans="1:17" ht="14.4" customHeight="1" x14ac:dyDescent="0.3">
      <c r="A419" s="694" t="s">
        <v>532</v>
      </c>
      <c r="B419" s="695" t="s">
        <v>4100</v>
      </c>
      <c r="C419" s="695" t="s">
        <v>3696</v>
      </c>
      <c r="D419" s="695" t="s">
        <v>3858</v>
      </c>
      <c r="E419" s="695" t="s">
        <v>3857</v>
      </c>
      <c r="F419" s="710"/>
      <c r="G419" s="710"/>
      <c r="H419" s="710"/>
      <c r="I419" s="710"/>
      <c r="J419" s="710">
        <v>6</v>
      </c>
      <c r="K419" s="710">
        <v>84990.12</v>
      </c>
      <c r="L419" s="710"/>
      <c r="M419" s="710">
        <v>14165.019999999999</v>
      </c>
      <c r="N419" s="710"/>
      <c r="O419" s="710"/>
      <c r="P419" s="700"/>
      <c r="Q419" s="711"/>
    </row>
    <row r="420" spans="1:17" ht="14.4" customHeight="1" x14ac:dyDescent="0.3">
      <c r="A420" s="694" t="s">
        <v>532</v>
      </c>
      <c r="B420" s="695" t="s">
        <v>4100</v>
      </c>
      <c r="C420" s="695" t="s">
        <v>3696</v>
      </c>
      <c r="D420" s="695" t="s">
        <v>3859</v>
      </c>
      <c r="E420" s="695" t="s">
        <v>3857</v>
      </c>
      <c r="F420" s="710"/>
      <c r="G420" s="710"/>
      <c r="H420" s="710"/>
      <c r="I420" s="710"/>
      <c r="J420" s="710"/>
      <c r="K420" s="710"/>
      <c r="L420" s="710"/>
      <c r="M420" s="710"/>
      <c r="N420" s="710">
        <v>4</v>
      </c>
      <c r="O420" s="710">
        <v>54672</v>
      </c>
      <c r="P420" s="700"/>
      <c r="Q420" s="711">
        <v>13668</v>
      </c>
    </row>
    <row r="421" spans="1:17" ht="14.4" customHeight="1" x14ac:dyDescent="0.3">
      <c r="A421" s="694" t="s">
        <v>532</v>
      </c>
      <c r="B421" s="695" t="s">
        <v>4100</v>
      </c>
      <c r="C421" s="695" t="s">
        <v>3696</v>
      </c>
      <c r="D421" s="695" t="s">
        <v>3860</v>
      </c>
      <c r="E421" s="695" t="s">
        <v>3857</v>
      </c>
      <c r="F421" s="710"/>
      <c r="G421" s="710"/>
      <c r="H421" s="710"/>
      <c r="I421" s="710"/>
      <c r="J421" s="710"/>
      <c r="K421" s="710"/>
      <c r="L421" s="710"/>
      <c r="M421" s="710"/>
      <c r="N421" s="710">
        <v>4</v>
      </c>
      <c r="O421" s="710">
        <v>13410.56</v>
      </c>
      <c r="P421" s="700"/>
      <c r="Q421" s="711">
        <v>3352.64</v>
      </c>
    </row>
    <row r="422" spans="1:17" ht="14.4" customHeight="1" x14ac:dyDescent="0.3">
      <c r="A422" s="694" t="s">
        <v>532</v>
      </c>
      <c r="B422" s="695" t="s">
        <v>4100</v>
      </c>
      <c r="C422" s="695" t="s">
        <v>3696</v>
      </c>
      <c r="D422" s="695" t="s">
        <v>3861</v>
      </c>
      <c r="E422" s="695" t="s">
        <v>3857</v>
      </c>
      <c r="F422" s="710"/>
      <c r="G422" s="710"/>
      <c r="H422" s="710"/>
      <c r="I422" s="710"/>
      <c r="J422" s="710">
        <v>6</v>
      </c>
      <c r="K422" s="710">
        <v>19282.560000000001</v>
      </c>
      <c r="L422" s="710"/>
      <c r="M422" s="710">
        <v>3213.76</v>
      </c>
      <c r="N422" s="710">
        <v>4</v>
      </c>
      <c r="O422" s="710">
        <v>12855.04</v>
      </c>
      <c r="P422" s="700"/>
      <c r="Q422" s="711">
        <v>3213.76</v>
      </c>
    </row>
    <row r="423" spans="1:17" ht="14.4" customHeight="1" x14ac:dyDescent="0.3">
      <c r="A423" s="694" t="s">
        <v>532</v>
      </c>
      <c r="B423" s="695" t="s">
        <v>4100</v>
      </c>
      <c r="C423" s="695" t="s">
        <v>3696</v>
      </c>
      <c r="D423" s="695" t="s">
        <v>3862</v>
      </c>
      <c r="E423" s="695" t="s">
        <v>3857</v>
      </c>
      <c r="F423" s="710"/>
      <c r="G423" s="710"/>
      <c r="H423" s="710"/>
      <c r="I423" s="710"/>
      <c r="J423" s="710">
        <v>2</v>
      </c>
      <c r="K423" s="710">
        <v>8570.7199999999993</v>
      </c>
      <c r="L423" s="710"/>
      <c r="M423" s="710">
        <v>4285.3599999999997</v>
      </c>
      <c r="N423" s="710">
        <v>2</v>
      </c>
      <c r="O423" s="710">
        <v>8570.7199999999993</v>
      </c>
      <c r="P423" s="700"/>
      <c r="Q423" s="711">
        <v>4285.3599999999997</v>
      </c>
    </row>
    <row r="424" spans="1:17" ht="14.4" customHeight="1" x14ac:dyDescent="0.3">
      <c r="A424" s="694" t="s">
        <v>532</v>
      </c>
      <c r="B424" s="695" t="s">
        <v>4100</v>
      </c>
      <c r="C424" s="695" t="s">
        <v>3696</v>
      </c>
      <c r="D424" s="695" t="s">
        <v>4182</v>
      </c>
      <c r="E424" s="695" t="s">
        <v>4183</v>
      </c>
      <c r="F424" s="710">
        <v>1</v>
      </c>
      <c r="G424" s="710">
        <v>11282</v>
      </c>
      <c r="H424" s="710">
        <v>1</v>
      </c>
      <c r="I424" s="710">
        <v>11282</v>
      </c>
      <c r="J424" s="710"/>
      <c r="K424" s="710"/>
      <c r="L424" s="710"/>
      <c r="M424" s="710"/>
      <c r="N424" s="710"/>
      <c r="O424" s="710"/>
      <c r="P424" s="700"/>
      <c r="Q424" s="711"/>
    </row>
    <row r="425" spans="1:17" ht="14.4" customHeight="1" x14ac:dyDescent="0.3">
      <c r="A425" s="694" t="s">
        <v>532</v>
      </c>
      <c r="B425" s="695" t="s">
        <v>4100</v>
      </c>
      <c r="C425" s="695" t="s">
        <v>3696</v>
      </c>
      <c r="D425" s="695" t="s">
        <v>3863</v>
      </c>
      <c r="E425" s="695" t="s">
        <v>3864</v>
      </c>
      <c r="F425" s="710">
        <v>1</v>
      </c>
      <c r="G425" s="710">
        <v>3072.82</v>
      </c>
      <c r="H425" s="710">
        <v>1</v>
      </c>
      <c r="I425" s="710">
        <v>3072.82</v>
      </c>
      <c r="J425" s="710"/>
      <c r="K425" s="710"/>
      <c r="L425" s="710"/>
      <c r="M425" s="710"/>
      <c r="N425" s="710"/>
      <c r="O425" s="710"/>
      <c r="P425" s="700"/>
      <c r="Q425" s="711"/>
    </row>
    <row r="426" spans="1:17" ht="14.4" customHeight="1" x14ac:dyDescent="0.3">
      <c r="A426" s="694" t="s">
        <v>532</v>
      </c>
      <c r="B426" s="695" t="s">
        <v>4100</v>
      </c>
      <c r="C426" s="695" t="s">
        <v>3696</v>
      </c>
      <c r="D426" s="695" t="s">
        <v>3865</v>
      </c>
      <c r="E426" s="695" t="s">
        <v>3864</v>
      </c>
      <c r="F426" s="710">
        <v>13</v>
      </c>
      <c r="G426" s="710">
        <v>6170.45</v>
      </c>
      <c r="H426" s="710">
        <v>1</v>
      </c>
      <c r="I426" s="710">
        <v>474.65</v>
      </c>
      <c r="J426" s="710"/>
      <c r="K426" s="710"/>
      <c r="L426" s="710"/>
      <c r="M426" s="710"/>
      <c r="N426" s="710"/>
      <c r="O426" s="710"/>
      <c r="P426" s="700"/>
      <c r="Q426" s="711"/>
    </row>
    <row r="427" spans="1:17" ht="14.4" customHeight="1" x14ac:dyDescent="0.3">
      <c r="A427" s="694" t="s">
        <v>532</v>
      </c>
      <c r="B427" s="695" t="s">
        <v>4100</v>
      </c>
      <c r="C427" s="695" t="s">
        <v>3696</v>
      </c>
      <c r="D427" s="695" t="s">
        <v>4184</v>
      </c>
      <c r="E427" s="695" t="s">
        <v>3864</v>
      </c>
      <c r="F427" s="710">
        <v>13</v>
      </c>
      <c r="G427" s="710">
        <v>1963</v>
      </c>
      <c r="H427" s="710">
        <v>1</v>
      </c>
      <c r="I427" s="710">
        <v>151</v>
      </c>
      <c r="J427" s="710"/>
      <c r="K427" s="710"/>
      <c r="L427" s="710"/>
      <c r="M427" s="710"/>
      <c r="N427" s="710">
        <v>9</v>
      </c>
      <c r="O427" s="710">
        <v>1408.41</v>
      </c>
      <c r="P427" s="700">
        <v>0.71747834946510447</v>
      </c>
      <c r="Q427" s="711">
        <v>156.49</v>
      </c>
    </row>
    <row r="428" spans="1:17" ht="14.4" customHeight="1" x14ac:dyDescent="0.3">
      <c r="A428" s="694" t="s">
        <v>532</v>
      </c>
      <c r="B428" s="695" t="s">
        <v>4100</v>
      </c>
      <c r="C428" s="695" t="s">
        <v>3696</v>
      </c>
      <c r="D428" s="695" t="s">
        <v>3866</v>
      </c>
      <c r="E428" s="695" t="s">
        <v>3864</v>
      </c>
      <c r="F428" s="710">
        <v>8</v>
      </c>
      <c r="G428" s="710">
        <v>1328</v>
      </c>
      <c r="H428" s="710">
        <v>1</v>
      </c>
      <c r="I428" s="710">
        <v>166</v>
      </c>
      <c r="J428" s="710"/>
      <c r="K428" s="710"/>
      <c r="L428" s="710"/>
      <c r="M428" s="710"/>
      <c r="N428" s="710">
        <v>4</v>
      </c>
      <c r="O428" s="710">
        <v>688.16</v>
      </c>
      <c r="P428" s="700">
        <v>0.51819277108433737</v>
      </c>
      <c r="Q428" s="711">
        <v>172.04</v>
      </c>
    </row>
    <row r="429" spans="1:17" ht="14.4" customHeight="1" x14ac:dyDescent="0.3">
      <c r="A429" s="694" t="s">
        <v>532</v>
      </c>
      <c r="B429" s="695" t="s">
        <v>4100</v>
      </c>
      <c r="C429" s="695" t="s">
        <v>3696</v>
      </c>
      <c r="D429" s="695" t="s">
        <v>4185</v>
      </c>
      <c r="E429" s="695" t="s">
        <v>3864</v>
      </c>
      <c r="F429" s="710">
        <v>2</v>
      </c>
      <c r="G429" s="710">
        <v>604</v>
      </c>
      <c r="H429" s="710">
        <v>1</v>
      </c>
      <c r="I429" s="710">
        <v>302</v>
      </c>
      <c r="J429" s="710"/>
      <c r="K429" s="710"/>
      <c r="L429" s="710"/>
      <c r="M429" s="710"/>
      <c r="N429" s="710"/>
      <c r="O429" s="710"/>
      <c r="P429" s="700"/>
      <c r="Q429" s="711"/>
    </row>
    <row r="430" spans="1:17" ht="14.4" customHeight="1" x14ac:dyDescent="0.3">
      <c r="A430" s="694" t="s">
        <v>532</v>
      </c>
      <c r="B430" s="695" t="s">
        <v>4100</v>
      </c>
      <c r="C430" s="695" t="s">
        <v>3696</v>
      </c>
      <c r="D430" s="695" t="s">
        <v>3867</v>
      </c>
      <c r="E430" s="695" t="s">
        <v>3864</v>
      </c>
      <c r="F430" s="710">
        <v>2</v>
      </c>
      <c r="G430" s="710">
        <v>724</v>
      </c>
      <c r="H430" s="710">
        <v>1</v>
      </c>
      <c r="I430" s="710">
        <v>362</v>
      </c>
      <c r="J430" s="710"/>
      <c r="K430" s="710"/>
      <c r="L430" s="710"/>
      <c r="M430" s="710"/>
      <c r="N430" s="710">
        <v>5</v>
      </c>
      <c r="O430" s="710">
        <v>1875.8</v>
      </c>
      <c r="P430" s="700">
        <v>2.5908839779005524</v>
      </c>
      <c r="Q430" s="711">
        <v>375.15999999999997</v>
      </c>
    </row>
    <row r="431" spans="1:17" ht="14.4" customHeight="1" x14ac:dyDescent="0.3">
      <c r="A431" s="694" t="s">
        <v>532</v>
      </c>
      <c r="B431" s="695" t="s">
        <v>4100</v>
      </c>
      <c r="C431" s="695" t="s">
        <v>3696</v>
      </c>
      <c r="D431" s="695" t="s">
        <v>4186</v>
      </c>
      <c r="E431" s="695" t="s">
        <v>3864</v>
      </c>
      <c r="F431" s="710">
        <v>1</v>
      </c>
      <c r="G431" s="710">
        <v>404</v>
      </c>
      <c r="H431" s="710">
        <v>1</v>
      </c>
      <c r="I431" s="710">
        <v>404</v>
      </c>
      <c r="J431" s="710"/>
      <c r="K431" s="710"/>
      <c r="L431" s="710"/>
      <c r="M431" s="710"/>
      <c r="N431" s="710">
        <v>1</v>
      </c>
      <c r="O431" s="710">
        <v>418.69</v>
      </c>
      <c r="P431" s="700">
        <v>1.0363613861386138</v>
      </c>
      <c r="Q431" s="711">
        <v>418.69</v>
      </c>
    </row>
    <row r="432" spans="1:17" ht="14.4" customHeight="1" x14ac:dyDescent="0.3">
      <c r="A432" s="694" t="s">
        <v>532</v>
      </c>
      <c r="B432" s="695" t="s">
        <v>4100</v>
      </c>
      <c r="C432" s="695" t="s">
        <v>3696</v>
      </c>
      <c r="D432" s="695" t="s">
        <v>4187</v>
      </c>
      <c r="E432" s="695" t="s">
        <v>3864</v>
      </c>
      <c r="F432" s="710">
        <v>1</v>
      </c>
      <c r="G432" s="710">
        <v>518</v>
      </c>
      <c r="H432" s="710">
        <v>1</v>
      </c>
      <c r="I432" s="710">
        <v>518</v>
      </c>
      <c r="J432" s="710"/>
      <c r="K432" s="710"/>
      <c r="L432" s="710"/>
      <c r="M432" s="710"/>
      <c r="N432" s="710"/>
      <c r="O432" s="710"/>
      <c r="P432" s="700"/>
      <c r="Q432" s="711"/>
    </row>
    <row r="433" spans="1:17" ht="14.4" customHeight="1" x14ac:dyDescent="0.3">
      <c r="A433" s="694" t="s">
        <v>532</v>
      </c>
      <c r="B433" s="695" t="s">
        <v>4100</v>
      </c>
      <c r="C433" s="695" t="s">
        <v>3696</v>
      </c>
      <c r="D433" s="695" t="s">
        <v>4188</v>
      </c>
      <c r="E433" s="695" t="s">
        <v>4189</v>
      </c>
      <c r="F433" s="710">
        <v>3</v>
      </c>
      <c r="G433" s="710">
        <v>2737741.08</v>
      </c>
      <c r="H433" s="710">
        <v>1</v>
      </c>
      <c r="I433" s="710">
        <v>912580.36</v>
      </c>
      <c r="J433" s="710"/>
      <c r="K433" s="710"/>
      <c r="L433" s="710"/>
      <c r="M433" s="710"/>
      <c r="N433" s="710"/>
      <c r="O433" s="710"/>
      <c r="P433" s="700"/>
      <c r="Q433" s="711"/>
    </row>
    <row r="434" spans="1:17" ht="14.4" customHeight="1" x14ac:dyDescent="0.3">
      <c r="A434" s="694" t="s">
        <v>532</v>
      </c>
      <c r="B434" s="695" t="s">
        <v>4100</v>
      </c>
      <c r="C434" s="695" t="s">
        <v>3696</v>
      </c>
      <c r="D434" s="695" t="s">
        <v>3868</v>
      </c>
      <c r="E434" s="695" t="s">
        <v>3869</v>
      </c>
      <c r="F434" s="710"/>
      <c r="G434" s="710"/>
      <c r="H434" s="710"/>
      <c r="I434" s="710"/>
      <c r="J434" s="710">
        <v>4</v>
      </c>
      <c r="K434" s="710">
        <v>13080</v>
      </c>
      <c r="L434" s="710"/>
      <c r="M434" s="710">
        <v>3270</v>
      </c>
      <c r="N434" s="710"/>
      <c r="O434" s="710"/>
      <c r="P434" s="700"/>
      <c r="Q434" s="711"/>
    </row>
    <row r="435" spans="1:17" ht="14.4" customHeight="1" x14ac:dyDescent="0.3">
      <c r="A435" s="694" t="s">
        <v>532</v>
      </c>
      <c r="B435" s="695" t="s">
        <v>4100</v>
      </c>
      <c r="C435" s="695" t="s">
        <v>3696</v>
      </c>
      <c r="D435" s="695" t="s">
        <v>3870</v>
      </c>
      <c r="E435" s="695" t="s">
        <v>3869</v>
      </c>
      <c r="F435" s="710"/>
      <c r="G435" s="710"/>
      <c r="H435" s="710"/>
      <c r="I435" s="710"/>
      <c r="J435" s="710">
        <v>2</v>
      </c>
      <c r="K435" s="710">
        <v>12622</v>
      </c>
      <c r="L435" s="710"/>
      <c r="M435" s="710">
        <v>6311</v>
      </c>
      <c r="N435" s="710"/>
      <c r="O435" s="710"/>
      <c r="P435" s="700"/>
      <c r="Q435" s="711"/>
    </row>
    <row r="436" spans="1:17" ht="14.4" customHeight="1" x14ac:dyDescent="0.3">
      <c r="A436" s="694" t="s">
        <v>532</v>
      </c>
      <c r="B436" s="695" t="s">
        <v>4100</v>
      </c>
      <c r="C436" s="695" t="s">
        <v>3696</v>
      </c>
      <c r="D436" s="695" t="s">
        <v>3871</v>
      </c>
      <c r="E436" s="695" t="s">
        <v>3869</v>
      </c>
      <c r="F436" s="710"/>
      <c r="G436" s="710"/>
      <c r="H436" s="710"/>
      <c r="I436" s="710"/>
      <c r="J436" s="710">
        <v>4</v>
      </c>
      <c r="K436" s="710">
        <v>40480</v>
      </c>
      <c r="L436" s="710"/>
      <c r="M436" s="710">
        <v>10120</v>
      </c>
      <c r="N436" s="710"/>
      <c r="O436" s="710"/>
      <c r="P436" s="700"/>
      <c r="Q436" s="711"/>
    </row>
    <row r="437" spans="1:17" ht="14.4" customHeight="1" x14ac:dyDescent="0.3">
      <c r="A437" s="694" t="s">
        <v>532</v>
      </c>
      <c r="B437" s="695" t="s">
        <v>4100</v>
      </c>
      <c r="C437" s="695" t="s">
        <v>3696</v>
      </c>
      <c r="D437" s="695" t="s">
        <v>3894</v>
      </c>
      <c r="E437" s="695" t="s">
        <v>3895</v>
      </c>
      <c r="F437" s="710"/>
      <c r="G437" s="710"/>
      <c r="H437" s="710"/>
      <c r="I437" s="710"/>
      <c r="J437" s="710"/>
      <c r="K437" s="710"/>
      <c r="L437" s="710"/>
      <c r="M437" s="710"/>
      <c r="N437" s="710">
        <v>1</v>
      </c>
      <c r="O437" s="710">
        <v>69250</v>
      </c>
      <c r="P437" s="700"/>
      <c r="Q437" s="711">
        <v>69250</v>
      </c>
    </row>
    <row r="438" spans="1:17" ht="14.4" customHeight="1" x14ac:dyDescent="0.3">
      <c r="A438" s="694" t="s">
        <v>532</v>
      </c>
      <c r="B438" s="695" t="s">
        <v>4100</v>
      </c>
      <c r="C438" s="695" t="s">
        <v>3696</v>
      </c>
      <c r="D438" s="695" t="s">
        <v>3904</v>
      </c>
      <c r="E438" s="695" t="s">
        <v>3825</v>
      </c>
      <c r="F438" s="710">
        <v>12</v>
      </c>
      <c r="G438" s="710">
        <v>49745.399999999994</v>
      </c>
      <c r="H438" s="710">
        <v>1</v>
      </c>
      <c r="I438" s="710">
        <v>4145.45</v>
      </c>
      <c r="J438" s="710">
        <v>12</v>
      </c>
      <c r="K438" s="710">
        <v>49745.399999999994</v>
      </c>
      <c r="L438" s="710">
        <v>1</v>
      </c>
      <c r="M438" s="710">
        <v>4145.45</v>
      </c>
      <c r="N438" s="710"/>
      <c r="O438" s="710"/>
      <c r="P438" s="700"/>
      <c r="Q438" s="711"/>
    </row>
    <row r="439" spans="1:17" ht="14.4" customHeight="1" x14ac:dyDescent="0.3">
      <c r="A439" s="694" t="s">
        <v>532</v>
      </c>
      <c r="B439" s="695" t="s">
        <v>4100</v>
      </c>
      <c r="C439" s="695" t="s">
        <v>3696</v>
      </c>
      <c r="D439" s="695" t="s">
        <v>4190</v>
      </c>
      <c r="E439" s="695" t="s">
        <v>3793</v>
      </c>
      <c r="F439" s="710"/>
      <c r="G439" s="710"/>
      <c r="H439" s="710"/>
      <c r="I439" s="710"/>
      <c r="J439" s="710">
        <v>1</v>
      </c>
      <c r="K439" s="710">
        <v>41520</v>
      </c>
      <c r="L439" s="710"/>
      <c r="M439" s="710">
        <v>41520</v>
      </c>
      <c r="N439" s="710"/>
      <c r="O439" s="710"/>
      <c r="P439" s="700"/>
      <c r="Q439" s="711"/>
    </row>
    <row r="440" spans="1:17" ht="14.4" customHeight="1" x14ac:dyDescent="0.3">
      <c r="A440" s="694" t="s">
        <v>532</v>
      </c>
      <c r="B440" s="695" t="s">
        <v>4100</v>
      </c>
      <c r="C440" s="695" t="s">
        <v>3696</v>
      </c>
      <c r="D440" s="695" t="s">
        <v>4191</v>
      </c>
      <c r="E440" s="695" t="s">
        <v>3915</v>
      </c>
      <c r="F440" s="710"/>
      <c r="G440" s="710"/>
      <c r="H440" s="710"/>
      <c r="I440" s="710"/>
      <c r="J440" s="710">
        <v>1</v>
      </c>
      <c r="K440" s="710">
        <v>6960</v>
      </c>
      <c r="L440" s="710"/>
      <c r="M440" s="710">
        <v>6960</v>
      </c>
      <c r="N440" s="710"/>
      <c r="O440" s="710"/>
      <c r="P440" s="700"/>
      <c r="Q440" s="711"/>
    </row>
    <row r="441" spans="1:17" ht="14.4" customHeight="1" x14ac:dyDescent="0.3">
      <c r="A441" s="694" t="s">
        <v>532</v>
      </c>
      <c r="B441" s="695" t="s">
        <v>4100</v>
      </c>
      <c r="C441" s="695" t="s">
        <v>3696</v>
      </c>
      <c r="D441" s="695" t="s">
        <v>3914</v>
      </c>
      <c r="E441" s="695" t="s">
        <v>3915</v>
      </c>
      <c r="F441" s="710"/>
      <c r="G441" s="710"/>
      <c r="H441" s="710"/>
      <c r="I441" s="710"/>
      <c r="J441" s="710">
        <v>1</v>
      </c>
      <c r="K441" s="710">
        <v>3480</v>
      </c>
      <c r="L441" s="710"/>
      <c r="M441" s="710">
        <v>3480</v>
      </c>
      <c r="N441" s="710"/>
      <c r="O441" s="710"/>
      <c r="P441" s="700"/>
      <c r="Q441" s="711"/>
    </row>
    <row r="442" spans="1:17" ht="14.4" customHeight="1" x14ac:dyDescent="0.3">
      <c r="A442" s="694" t="s">
        <v>532</v>
      </c>
      <c r="B442" s="695" t="s">
        <v>4100</v>
      </c>
      <c r="C442" s="695" t="s">
        <v>3696</v>
      </c>
      <c r="D442" s="695" t="s">
        <v>3917</v>
      </c>
      <c r="E442" s="695" t="s">
        <v>3750</v>
      </c>
      <c r="F442" s="710">
        <v>1</v>
      </c>
      <c r="G442" s="710">
        <v>4227.33</v>
      </c>
      <c r="H442" s="710">
        <v>1</v>
      </c>
      <c r="I442" s="710">
        <v>4227.33</v>
      </c>
      <c r="J442" s="710"/>
      <c r="K442" s="710"/>
      <c r="L442" s="710"/>
      <c r="M442" s="710"/>
      <c r="N442" s="710">
        <v>1</v>
      </c>
      <c r="O442" s="710">
        <v>4227.33</v>
      </c>
      <c r="P442" s="700">
        <v>1</v>
      </c>
      <c r="Q442" s="711">
        <v>4227.33</v>
      </c>
    </row>
    <row r="443" spans="1:17" ht="14.4" customHeight="1" x14ac:dyDescent="0.3">
      <c r="A443" s="694" t="s">
        <v>532</v>
      </c>
      <c r="B443" s="695" t="s">
        <v>4100</v>
      </c>
      <c r="C443" s="695" t="s">
        <v>3696</v>
      </c>
      <c r="D443" s="695" t="s">
        <v>4192</v>
      </c>
      <c r="E443" s="695" t="s">
        <v>4193</v>
      </c>
      <c r="F443" s="710"/>
      <c r="G443" s="710"/>
      <c r="H443" s="710"/>
      <c r="I443" s="710"/>
      <c r="J443" s="710">
        <v>10</v>
      </c>
      <c r="K443" s="710">
        <v>2150</v>
      </c>
      <c r="L443" s="710"/>
      <c r="M443" s="710">
        <v>215</v>
      </c>
      <c r="N443" s="710"/>
      <c r="O443" s="710"/>
      <c r="P443" s="700"/>
      <c r="Q443" s="711"/>
    </row>
    <row r="444" spans="1:17" ht="14.4" customHeight="1" x14ac:dyDescent="0.3">
      <c r="A444" s="694" t="s">
        <v>532</v>
      </c>
      <c r="B444" s="695" t="s">
        <v>4100</v>
      </c>
      <c r="C444" s="695" t="s">
        <v>3696</v>
      </c>
      <c r="D444" s="695" t="s">
        <v>4194</v>
      </c>
      <c r="E444" s="695" t="s">
        <v>3800</v>
      </c>
      <c r="F444" s="710"/>
      <c r="G444" s="710"/>
      <c r="H444" s="710"/>
      <c r="I444" s="710"/>
      <c r="J444" s="710">
        <v>1</v>
      </c>
      <c r="K444" s="710">
        <v>5059.53</v>
      </c>
      <c r="L444" s="710"/>
      <c r="M444" s="710">
        <v>5059.53</v>
      </c>
      <c r="N444" s="710"/>
      <c r="O444" s="710"/>
      <c r="P444" s="700"/>
      <c r="Q444" s="711"/>
    </row>
    <row r="445" spans="1:17" ht="14.4" customHeight="1" x14ac:dyDescent="0.3">
      <c r="A445" s="694" t="s">
        <v>532</v>
      </c>
      <c r="B445" s="695" t="s">
        <v>4100</v>
      </c>
      <c r="C445" s="695" t="s">
        <v>3696</v>
      </c>
      <c r="D445" s="695" t="s">
        <v>3922</v>
      </c>
      <c r="E445" s="695" t="s">
        <v>3923</v>
      </c>
      <c r="F445" s="710"/>
      <c r="G445" s="710"/>
      <c r="H445" s="710"/>
      <c r="I445" s="710"/>
      <c r="J445" s="710"/>
      <c r="K445" s="710"/>
      <c r="L445" s="710"/>
      <c r="M445" s="710"/>
      <c r="N445" s="710">
        <v>1</v>
      </c>
      <c r="O445" s="710">
        <v>4385.37</v>
      </c>
      <c r="P445" s="700"/>
      <c r="Q445" s="711">
        <v>4385.37</v>
      </c>
    </row>
    <row r="446" spans="1:17" ht="14.4" customHeight="1" x14ac:dyDescent="0.3">
      <c r="A446" s="694" t="s">
        <v>532</v>
      </c>
      <c r="B446" s="695" t="s">
        <v>4100</v>
      </c>
      <c r="C446" s="695" t="s">
        <v>3554</v>
      </c>
      <c r="D446" s="695" t="s">
        <v>4195</v>
      </c>
      <c r="E446" s="695" t="s">
        <v>4196</v>
      </c>
      <c r="F446" s="710">
        <v>35</v>
      </c>
      <c r="G446" s="710">
        <v>1118556</v>
      </c>
      <c r="H446" s="710">
        <v>1</v>
      </c>
      <c r="I446" s="710">
        <v>31958.742857142857</v>
      </c>
      <c r="J446" s="710">
        <v>17</v>
      </c>
      <c r="K446" s="710">
        <v>543418</v>
      </c>
      <c r="L446" s="710">
        <v>0.48582100493850999</v>
      </c>
      <c r="M446" s="710">
        <v>31965.764705882353</v>
      </c>
      <c r="N446" s="710">
        <v>20</v>
      </c>
      <c r="O446" s="710">
        <v>639320</v>
      </c>
      <c r="P446" s="700">
        <v>0.57155833056190297</v>
      </c>
      <c r="Q446" s="711">
        <v>31966</v>
      </c>
    </row>
    <row r="447" spans="1:17" ht="14.4" customHeight="1" x14ac:dyDescent="0.3">
      <c r="A447" s="694" t="s">
        <v>532</v>
      </c>
      <c r="B447" s="695" t="s">
        <v>4100</v>
      </c>
      <c r="C447" s="695" t="s">
        <v>3554</v>
      </c>
      <c r="D447" s="695" t="s">
        <v>4197</v>
      </c>
      <c r="E447" s="695" t="s">
        <v>4198</v>
      </c>
      <c r="F447" s="710">
        <v>301</v>
      </c>
      <c r="G447" s="710">
        <v>3579283</v>
      </c>
      <c r="H447" s="710">
        <v>1</v>
      </c>
      <c r="I447" s="710">
        <v>11891.305647840532</v>
      </c>
      <c r="J447" s="710">
        <v>304</v>
      </c>
      <c r="K447" s="710">
        <v>3616560</v>
      </c>
      <c r="L447" s="710">
        <v>1.0104146556726585</v>
      </c>
      <c r="M447" s="710">
        <v>11896.578947368422</v>
      </c>
      <c r="N447" s="710">
        <v>254</v>
      </c>
      <c r="O447" s="710">
        <v>3021838</v>
      </c>
      <c r="P447" s="700">
        <v>0.84425791422472041</v>
      </c>
      <c r="Q447" s="711">
        <v>11897</v>
      </c>
    </row>
    <row r="448" spans="1:17" ht="14.4" customHeight="1" x14ac:dyDescent="0.3">
      <c r="A448" s="694" t="s">
        <v>532</v>
      </c>
      <c r="B448" s="695" t="s">
        <v>4100</v>
      </c>
      <c r="C448" s="695" t="s">
        <v>3554</v>
      </c>
      <c r="D448" s="695" t="s">
        <v>3995</v>
      </c>
      <c r="E448" s="695" t="s">
        <v>3996</v>
      </c>
      <c r="F448" s="710">
        <v>16</v>
      </c>
      <c r="G448" s="710">
        <v>12784</v>
      </c>
      <c r="H448" s="710">
        <v>1</v>
      </c>
      <c r="I448" s="710">
        <v>799</v>
      </c>
      <c r="J448" s="710">
        <v>7</v>
      </c>
      <c r="K448" s="710">
        <v>5636</v>
      </c>
      <c r="L448" s="710">
        <v>0.4408635794743429</v>
      </c>
      <c r="M448" s="710">
        <v>805.14285714285711</v>
      </c>
      <c r="N448" s="710">
        <v>8</v>
      </c>
      <c r="O448" s="710">
        <v>6484</v>
      </c>
      <c r="P448" s="700">
        <v>0.5071964956195244</v>
      </c>
      <c r="Q448" s="711">
        <v>810.5</v>
      </c>
    </row>
    <row r="449" spans="1:17" ht="14.4" customHeight="1" x14ac:dyDescent="0.3">
      <c r="A449" s="694" t="s">
        <v>532</v>
      </c>
      <c r="B449" s="695" t="s">
        <v>4100</v>
      </c>
      <c r="C449" s="695" t="s">
        <v>3554</v>
      </c>
      <c r="D449" s="695" t="s">
        <v>3999</v>
      </c>
      <c r="E449" s="695" t="s">
        <v>4000</v>
      </c>
      <c r="F449" s="710">
        <v>0</v>
      </c>
      <c r="G449" s="710">
        <v>0</v>
      </c>
      <c r="H449" s="710"/>
      <c r="I449" s="710"/>
      <c r="J449" s="710">
        <v>0</v>
      </c>
      <c r="K449" s="710">
        <v>0</v>
      </c>
      <c r="L449" s="710"/>
      <c r="M449" s="710"/>
      <c r="N449" s="710">
        <v>0</v>
      </c>
      <c r="O449" s="710">
        <v>0</v>
      </c>
      <c r="P449" s="700"/>
      <c r="Q449" s="711"/>
    </row>
    <row r="450" spans="1:17" ht="14.4" customHeight="1" x14ac:dyDescent="0.3">
      <c r="A450" s="694" t="s">
        <v>532</v>
      </c>
      <c r="B450" s="695" t="s">
        <v>4100</v>
      </c>
      <c r="C450" s="695" t="s">
        <v>3554</v>
      </c>
      <c r="D450" s="695" t="s">
        <v>4001</v>
      </c>
      <c r="E450" s="695" t="s">
        <v>4002</v>
      </c>
      <c r="F450" s="710">
        <v>336</v>
      </c>
      <c r="G450" s="710">
        <v>0</v>
      </c>
      <c r="H450" s="710"/>
      <c r="I450" s="710">
        <v>0</v>
      </c>
      <c r="J450" s="710">
        <v>271</v>
      </c>
      <c r="K450" s="710">
        <v>0</v>
      </c>
      <c r="L450" s="710"/>
      <c r="M450" s="710">
        <v>0</v>
      </c>
      <c r="N450" s="710">
        <v>233</v>
      </c>
      <c r="O450" s="710">
        <v>0</v>
      </c>
      <c r="P450" s="700"/>
      <c r="Q450" s="711">
        <v>0</v>
      </c>
    </row>
    <row r="451" spans="1:17" ht="14.4" customHeight="1" x14ac:dyDescent="0.3">
      <c r="A451" s="694" t="s">
        <v>532</v>
      </c>
      <c r="B451" s="695" t="s">
        <v>4100</v>
      </c>
      <c r="C451" s="695" t="s">
        <v>3554</v>
      </c>
      <c r="D451" s="695" t="s">
        <v>3575</v>
      </c>
      <c r="E451" s="695" t="s">
        <v>3576</v>
      </c>
      <c r="F451" s="710">
        <v>339</v>
      </c>
      <c r="G451" s="710">
        <v>0</v>
      </c>
      <c r="H451" s="710"/>
      <c r="I451" s="710">
        <v>0</v>
      </c>
      <c r="J451" s="710">
        <v>182</v>
      </c>
      <c r="K451" s="710">
        <v>0</v>
      </c>
      <c r="L451" s="710"/>
      <c r="M451" s="710">
        <v>0</v>
      </c>
      <c r="N451" s="710"/>
      <c r="O451" s="710"/>
      <c r="P451" s="700"/>
      <c r="Q451" s="711"/>
    </row>
    <row r="452" spans="1:17" ht="14.4" customHeight="1" x14ac:dyDescent="0.3">
      <c r="A452" s="694" t="s">
        <v>532</v>
      </c>
      <c r="B452" s="695" t="s">
        <v>4100</v>
      </c>
      <c r="C452" s="695" t="s">
        <v>3554</v>
      </c>
      <c r="D452" s="695" t="s">
        <v>4199</v>
      </c>
      <c r="E452" s="695" t="s">
        <v>4200</v>
      </c>
      <c r="F452" s="710">
        <v>10</v>
      </c>
      <c r="G452" s="710">
        <v>0</v>
      </c>
      <c r="H452" s="710"/>
      <c r="I452" s="710">
        <v>0</v>
      </c>
      <c r="J452" s="710">
        <v>5</v>
      </c>
      <c r="K452" s="710">
        <v>0</v>
      </c>
      <c r="L452" s="710"/>
      <c r="M452" s="710">
        <v>0</v>
      </c>
      <c r="N452" s="710">
        <v>18</v>
      </c>
      <c r="O452" s="710">
        <v>0</v>
      </c>
      <c r="P452" s="700"/>
      <c r="Q452" s="711">
        <v>0</v>
      </c>
    </row>
    <row r="453" spans="1:17" ht="14.4" customHeight="1" x14ac:dyDescent="0.3">
      <c r="A453" s="694" t="s">
        <v>532</v>
      </c>
      <c r="B453" s="695" t="s">
        <v>4100</v>
      </c>
      <c r="C453" s="695" t="s">
        <v>3554</v>
      </c>
      <c r="D453" s="695" t="s">
        <v>4201</v>
      </c>
      <c r="E453" s="695" t="s">
        <v>4202</v>
      </c>
      <c r="F453" s="710">
        <v>26</v>
      </c>
      <c r="G453" s="710">
        <v>0</v>
      </c>
      <c r="H453" s="710"/>
      <c r="I453" s="710">
        <v>0</v>
      </c>
      <c r="J453" s="710">
        <v>29</v>
      </c>
      <c r="K453" s="710">
        <v>0</v>
      </c>
      <c r="L453" s="710"/>
      <c r="M453" s="710">
        <v>0</v>
      </c>
      <c r="N453" s="710">
        <v>24</v>
      </c>
      <c r="O453" s="710">
        <v>0</v>
      </c>
      <c r="P453" s="700"/>
      <c r="Q453" s="711">
        <v>0</v>
      </c>
    </row>
    <row r="454" spans="1:17" ht="14.4" customHeight="1" x14ac:dyDescent="0.3">
      <c r="A454" s="694" t="s">
        <v>532</v>
      </c>
      <c r="B454" s="695" t="s">
        <v>4100</v>
      </c>
      <c r="C454" s="695" t="s">
        <v>3554</v>
      </c>
      <c r="D454" s="695" t="s">
        <v>4003</v>
      </c>
      <c r="E454" s="695" t="s">
        <v>4004</v>
      </c>
      <c r="F454" s="710">
        <v>10</v>
      </c>
      <c r="G454" s="710">
        <v>0</v>
      </c>
      <c r="H454" s="710"/>
      <c r="I454" s="710">
        <v>0</v>
      </c>
      <c r="J454" s="710">
        <v>18</v>
      </c>
      <c r="K454" s="710">
        <v>0</v>
      </c>
      <c r="L454" s="710"/>
      <c r="M454" s="710">
        <v>0</v>
      </c>
      <c r="N454" s="710">
        <v>22</v>
      </c>
      <c r="O454" s="710">
        <v>0</v>
      </c>
      <c r="P454" s="700"/>
      <c r="Q454" s="711">
        <v>0</v>
      </c>
    </row>
    <row r="455" spans="1:17" ht="14.4" customHeight="1" x14ac:dyDescent="0.3">
      <c r="A455" s="694" t="s">
        <v>532</v>
      </c>
      <c r="B455" s="695" t="s">
        <v>4100</v>
      </c>
      <c r="C455" s="695" t="s">
        <v>3554</v>
      </c>
      <c r="D455" s="695" t="s">
        <v>4009</v>
      </c>
      <c r="E455" s="695" t="s">
        <v>4010</v>
      </c>
      <c r="F455" s="710">
        <v>131</v>
      </c>
      <c r="G455" s="710">
        <v>0</v>
      </c>
      <c r="H455" s="710"/>
      <c r="I455" s="710">
        <v>0</v>
      </c>
      <c r="J455" s="710">
        <v>267</v>
      </c>
      <c r="K455" s="710">
        <v>0</v>
      </c>
      <c r="L455" s="710"/>
      <c r="M455" s="710">
        <v>0</v>
      </c>
      <c r="N455" s="710"/>
      <c r="O455" s="710"/>
      <c r="P455" s="700"/>
      <c r="Q455" s="711"/>
    </row>
    <row r="456" spans="1:17" ht="14.4" customHeight="1" x14ac:dyDescent="0.3">
      <c r="A456" s="694" t="s">
        <v>532</v>
      </c>
      <c r="B456" s="695" t="s">
        <v>4100</v>
      </c>
      <c r="C456" s="695" t="s">
        <v>3554</v>
      </c>
      <c r="D456" s="695" t="s">
        <v>3581</v>
      </c>
      <c r="E456" s="695" t="s">
        <v>3582</v>
      </c>
      <c r="F456" s="710">
        <v>78</v>
      </c>
      <c r="G456" s="710">
        <v>26675</v>
      </c>
      <c r="H456" s="710">
        <v>1</v>
      </c>
      <c r="I456" s="710">
        <v>341.9871794871795</v>
      </c>
      <c r="J456" s="710">
        <v>83</v>
      </c>
      <c r="K456" s="710">
        <v>19256</v>
      </c>
      <c r="L456" s="710">
        <v>0.72187441424554821</v>
      </c>
      <c r="M456" s="710">
        <v>232</v>
      </c>
      <c r="N456" s="710">
        <v>86</v>
      </c>
      <c r="O456" s="710">
        <v>20018</v>
      </c>
      <c r="P456" s="700">
        <v>0.75044048734770386</v>
      </c>
      <c r="Q456" s="711">
        <v>232.76744186046511</v>
      </c>
    </row>
    <row r="457" spans="1:17" ht="14.4" customHeight="1" x14ac:dyDescent="0.3">
      <c r="A457" s="694" t="s">
        <v>532</v>
      </c>
      <c r="B457" s="695" t="s">
        <v>4100</v>
      </c>
      <c r="C457" s="695" t="s">
        <v>3554</v>
      </c>
      <c r="D457" s="695" t="s">
        <v>4203</v>
      </c>
      <c r="E457" s="695" t="s">
        <v>4202</v>
      </c>
      <c r="F457" s="710">
        <v>21</v>
      </c>
      <c r="G457" s="710">
        <v>0</v>
      </c>
      <c r="H457" s="710"/>
      <c r="I457" s="710">
        <v>0</v>
      </c>
      <c r="J457" s="710">
        <v>13</v>
      </c>
      <c r="K457" s="710">
        <v>0</v>
      </c>
      <c r="L457" s="710"/>
      <c r="M457" s="710">
        <v>0</v>
      </c>
      <c r="N457" s="710">
        <v>17</v>
      </c>
      <c r="O457" s="710">
        <v>0</v>
      </c>
      <c r="P457" s="700"/>
      <c r="Q457" s="711">
        <v>0</v>
      </c>
    </row>
    <row r="458" spans="1:17" ht="14.4" customHeight="1" x14ac:dyDescent="0.3">
      <c r="A458" s="694" t="s">
        <v>532</v>
      </c>
      <c r="B458" s="695" t="s">
        <v>4100</v>
      </c>
      <c r="C458" s="695" t="s">
        <v>3554</v>
      </c>
      <c r="D458" s="695" t="s">
        <v>4204</v>
      </c>
      <c r="E458" s="695" t="s">
        <v>4205</v>
      </c>
      <c r="F458" s="710">
        <v>19</v>
      </c>
      <c r="G458" s="710">
        <v>103966</v>
      </c>
      <c r="H458" s="710">
        <v>1</v>
      </c>
      <c r="I458" s="710">
        <v>5471.894736842105</v>
      </c>
      <c r="J458" s="710">
        <v>48</v>
      </c>
      <c r="K458" s="710">
        <v>262840</v>
      </c>
      <c r="L458" s="710">
        <v>2.5281341977184848</v>
      </c>
      <c r="M458" s="710">
        <v>5475.833333333333</v>
      </c>
      <c r="N458" s="710">
        <v>64</v>
      </c>
      <c r="O458" s="710">
        <v>350464</v>
      </c>
      <c r="P458" s="700">
        <v>3.3709481946020814</v>
      </c>
      <c r="Q458" s="711">
        <v>5476</v>
      </c>
    </row>
    <row r="459" spans="1:17" ht="14.4" customHeight="1" x14ac:dyDescent="0.3">
      <c r="A459" s="694" t="s">
        <v>532</v>
      </c>
      <c r="B459" s="695" t="s">
        <v>4100</v>
      </c>
      <c r="C459" s="695" t="s">
        <v>3554</v>
      </c>
      <c r="D459" s="695" t="s">
        <v>4206</v>
      </c>
      <c r="E459" s="695" t="s">
        <v>4207</v>
      </c>
      <c r="F459" s="710">
        <v>184</v>
      </c>
      <c r="G459" s="710">
        <v>4408560</v>
      </c>
      <c r="H459" s="710">
        <v>1</v>
      </c>
      <c r="I459" s="710">
        <v>23959.565217391304</v>
      </c>
      <c r="J459" s="710">
        <v>178</v>
      </c>
      <c r="K459" s="710">
        <v>4265844</v>
      </c>
      <c r="L459" s="710">
        <v>0.96762752463389401</v>
      </c>
      <c r="M459" s="710">
        <v>23965.415730337078</v>
      </c>
      <c r="N459" s="710">
        <v>151</v>
      </c>
      <c r="O459" s="710">
        <v>3618866</v>
      </c>
      <c r="P459" s="700">
        <v>0.82087257517193823</v>
      </c>
      <c r="Q459" s="711">
        <v>23966</v>
      </c>
    </row>
    <row r="460" spans="1:17" ht="14.4" customHeight="1" x14ac:dyDescent="0.3">
      <c r="A460" s="694" t="s">
        <v>532</v>
      </c>
      <c r="B460" s="695" t="s">
        <v>4100</v>
      </c>
      <c r="C460" s="695" t="s">
        <v>3554</v>
      </c>
      <c r="D460" s="695" t="s">
        <v>4208</v>
      </c>
      <c r="E460" s="695" t="s">
        <v>4209</v>
      </c>
      <c r="F460" s="710">
        <v>114</v>
      </c>
      <c r="G460" s="710">
        <v>760396</v>
      </c>
      <c r="H460" s="710">
        <v>1</v>
      </c>
      <c r="I460" s="710">
        <v>6670.1403508771928</v>
      </c>
      <c r="J460" s="710">
        <v>175</v>
      </c>
      <c r="K460" s="710">
        <v>1168194</v>
      </c>
      <c r="L460" s="710">
        <v>1.5362968768904623</v>
      </c>
      <c r="M460" s="710">
        <v>6675.3942857142856</v>
      </c>
      <c r="N460" s="710">
        <v>140</v>
      </c>
      <c r="O460" s="710">
        <v>934640</v>
      </c>
      <c r="P460" s="700">
        <v>1.2291490223515116</v>
      </c>
      <c r="Q460" s="711">
        <v>6676</v>
      </c>
    </row>
    <row r="461" spans="1:17" ht="14.4" customHeight="1" x14ac:dyDescent="0.3">
      <c r="A461" s="694" t="s">
        <v>532</v>
      </c>
      <c r="B461" s="695" t="s">
        <v>4100</v>
      </c>
      <c r="C461" s="695" t="s">
        <v>3554</v>
      </c>
      <c r="D461" s="695" t="s">
        <v>4210</v>
      </c>
      <c r="E461" s="695" t="s">
        <v>4202</v>
      </c>
      <c r="F461" s="710">
        <v>6</v>
      </c>
      <c r="G461" s="710">
        <v>0</v>
      </c>
      <c r="H461" s="710"/>
      <c r="I461" s="710">
        <v>0</v>
      </c>
      <c r="J461" s="710">
        <v>1</v>
      </c>
      <c r="K461" s="710">
        <v>0</v>
      </c>
      <c r="L461" s="710"/>
      <c r="M461" s="710">
        <v>0</v>
      </c>
      <c r="N461" s="710">
        <v>3</v>
      </c>
      <c r="O461" s="710">
        <v>0</v>
      </c>
      <c r="P461" s="700"/>
      <c r="Q461" s="711">
        <v>0</v>
      </c>
    </row>
    <row r="462" spans="1:17" ht="14.4" customHeight="1" x14ac:dyDescent="0.3">
      <c r="A462" s="694" t="s">
        <v>532</v>
      </c>
      <c r="B462" s="695" t="s">
        <v>4100</v>
      </c>
      <c r="C462" s="695" t="s">
        <v>3554</v>
      </c>
      <c r="D462" s="695" t="s">
        <v>4211</v>
      </c>
      <c r="E462" s="695" t="s">
        <v>4212</v>
      </c>
      <c r="F462" s="710">
        <v>167</v>
      </c>
      <c r="G462" s="710">
        <v>4669236</v>
      </c>
      <c r="H462" s="710">
        <v>1</v>
      </c>
      <c r="I462" s="710">
        <v>27959.497005988025</v>
      </c>
      <c r="J462" s="710">
        <v>122</v>
      </c>
      <c r="K462" s="710">
        <v>3411812</v>
      </c>
      <c r="L462" s="710">
        <v>0.73070026873775495</v>
      </c>
      <c r="M462" s="710">
        <v>27965.672131147541</v>
      </c>
      <c r="N462" s="710">
        <v>158</v>
      </c>
      <c r="O462" s="710">
        <v>4418628</v>
      </c>
      <c r="P462" s="700">
        <v>0.94632783607425286</v>
      </c>
      <c r="Q462" s="711">
        <v>27966</v>
      </c>
    </row>
    <row r="463" spans="1:17" ht="14.4" customHeight="1" x14ac:dyDescent="0.3">
      <c r="A463" s="694" t="s">
        <v>532</v>
      </c>
      <c r="B463" s="695" t="s">
        <v>4100</v>
      </c>
      <c r="C463" s="695" t="s">
        <v>3554</v>
      </c>
      <c r="D463" s="695" t="s">
        <v>4029</v>
      </c>
      <c r="E463" s="695" t="s">
        <v>4030</v>
      </c>
      <c r="F463" s="710">
        <v>90</v>
      </c>
      <c r="G463" s="710">
        <v>60831</v>
      </c>
      <c r="H463" s="710">
        <v>1</v>
      </c>
      <c r="I463" s="710">
        <v>675.9</v>
      </c>
      <c r="J463" s="710">
        <v>87</v>
      </c>
      <c r="K463" s="710">
        <v>30924</v>
      </c>
      <c r="L463" s="710">
        <v>0.50835922473738715</v>
      </c>
      <c r="M463" s="710">
        <v>355.44827586206895</v>
      </c>
      <c r="N463" s="710">
        <v>100</v>
      </c>
      <c r="O463" s="710">
        <v>34536</v>
      </c>
      <c r="P463" s="700">
        <v>0.56773684470089258</v>
      </c>
      <c r="Q463" s="711">
        <v>345.36</v>
      </c>
    </row>
    <row r="464" spans="1:17" ht="14.4" customHeight="1" x14ac:dyDescent="0.3">
      <c r="A464" s="694" t="s">
        <v>532</v>
      </c>
      <c r="B464" s="695" t="s">
        <v>4100</v>
      </c>
      <c r="C464" s="695" t="s">
        <v>3554</v>
      </c>
      <c r="D464" s="695" t="s">
        <v>4213</v>
      </c>
      <c r="E464" s="695" t="s">
        <v>4214</v>
      </c>
      <c r="F464" s="710"/>
      <c r="G464" s="710"/>
      <c r="H464" s="710"/>
      <c r="I464" s="710"/>
      <c r="J464" s="710"/>
      <c r="K464" s="710"/>
      <c r="L464" s="710"/>
      <c r="M464" s="710"/>
      <c r="N464" s="710">
        <v>1</v>
      </c>
      <c r="O464" s="710">
        <v>1110</v>
      </c>
      <c r="P464" s="700"/>
      <c r="Q464" s="711">
        <v>1110</v>
      </c>
    </row>
    <row r="465" spans="1:17" ht="14.4" customHeight="1" x14ac:dyDescent="0.3">
      <c r="A465" s="694" t="s">
        <v>532</v>
      </c>
      <c r="B465" s="695" t="s">
        <v>4100</v>
      </c>
      <c r="C465" s="695" t="s">
        <v>3554</v>
      </c>
      <c r="D465" s="695" t="s">
        <v>4049</v>
      </c>
      <c r="E465" s="695" t="s">
        <v>4050</v>
      </c>
      <c r="F465" s="710">
        <v>40</v>
      </c>
      <c r="G465" s="710">
        <v>0</v>
      </c>
      <c r="H465" s="710"/>
      <c r="I465" s="710">
        <v>0</v>
      </c>
      <c r="J465" s="710">
        <v>32</v>
      </c>
      <c r="K465" s="710">
        <v>0</v>
      </c>
      <c r="L465" s="710"/>
      <c r="M465" s="710">
        <v>0</v>
      </c>
      <c r="N465" s="710">
        <v>33</v>
      </c>
      <c r="O465" s="710">
        <v>0</v>
      </c>
      <c r="P465" s="700"/>
      <c r="Q465" s="711">
        <v>0</v>
      </c>
    </row>
    <row r="466" spans="1:17" ht="14.4" customHeight="1" x14ac:dyDescent="0.3">
      <c r="A466" s="694" t="s">
        <v>532</v>
      </c>
      <c r="B466" s="695" t="s">
        <v>4100</v>
      </c>
      <c r="C466" s="695" t="s">
        <v>3554</v>
      </c>
      <c r="D466" s="695" t="s">
        <v>4215</v>
      </c>
      <c r="E466" s="695" t="s">
        <v>4202</v>
      </c>
      <c r="F466" s="710"/>
      <c r="G466" s="710"/>
      <c r="H466" s="710"/>
      <c r="I466" s="710"/>
      <c r="J466" s="710">
        <v>2</v>
      </c>
      <c r="K466" s="710">
        <v>0</v>
      </c>
      <c r="L466" s="710"/>
      <c r="M466" s="710">
        <v>0</v>
      </c>
      <c r="N466" s="710"/>
      <c r="O466" s="710"/>
      <c r="P466" s="700"/>
      <c r="Q466" s="711"/>
    </row>
    <row r="467" spans="1:17" ht="14.4" customHeight="1" x14ac:dyDescent="0.3">
      <c r="A467" s="694" t="s">
        <v>532</v>
      </c>
      <c r="B467" s="695" t="s">
        <v>4216</v>
      </c>
      <c r="C467" s="695" t="s">
        <v>3554</v>
      </c>
      <c r="D467" s="695" t="s">
        <v>4217</v>
      </c>
      <c r="E467" s="695" t="s">
        <v>4218</v>
      </c>
      <c r="F467" s="710"/>
      <c r="G467" s="710"/>
      <c r="H467" s="710"/>
      <c r="I467" s="710"/>
      <c r="J467" s="710"/>
      <c r="K467" s="710"/>
      <c r="L467" s="710"/>
      <c r="M467" s="710"/>
      <c r="N467" s="710">
        <v>1</v>
      </c>
      <c r="O467" s="710">
        <v>691</v>
      </c>
      <c r="P467" s="700"/>
      <c r="Q467" s="711">
        <v>691</v>
      </c>
    </row>
    <row r="468" spans="1:17" ht="14.4" customHeight="1" x14ac:dyDescent="0.3">
      <c r="A468" s="694" t="s">
        <v>532</v>
      </c>
      <c r="B468" s="695" t="s">
        <v>4216</v>
      </c>
      <c r="C468" s="695" t="s">
        <v>3554</v>
      </c>
      <c r="D468" s="695" t="s">
        <v>4219</v>
      </c>
      <c r="E468" s="695" t="s">
        <v>4220</v>
      </c>
      <c r="F468" s="710"/>
      <c r="G468" s="710"/>
      <c r="H468" s="710"/>
      <c r="I468" s="710"/>
      <c r="J468" s="710"/>
      <c r="K468" s="710"/>
      <c r="L468" s="710"/>
      <c r="M468" s="710"/>
      <c r="N468" s="710">
        <v>1</v>
      </c>
      <c r="O468" s="710">
        <v>664</v>
      </c>
      <c r="P468" s="700"/>
      <c r="Q468" s="711">
        <v>664</v>
      </c>
    </row>
    <row r="469" spans="1:17" ht="14.4" customHeight="1" x14ac:dyDescent="0.3">
      <c r="A469" s="694" t="s">
        <v>532</v>
      </c>
      <c r="B469" s="695" t="s">
        <v>4216</v>
      </c>
      <c r="C469" s="695" t="s">
        <v>3554</v>
      </c>
      <c r="D469" s="695" t="s">
        <v>4221</v>
      </c>
      <c r="E469" s="695" t="s">
        <v>4222</v>
      </c>
      <c r="F469" s="710"/>
      <c r="G469" s="710"/>
      <c r="H469" s="710"/>
      <c r="I469" s="710"/>
      <c r="J469" s="710"/>
      <c r="K469" s="710"/>
      <c r="L469" s="710"/>
      <c r="M469" s="710"/>
      <c r="N469" s="710">
        <v>1</v>
      </c>
      <c r="O469" s="710">
        <v>20446</v>
      </c>
      <c r="P469" s="700"/>
      <c r="Q469" s="711">
        <v>20446</v>
      </c>
    </row>
    <row r="470" spans="1:17" ht="14.4" customHeight="1" x14ac:dyDescent="0.3">
      <c r="A470" s="694" t="s">
        <v>532</v>
      </c>
      <c r="B470" s="695" t="s">
        <v>4216</v>
      </c>
      <c r="C470" s="695" t="s">
        <v>3554</v>
      </c>
      <c r="D470" s="695" t="s">
        <v>4223</v>
      </c>
      <c r="E470" s="695" t="s">
        <v>4224</v>
      </c>
      <c r="F470" s="710"/>
      <c r="G470" s="710"/>
      <c r="H470" s="710"/>
      <c r="I470" s="710"/>
      <c r="J470" s="710"/>
      <c r="K470" s="710"/>
      <c r="L470" s="710"/>
      <c r="M470" s="710"/>
      <c r="N470" s="710">
        <v>1</v>
      </c>
      <c r="O470" s="710">
        <v>355</v>
      </c>
      <c r="P470" s="700"/>
      <c r="Q470" s="711">
        <v>355</v>
      </c>
    </row>
    <row r="471" spans="1:17" ht="14.4" customHeight="1" x14ac:dyDescent="0.3">
      <c r="A471" s="694" t="s">
        <v>532</v>
      </c>
      <c r="B471" s="695" t="s">
        <v>4216</v>
      </c>
      <c r="C471" s="695" t="s">
        <v>3554</v>
      </c>
      <c r="D471" s="695" t="s">
        <v>4225</v>
      </c>
      <c r="E471" s="695" t="s">
        <v>4226</v>
      </c>
      <c r="F471" s="710"/>
      <c r="G471" s="710"/>
      <c r="H471" s="710"/>
      <c r="I471" s="710"/>
      <c r="J471" s="710"/>
      <c r="K471" s="710"/>
      <c r="L471" s="710"/>
      <c r="M471" s="710"/>
      <c r="N471" s="710">
        <v>1</v>
      </c>
      <c r="O471" s="710">
        <v>1774</v>
      </c>
      <c r="P471" s="700"/>
      <c r="Q471" s="711">
        <v>1774</v>
      </c>
    </row>
    <row r="472" spans="1:17" ht="14.4" customHeight="1" x14ac:dyDescent="0.3">
      <c r="A472" s="694" t="s">
        <v>532</v>
      </c>
      <c r="B472" s="695" t="s">
        <v>4227</v>
      </c>
      <c r="C472" s="695" t="s">
        <v>3554</v>
      </c>
      <c r="D472" s="695" t="s">
        <v>4228</v>
      </c>
      <c r="E472" s="695" t="s">
        <v>4229</v>
      </c>
      <c r="F472" s="710"/>
      <c r="G472" s="710"/>
      <c r="H472" s="710"/>
      <c r="I472" s="710"/>
      <c r="J472" s="710"/>
      <c r="K472" s="710"/>
      <c r="L472" s="710"/>
      <c r="M472" s="710"/>
      <c r="N472" s="710">
        <v>7</v>
      </c>
      <c r="O472" s="710">
        <v>2366</v>
      </c>
      <c r="P472" s="700"/>
      <c r="Q472" s="711">
        <v>338</v>
      </c>
    </row>
    <row r="473" spans="1:17" ht="14.4" customHeight="1" x14ac:dyDescent="0.3">
      <c r="A473" s="694" t="s">
        <v>532</v>
      </c>
      <c r="B473" s="695" t="s">
        <v>4227</v>
      </c>
      <c r="C473" s="695" t="s">
        <v>3554</v>
      </c>
      <c r="D473" s="695" t="s">
        <v>4230</v>
      </c>
      <c r="E473" s="695" t="s">
        <v>4231</v>
      </c>
      <c r="F473" s="710"/>
      <c r="G473" s="710"/>
      <c r="H473" s="710"/>
      <c r="I473" s="710"/>
      <c r="J473" s="710"/>
      <c r="K473" s="710"/>
      <c r="L473" s="710"/>
      <c r="M473" s="710"/>
      <c r="N473" s="710">
        <v>1</v>
      </c>
      <c r="O473" s="710">
        <v>346</v>
      </c>
      <c r="P473" s="700"/>
      <c r="Q473" s="711">
        <v>346</v>
      </c>
    </row>
    <row r="474" spans="1:17" ht="14.4" customHeight="1" x14ac:dyDescent="0.3">
      <c r="A474" s="694" t="s">
        <v>532</v>
      </c>
      <c r="B474" s="695" t="s">
        <v>4227</v>
      </c>
      <c r="C474" s="695" t="s">
        <v>3554</v>
      </c>
      <c r="D474" s="695" t="s">
        <v>4232</v>
      </c>
      <c r="E474" s="695" t="s">
        <v>4233</v>
      </c>
      <c r="F474" s="710"/>
      <c r="G474" s="710"/>
      <c r="H474" s="710"/>
      <c r="I474" s="710"/>
      <c r="J474" s="710"/>
      <c r="K474" s="710"/>
      <c r="L474" s="710"/>
      <c r="M474" s="710"/>
      <c r="N474" s="710">
        <v>1</v>
      </c>
      <c r="O474" s="710">
        <v>912</v>
      </c>
      <c r="P474" s="700"/>
      <c r="Q474" s="711">
        <v>912</v>
      </c>
    </row>
    <row r="475" spans="1:17" ht="14.4" customHeight="1" x14ac:dyDescent="0.3">
      <c r="A475" s="694" t="s">
        <v>532</v>
      </c>
      <c r="B475" s="695" t="s">
        <v>4227</v>
      </c>
      <c r="C475" s="695" t="s">
        <v>3554</v>
      </c>
      <c r="D475" s="695" t="s">
        <v>4234</v>
      </c>
      <c r="E475" s="695" t="s">
        <v>4235</v>
      </c>
      <c r="F475" s="710"/>
      <c r="G475" s="710"/>
      <c r="H475" s="710"/>
      <c r="I475" s="710"/>
      <c r="J475" s="710"/>
      <c r="K475" s="710"/>
      <c r="L475" s="710"/>
      <c r="M475" s="710"/>
      <c r="N475" s="710">
        <v>1</v>
      </c>
      <c r="O475" s="710">
        <v>351</v>
      </c>
      <c r="P475" s="700"/>
      <c r="Q475" s="711">
        <v>351</v>
      </c>
    </row>
    <row r="476" spans="1:17" ht="14.4" customHeight="1" x14ac:dyDescent="0.3">
      <c r="A476" s="694" t="s">
        <v>532</v>
      </c>
      <c r="B476" s="695" t="s">
        <v>4227</v>
      </c>
      <c r="C476" s="695" t="s">
        <v>3554</v>
      </c>
      <c r="D476" s="695" t="s">
        <v>3995</v>
      </c>
      <c r="E476" s="695" t="s">
        <v>3996</v>
      </c>
      <c r="F476" s="710"/>
      <c r="G476" s="710"/>
      <c r="H476" s="710"/>
      <c r="I476" s="710"/>
      <c r="J476" s="710"/>
      <c r="K476" s="710"/>
      <c r="L476" s="710"/>
      <c r="M476" s="710"/>
      <c r="N476" s="710">
        <v>1</v>
      </c>
      <c r="O476" s="710">
        <v>806</v>
      </c>
      <c r="P476" s="700"/>
      <c r="Q476" s="711">
        <v>806</v>
      </c>
    </row>
    <row r="477" spans="1:17" ht="14.4" customHeight="1" x14ac:dyDescent="0.3">
      <c r="A477" s="694" t="s">
        <v>532</v>
      </c>
      <c r="B477" s="695" t="s">
        <v>4227</v>
      </c>
      <c r="C477" s="695" t="s">
        <v>3554</v>
      </c>
      <c r="D477" s="695" t="s">
        <v>4236</v>
      </c>
      <c r="E477" s="695" t="s">
        <v>4237</v>
      </c>
      <c r="F477" s="710">
        <v>6</v>
      </c>
      <c r="G477" s="710">
        <v>14346</v>
      </c>
      <c r="H477" s="710">
        <v>1</v>
      </c>
      <c r="I477" s="710">
        <v>2391</v>
      </c>
      <c r="J477" s="710"/>
      <c r="K477" s="710"/>
      <c r="L477" s="710"/>
      <c r="M477" s="710"/>
      <c r="N477" s="710">
        <v>8</v>
      </c>
      <c r="O477" s="710">
        <v>19264</v>
      </c>
      <c r="P477" s="700">
        <v>1.3428133277568661</v>
      </c>
      <c r="Q477" s="711">
        <v>2408</v>
      </c>
    </row>
    <row r="478" spans="1:17" ht="14.4" customHeight="1" x14ac:dyDescent="0.3">
      <c r="A478" s="694" t="s">
        <v>532</v>
      </c>
      <c r="B478" s="695" t="s">
        <v>4227</v>
      </c>
      <c r="C478" s="695" t="s">
        <v>3554</v>
      </c>
      <c r="D478" s="695" t="s">
        <v>4238</v>
      </c>
      <c r="E478" s="695" t="s">
        <v>4239</v>
      </c>
      <c r="F478" s="710">
        <v>2</v>
      </c>
      <c r="G478" s="710">
        <v>1186</v>
      </c>
      <c r="H478" s="710">
        <v>1</v>
      </c>
      <c r="I478" s="710">
        <v>593</v>
      </c>
      <c r="J478" s="710"/>
      <c r="K478" s="710"/>
      <c r="L478" s="710"/>
      <c r="M478" s="710"/>
      <c r="N478" s="710">
        <v>2</v>
      </c>
      <c r="O478" s="710">
        <v>1194</v>
      </c>
      <c r="P478" s="700">
        <v>1.0067453625632379</v>
      </c>
      <c r="Q478" s="711">
        <v>597</v>
      </c>
    </row>
    <row r="479" spans="1:17" ht="14.4" customHeight="1" x14ac:dyDescent="0.3">
      <c r="A479" s="694" t="s">
        <v>532</v>
      </c>
      <c r="B479" s="695" t="s">
        <v>4227</v>
      </c>
      <c r="C479" s="695" t="s">
        <v>3554</v>
      </c>
      <c r="D479" s="695" t="s">
        <v>4240</v>
      </c>
      <c r="E479" s="695" t="s">
        <v>4241</v>
      </c>
      <c r="F479" s="710"/>
      <c r="G479" s="710"/>
      <c r="H479" s="710"/>
      <c r="I479" s="710"/>
      <c r="J479" s="710"/>
      <c r="K479" s="710"/>
      <c r="L479" s="710"/>
      <c r="M479" s="710"/>
      <c r="N479" s="710">
        <v>1</v>
      </c>
      <c r="O479" s="710">
        <v>1446</v>
      </c>
      <c r="P479" s="700"/>
      <c r="Q479" s="711">
        <v>1446</v>
      </c>
    </row>
    <row r="480" spans="1:17" ht="14.4" customHeight="1" x14ac:dyDescent="0.3">
      <c r="A480" s="694" t="s">
        <v>532</v>
      </c>
      <c r="B480" s="695" t="s">
        <v>4227</v>
      </c>
      <c r="C480" s="695" t="s">
        <v>3554</v>
      </c>
      <c r="D480" s="695" t="s">
        <v>4242</v>
      </c>
      <c r="E480" s="695" t="s">
        <v>4243</v>
      </c>
      <c r="F480" s="710">
        <v>1</v>
      </c>
      <c r="G480" s="710">
        <v>3108</v>
      </c>
      <c r="H480" s="710">
        <v>1</v>
      </c>
      <c r="I480" s="710">
        <v>3108</v>
      </c>
      <c r="J480" s="710"/>
      <c r="K480" s="710"/>
      <c r="L480" s="710"/>
      <c r="M480" s="710"/>
      <c r="N480" s="710"/>
      <c r="O480" s="710"/>
      <c r="P480" s="700"/>
      <c r="Q480" s="711"/>
    </row>
    <row r="481" spans="1:17" ht="14.4" customHeight="1" x14ac:dyDescent="0.3">
      <c r="A481" s="694" t="s">
        <v>532</v>
      </c>
      <c r="B481" s="695" t="s">
        <v>4227</v>
      </c>
      <c r="C481" s="695" t="s">
        <v>3554</v>
      </c>
      <c r="D481" s="695" t="s">
        <v>4244</v>
      </c>
      <c r="E481" s="695" t="s">
        <v>4245</v>
      </c>
      <c r="F481" s="710"/>
      <c r="G481" s="710"/>
      <c r="H481" s="710"/>
      <c r="I481" s="710"/>
      <c r="J481" s="710"/>
      <c r="K481" s="710"/>
      <c r="L481" s="710"/>
      <c r="M481" s="710"/>
      <c r="N481" s="710">
        <v>1</v>
      </c>
      <c r="O481" s="710">
        <v>419</v>
      </c>
      <c r="P481" s="700"/>
      <c r="Q481" s="711">
        <v>419</v>
      </c>
    </row>
    <row r="482" spans="1:17" ht="14.4" customHeight="1" x14ac:dyDescent="0.3">
      <c r="A482" s="694" t="s">
        <v>532</v>
      </c>
      <c r="B482" s="695" t="s">
        <v>4246</v>
      </c>
      <c r="C482" s="695" t="s">
        <v>3554</v>
      </c>
      <c r="D482" s="695" t="s">
        <v>4247</v>
      </c>
      <c r="E482" s="695" t="s">
        <v>4248</v>
      </c>
      <c r="F482" s="710"/>
      <c r="G482" s="710"/>
      <c r="H482" s="710"/>
      <c r="I482" s="710"/>
      <c r="J482" s="710"/>
      <c r="K482" s="710"/>
      <c r="L482" s="710"/>
      <c r="M482" s="710"/>
      <c r="N482" s="710">
        <v>12</v>
      </c>
      <c r="O482" s="710">
        <v>3835</v>
      </c>
      <c r="P482" s="700"/>
      <c r="Q482" s="711">
        <v>319.58333333333331</v>
      </c>
    </row>
    <row r="483" spans="1:17" ht="14.4" customHeight="1" x14ac:dyDescent="0.3">
      <c r="A483" s="694" t="s">
        <v>532</v>
      </c>
      <c r="B483" s="695" t="s">
        <v>4246</v>
      </c>
      <c r="C483" s="695" t="s">
        <v>3554</v>
      </c>
      <c r="D483" s="695" t="s">
        <v>4249</v>
      </c>
      <c r="E483" s="695" t="s">
        <v>4250</v>
      </c>
      <c r="F483" s="710"/>
      <c r="G483" s="710"/>
      <c r="H483" s="710"/>
      <c r="I483" s="710"/>
      <c r="J483" s="710"/>
      <c r="K483" s="710"/>
      <c r="L483" s="710"/>
      <c r="M483" s="710"/>
      <c r="N483" s="710">
        <v>1</v>
      </c>
      <c r="O483" s="710">
        <v>2936</v>
      </c>
      <c r="P483" s="700"/>
      <c r="Q483" s="711">
        <v>2936</v>
      </c>
    </row>
    <row r="484" spans="1:17" ht="14.4" customHeight="1" x14ac:dyDescent="0.3">
      <c r="A484" s="694" t="s">
        <v>532</v>
      </c>
      <c r="B484" s="695" t="s">
        <v>4246</v>
      </c>
      <c r="C484" s="695" t="s">
        <v>3554</v>
      </c>
      <c r="D484" s="695" t="s">
        <v>4031</v>
      </c>
      <c r="E484" s="695" t="s">
        <v>4032</v>
      </c>
      <c r="F484" s="710"/>
      <c r="G484" s="710"/>
      <c r="H484" s="710"/>
      <c r="I484" s="710"/>
      <c r="J484" s="710">
        <v>10</v>
      </c>
      <c r="K484" s="710">
        <v>17690</v>
      </c>
      <c r="L484" s="710"/>
      <c r="M484" s="710">
        <v>1769</v>
      </c>
      <c r="N484" s="710">
        <v>28</v>
      </c>
      <c r="O484" s="710">
        <v>49616</v>
      </c>
      <c r="P484" s="700"/>
      <c r="Q484" s="711">
        <v>1772</v>
      </c>
    </row>
    <row r="485" spans="1:17" ht="14.4" customHeight="1" x14ac:dyDescent="0.3">
      <c r="A485" s="694" t="s">
        <v>532</v>
      </c>
      <c r="B485" s="695" t="s">
        <v>4246</v>
      </c>
      <c r="C485" s="695" t="s">
        <v>3554</v>
      </c>
      <c r="D485" s="695" t="s">
        <v>4251</v>
      </c>
      <c r="E485" s="695" t="s">
        <v>4252</v>
      </c>
      <c r="F485" s="710"/>
      <c r="G485" s="710"/>
      <c r="H485" s="710"/>
      <c r="I485" s="710"/>
      <c r="J485" s="710">
        <v>1</v>
      </c>
      <c r="K485" s="710">
        <v>902</v>
      </c>
      <c r="L485" s="710"/>
      <c r="M485" s="710">
        <v>902</v>
      </c>
      <c r="N485" s="710"/>
      <c r="O485" s="710"/>
      <c r="P485" s="700"/>
      <c r="Q485" s="711"/>
    </row>
    <row r="486" spans="1:17" ht="14.4" customHeight="1" x14ac:dyDescent="0.3">
      <c r="A486" s="694" t="s">
        <v>532</v>
      </c>
      <c r="B486" s="695" t="s">
        <v>3600</v>
      </c>
      <c r="C486" s="695" t="s">
        <v>3554</v>
      </c>
      <c r="D486" s="695" t="s">
        <v>3557</v>
      </c>
      <c r="E486" s="695" t="s">
        <v>3558</v>
      </c>
      <c r="F486" s="710"/>
      <c r="G486" s="710"/>
      <c r="H486" s="710"/>
      <c r="I486" s="710"/>
      <c r="J486" s="710"/>
      <c r="K486" s="710"/>
      <c r="L486" s="710"/>
      <c r="M486" s="710"/>
      <c r="N486" s="710">
        <v>20</v>
      </c>
      <c r="O486" s="710">
        <v>100</v>
      </c>
      <c r="P486" s="700"/>
      <c r="Q486" s="711">
        <v>5</v>
      </c>
    </row>
    <row r="487" spans="1:17" ht="14.4" customHeight="1" x14ac:dyDescent="0.3">
      <c r="A487" s="694" t="s">
        <v>532</v>
      </c>
      <c r="B487" s="695" t="s">
        <v>3600</v>
      </c>
      <c r="C487" s="695" t="s">
        <v>3554</v>
      </c>
      <c r="D487" s="695" t="s">
        <v>4253</v>
      </c>
      <c r="E487" s="695" t="s">
        <v>4254</v>
      </c>
      <c r="F487" s="710"/>
      <c r="G487" s="710"/>
      <c r="H487" s="710"/>
      <c r="I487" s="710"/>
      <c r="J487" s="710"/>
      <c r="K487" s="710"/>
      <c r="L487" s="710"/>
      <c r="M487" s="710"/>
      <c r="N487" s="710">
        <v>1</v>
      </c>
      <c r="O487" s="710">
        <v>606</v>
      </c>
      <c r="P487" s="700"/>
      <c r="Q487" s="711">
        <v>606</v>
      </c>
    </row>
    <row r="488" spans="1:17" ht="14.4" customHeight="1" x14ac:dyDescent="0.3">
      <c r="A488" s="694" t="s">
        <v>532</v>
      </c>
      <c r="B488" s="695" t="s">
        <v>3600</v>
      </c>
      <c r="C488" s="695" t="s">
        <v>3554</v>
      </c>
      <c r="D488" s="695" t="s">
        <v>4255</v>
      </c>
      <c r="E488" s="695" t="s">
        <v>4254</v>
      </c>
      <c r="F488" s="710"/>
      <c r="G488" s="710"/>
      <c r="H488" s="710"/>
      <c r="I488" s="710"/>
      <c r="J488" s="710"/>
      <c r="K488" s="710"/>
      <c r="L488" s="710"/>
      <c r="M488" s="710"/>
      <c r="N488" s="710">
        <v>1</v>
      </c>
      <c r="O488" s="710">
        <v>520</v>
      </c>
      <c r="P488" s="700"/>
      <c r="Q488" s="711">
        <v>520</v>
      </c>
    </row>
    <row r="489" spans="1:17" ht="14.4" customHeight="1" x14ac:dyDescent="0.3">
      <c r="A489" s="694" t="s">
        <v>532</v>
      </c>
      <c r="B489" s="695" t="s">
        <v>4256</v>
      </c>
      <c r="C489" s="695" t="s">
        <v>3554</v>
      </c>
      <c r="D489" s="695" t="s">
        <v>4257</v>
      </c>
      <c r="E489" s="695" t="s">
        <v>4258</v>
      </c>
      <c r="F489" s="710">
        <v>3</v>
      </c>
      <c r="G489" s="710">
        <v>1227</v>
      </c>
      <c r="H489" s="710">
        <v>1</v>
      </c>
      <c r="I489" s="710">
        <v>409</v>
      </c>
      <c r="J489" s="710">
        <v>1</v>
      </c>
      <c r="K489" s="710">
        <v>412</v>
      </c>
      <c r="L489" s="710">
        <v>0.33577832110839445</v>
      </c>
      <c r="M489" s="710">
        <v>412</v>
      </c>
      <c r="N489" s="710">
        <v>18</v>
      </c>
      <c r="O489" s="710">
        <v>7456</v>
      </c>
      <c r="P489" s="700">
        <v>6.0766096169519148</v>
      </c>
      <c r="Q489" s="711">
        <v>414.22222222222223</v>
      </c>
    </row>
    <row r="490" spans="1:17" ht="14.4" customHeight="1" x14ac:dyDescent="0.3">
      <c r="A490" s="694" t="s">
        <v>532</v>
      </c>
      <c r="B490" s="695" t="s">
        <v>4256</v>
      </c>
      <c r="C490" s="695" t="s">
        <v>3554</v>
      </c>
      <c r="D490" s="695" t="s">
        <v>3993</v>
      </c>
      <c r="E490" s="695" t="s">
        <v>3994</v>
      </c>
      <c r="F490" s="710"/>
      <c r="G490" s="710"/>
      <c r="H490" s="710"/>
      <c r="I490" s="710"/>
      <c r="J490" s="710">
        <v>1</v>
      </c>
      <c r="K490" s="710">
        <v>284</v>
      </c>
      <c r="L490" s="710"/>
      <c r="M490" s="710">
        <v>284</v>
      </c>
      <c r="N490" s="710">
        <v>2</v>
      </c>
      <c r="O490" s="710">
        <v>568</v>
      </c>
      <c r="P490" s="700"/>
      <c r="Q490" s="711">
        <v>284</v>
      </c>
    </row>
    <row r="491" spans="1:17" ht="14.4" customHeight="1" x14ac:dyDescent="0.3">
      <c r="A491" s="694" t="s">
        <v>532</v>
      </c>
      <c r="B491" s="695" t="s">
        <v>4256</v>
      </c>
      <c r="C491" s="695" t="s">
        <v>3554</v>
      </c>
      <c r="D491" s="695" t="s">
        <v>4259</v>
      </c>
      <c r="E491" s="695" t="s">
        <v>4260</v>
      </c>
      <c r="F491" s="710">
        <v>3</v>
      </c>
      <c r="G491" s="710">
        <v>2580</v>
      </c>
      <c r="H491" s="710">
        <v>1</v>
      </c>
      <c r="I491" s="710">
        <v>860</v>
      </c>
      <c r="J491" s="710">
        <v>2</v>
      </c>
      <c r="K491" s="710">
        <v>1734</v>
      </c>
      <c r="L491" s="710">
        <v>0.67209302325581399</v>
      </c>
      <c r="M491" s="710">
        <v>867</v>
      </c>
      <c r="N491" s="710">
        <v>10</v>
      </c>
      <c r="O491" s="710">
        <v>8725</v>
      </c>
      <c r="P491" s="700">
        <v>3.3817829457364339</v>
      </c>
      <c r="Q491" s="711">
        <v>872.5</v>
      </c>
    </row>
    <row r="492" spans="1:17" ht="14.4" customHeight="1" x14ac:dyDescent="0.3">
      <c r="A492" s="694" t="s">
        <v>532</v>
      </c>
      <c r="B492" s="695" t="s">
        <v>4256</v>
      </c>
      <c r="C492" s="695" t="s">
        <v>3554</v>
      </c>
      <c r="D492" s="695" t="s">
        <v>4261</v>
      </c>
      <c r="E492" s="695" t="s">
        <v>4262</v>
      </c>
      <c r="F492" s="710"/>
      <c r="G492" s="710"/>
      <c r="H492" s="710"/>
      <c r="I492" s="710"/>
      <c r="J492" s="710"/>
      <c r="K492" s="710"/>
      <c r="L492" s="710"/>
      <c r="M492" s="710"/>
      <c r="N492" s="710">
        <v>1</v>
      </c>
      <c r="O492" s="710">
        <v>1834</v>
      </c>
      <c r="P492" s="700"/>
      <c r="Q492" s="711">
        <v>1834</v>
      </c>
    </row>
    <row r="493" spans="1:17" ht="14.4" customHeight="1" x14ac:dyDescent="0.3">
      <c r="A493" s="694" t="s">
        <v>532</v>
      </c>
      <c r="B493" s="695" t="s">
        <v>4256</v>
      </c>
      <c r="C493" s="695" t="s">
        <v>3554</v>
      </c>
      <c r="D493" s="695" t="s">
        <v>4263</v>
      </c>
      <c r="E493" s="695" t="s">
        <v>4264</v>
      </c>
      <c r="F493" s="710">
        <v>6</v>
      </c>
      <c r="G493" s="710">
        <v>18072</v>
      </c>
      <c r="H493" s="710">
        <v>1</v>
      </c>
      <c r="I493" s="710">
        <v>3012</v>
      </c>
      <c r="J493" s="710">
        <v>2</v>
      </c>
      <c r="K493" s="710">
        <v>6070</v>
      </c>
      <c r="L493" s="710">
        <v>0.33587870739265163</v>
      </c>
      <c r="M493" s="710">
        <v>3035</v>
      </c>
      <c r="N493" s="710">
        <v>19</v>
      </c>
      <c r="O493" s="710">
        <v>58025</v>
      </c>
      <c r="P493" s="700">
        <v>3.2107680389552899</v>
      </c>
      <c r="Q493" s="711">
        <v>3053.9473684210525</v>
      </c>
    </row>
    <row r="494" spans="1:17" ht="14.4" customHeight="1" x14ac:dyDescent="0.3">
      <c r="A494" s="694" t="s">
        <v>532</v>
      </c>
      <c r="B494" s="695" t="s">
        <v>4256</v>
      </c>
      <c r="C494" s="695" t="s">
        <v>3554</v>
      </c>
      <c r="D494" s="695" t="s">
        <v>3585</v>
      </c>
      <c r="E494" s="695" t="s">
        <v>3586</v>
      </c>
      <c r="F494" s="710">
        <v>1</v>
      </c>
      <c r="G494" s="710">
        <v>75</v>
      </c>
      <c r="H494" s="710">
        <v>1</v>
      </c>
      <c r="I494" s="710">
        <v>75</v>
      </c>
      <c r="J494" s="710">
        <v>1</v>
      </c>
      <c r="K494" s="710">
        <v>81</v>
      </c>
      <c r="L494" s="710">
        <v>1.08</v>
      </c>
      <c r="M494" s="710">
        <v>81</v>
      </c>
      <c r="N494" s="710"/>
      <c r="O494" s="710"/>
      <c r="P494" s="700"/>
      <c r="Q494" s="711"/>
    </row>
    <row r="495" spans="1:17" ht="14.4" customHeight="1" x14ac:dyDescent="0.3">
      <c r="A495" s="694" t="s">
        <v>532</v>
      </c>
      <c r="B495" s="695" t="s">
        <v>4256</v>
      </c>
      <c r="C495" s="695" t="s">
        <v>3554</v>
      </c>
      <c r="D495" s="695" t="s">
        <v>4265</v>
      </c>
      <c r="E495" s="695" t="s">
        <v>4266</v>
      </c>
      <c r="F495" s="710"/>
      <c r="G495" s="710"/>
      <c r="H495" s="710"/>
      <c r="I495" s="710"/>
      <c r="J495" s="710"/>
      <c r="K495" s="710"/>
      <c r="L495" s="710"/>
      <c r="M495" s="710"/>
      <c r="N495" s="710">
        <v>57</v>
      </c>
      <c r="O495" s="710">
        <v>2413</v>
      </c>
      <c r="P495" s="700"/>
      <c r="Q495" s="711">
        <v>42.333333333333336</v>
      </c>
    </row>
    <row r="496" spans="1:17" ht="14.4" customHeight="1" x14ac:dyDescent="0.3">
      <c r="A496" s="694" t="s">
        <v>532</v>
      </c>
      <c r="B496" s="695" t="s">
        <v>4256</v>
      </c>
      <c r="C496" s="695" t="s">
        <v>3554</v>
      </c>
      <c r="D496" s="695" t="s">
        <v>4267</v>
      </c>
      <c r="E496" s="695" t="s">
        <v>4268</v>
      </c>
      <c r="F496" s="710">
        <v>4</v>
      </c>
      <c r="G496" s="710">
        <v>5624</v>
      </c>
      <c r="H496" s="710">
        <v>1</v>
      </c>
      <c r="I496" s="710">
        <v>1406</v>
      </c>
      <c r="J496" s="710">
        <v>2</v>
      </c>
      <c r="K496" s="710">
        <v>2836</v>
      </c>
      <c r="L496" s="710">
        <v>0.50426742532005686</v>
      </c>
      <c r="M496" s="710">
        <v>1418</v>
      </c>
      <c r="N496" s="710">
        <v>12</v>
      </c>
      <c r="O496" s="710">
        <v>17116</v>
      </c>
      <c r="P496" s="700">
        <v>3.043385490753912</v>
      </c>
      <c r="Q496" s="711">
        <v>1426.3333333333333</v>
      </c>
    </row>
    <row r="497" spans="1:17" ht="14.4" customHeight="1" x14ac:dyDescent="0.3">
      <c r="A497" s="694" t="s">
        <v>532</v>
      </c>
      <c r="B497" s="695" t="s">
        <v>4256</v>
      </c>
      <c r="C497" s="695" t="s">
        <v>3554</v>
      </c>
      <c r="D497" s="695" t="s">
        <v>4269</v>
      </c>
      <c r="E497" s="695" t="s">
        <v>4270</v>
      </c>
      <c r="F497" s="710">
        <v>1</v>
      </c>
      <c r="G497" s="710">
        <v>93</v>
      </c>
      <c r="H497" s="710">
        <v>1</v>
      </c>
      <c r="I497" s="710">
        <v>93</v>
      </c>
      <c r="J497" s="710"/>
      <c r="K497" s="710"/>
      <c r="L497" s="710"/>
      <c r="M497" s="710"/>
      <c r="N497" s="710"/>
      <c r="O497" s="710"/>
      <c r="P497" s="700"/>
      <c r="Q497" s="711"/>
    </row>
    <row r="498" spans="1:17" ht="14.4" customHeight="1" x14ac:dyDescent="0.3">
      <c r="A498" s="694" t="s">
        <v>532</v>
      </c>
      <c r="B498" s="695" t="s">
        <v>4256</v>
      </c>
      <c r="C498" s="695" t="s">
        <v>3554</v>
      </c>
      <c r="D498" s="695" t="s">
        <v>4271</v>
      </c>
      <c r="E498" s="695" t="s">
        <v>4272</v>
      </c>
      <c r="F498" s="710">
        <v>5</v>
      </c>
      <c r="G498" s="710">
        <v>2915</v>
      </c>
      <c r="H498" s="710">
        <v>1</v>
      </c>
      <c r="I498" s="710">
        <v>583</v>
      </c>
      <c r="J498" s="710">
        <v>2</v>
      </c>
      <c r="K498" s="710">
        <v>1174</v>
      </c>
      <c r="L498" s="710">
        <v>0.4027444253859348</v>
      </c>
      <c r="M498" s="710">
        <v>587</v>
      </c>
      <c r="N498" s="710">
        <v>17</v>
      </c>
      <c r="O498" s="710">
        <v>10043</v>
      </c>
      <c r="P498" s="700">
        <v>3.4452830188679244</v>
      </c>
      <c r="Q498" s="711">
        <v>590.76470588235293</v>
      </c>
    </row>
    <row r="499" spans="1:17" ht="14.4" customHeight="1" x14ac:dyDescent="0.3">
      <c r="A499" s="694" t="s">
        <v>532</v>
      </c>
      <c r="B499" s="695" t="s">
        <v>4273</v>
      </c>
      <c r="C499" s="695" t="s">
        <v>3554</v>
      </c>
      <c r="D499" s="695" t="s">
        <v>4007</v>
      </c>
      <c r="E499" s="695" t="s">
        <v>4008</v>
      </c>
      <c r="F499" s="710"/>
      <c r="G499" s="710"/>
      <c r="H499" s="710"/>
      <c r="I499" s="710"/>
      <c r="J499" s="710">
        <v>172</v>
      </c>
      <c r="K499" s="710">
        <v>127624</v>
      </c>
      <c r="L499" s="710"/>
      <c r="M499" s="710">
        <v>742</v>
      </c>
      <c r="N499" s="710">
        <v>300</v>
      </c>
      <c r="O499" s="710">
        <v>223559</v>
      </c>
      <c r="P499" s="700"/>
      <c r="Q499" s="711">
        <v>745.19666666666672</v>
      </c>
    </row>
    <row r="500" spans="1:17" ht="14.4" customHeight="1" x14ac:dyDescent="0.3">
      <c r="A500" s="694" t="s">
        <v>4274</v>
      </c>
      <c r="B500" s="695" t="s">
        <v>3550</v>
      </c>
      <c r="C500" s="695" t="s">
        <v>3554</v>
      </c>
      <c r="D500" s="695" t="s">
        <v>3567</v>
      </c>
      <c r="E500" s="695" t="s">
        <v>3568</v>
      </c>
      <c r="F500" s="710">
        <v>26</v>
      </c>
      <c r="G500" s="710">
        <v>4446</v>
      </c>
      <c r="H500" s="710">
        <v>1</v>
      </c>
      <c r="I500" s="710">
        <v>171</v>
      </c>
      <c r="J500" s="710">
        <v>16</v>
      </c>
      <c r="K500" s="710">
        <v>1856</v>
      </c>
      <c r="L500" s="710">
        <v>0.41745389113810166</v>
      </c>
      <c r="M500" s="710">
        <v>116</v>
      </c>
      <c r="N500" s="710">
        <v>10</v>
      </c>
      <c r="O500" s="710">
        <v>1172</v>
      </c>
      <c r="P500" s="700">
        <v>0.26360773729194781</v>
      </c>
      <c r="Q500" s="711">
        <v>117.2</v>
      </c>
    </row>
    <row r="501" spans="1:17" ht="14.4" customHeight="1" x14ac:dyDescent="0.3">
      <c r="A501" s="694" t="s">
        <v>4274</v>
      </c>
      <c r="B501" s="695" t="s">
        <v>3550</v>
      </c>
      <c r="C501" s="695" t="s">
        <v>3554</v>
      </c>
      <c r="D501" s="695" t="s">
        <v>3581</v>
      </c>
      <c r="E501" s="695" t="s">
        <v>3582</v>
      </c>
      <c r="F501" s="710">
        <v>12</v>
      </c>
      <c r="G501" s="710">
        <v>4104</v>
      </c>
      <c r="H501" s="710">
        <v>1</v>
      </c>
      <c r="I501" s="710">
        <v>342</v>
      </c>
      <c r="J501" s="710">
        <v>8</v>
      </c>
      <c r="K501" s="710">
        <v>1856</v>
      </c>
      <c r="L501" s="710">
        <v>0.45224171539961011</v>
      </c>
      <c r="M501" s="710">
        <v>232</v>
      </c>
      <c r="N501" s="710">
        <v>17</v>
      </c>
      <c r="O501" s="710">
        <v>3952</v>
      </c>
      <c r="P501" s="700">
        <v>0.96296296296296291</v>
      </c>
      <c r="Q501" s="711">
        <v>232.47058823529412</v>
      </c>
    </row>
    <row r="502" spans="1:17" ht="14.4" customHeight="1" x14ac:dyDescent="0.3">
      <c r="A502" s="694" t="s">
        <v>4274</v>
      </c>
      <c r="B502" s="695" t="s">
        <v>3550</v>
      </c>
      <c r="C502" s="695" t="s">
        <v>3554</v>
      </c>
      <c r="D502" s="695" t="s">
        <v>3583</v>
      </c>
      <c r="E502" s="695" t="s">
        <v>3584</v>
      </c>
      <c r="F502" s="710"/>
      <c r="G502" s="710"/>
      <c r="H502" s="710"/>
      <c r="I502" s="710"/>
      <c r="J502" s="710">
        <v>4</v>
      </c>
      <c r="K502" s="710">
        <v>0</v>
      </c>
      <c r="L502" s="710"/>
      <c r="M502" s="710">
        <v>0</v>
      </c>
      <c r="N502" s="710"/>
      <c r="O502" s="710"/>
      <c r="P502" s="700"/>
      <c r="Q502" s="711"/>
    </row>
    <row r="503" spans="1:17" ht="14.4" customHeight="1" x14ac:dyDescent="0.3">
      <c r="A503" s="694" t="s">
        <v>4275</v>
      </c>
      <c r="B503" s="695" t="s">
        <v>3550</v>
      </c>
      <c r="C503" s="695" t="s">
        <v>3554</v>
      </c>
      <c r="D503" s="695" t="s">
        <v>3567</v>
      </c>
      <c r="E503" s="695" t="s">
        <v>3568</v>
      </c>
      <c r="F503" s="710"/>
      <c r="G503" s="710"/>
      <c r="H503" s="710"/>
      <c r="I503" s="710"/>
      <c r="J503" s="710">
        <v>1</v>
      </c>
      <c r="K503" s="710">
        <v>116</v>
      </c>
      <c r="L503" s="710"/>
      <c r="M503" s="710">
        <v>116</v>
      </c>
      <c r="N503" s="710"/>
      <c r="O503" s="710"/>
      <c r="P503" s="700"/>
      <c r="Q503" s="711"/>
    </row>
    <row r="504" spans="1:17" ht="14.4" customHeight="1" x14ac:dyDescent="0.3">
      <c r="A504" s="694" t="s">
        <v>4275</v>
      </c>
      <c r="B504" s="695" t="s">
        <v>3550</v>
      </c>
      <c r="C504" s="695" t="s">
        <v>3554</v>
      </c>
      <c r="D504" s="695" t="s">
        <v>3579</v>
      </c>
      <c r="E504" s="695" t="s">
        <v>3580</v>
      </c>
      <c r="F504" s="710"/>
      <c r="G504" s="710"/>
      <c r="H504" s="710"/>
      <c r="I504" s="710"/>
      <c r="J504" s="710">
        <v>1</v>
      </c>
      <c r="K504" s="710">
        <v>0</v>
      </c>
      <c r="L504" s="710"/>
      <c r="M504" s="710">
        <v>0</v>
      </c>
      <c r="N504" s="710"/>
      <c r="O504" s="710"/>
      <c r="P504" s="700"/>
      <c r="Q504" s="711"/>
    </row>
    <row r="505" spans="1:17" ht="14.4" customHeight="1" x14ac:dyDescent="0.3">
      <c r="A505" s="694" t="s">
        <v>4275</v>
      </c>
      <c r="B505" s="695" t="s">
        <v>3550</v>
      </c>
      <c r="C505" s="695" t="s">
        <v>3554</v>
      </c>
      <c r="D505" s="695" t="s">
        <v>3581</v>
      </c>
      <c r="E505" s="695" t="s">
        <v>3582</v>
      </c>
      <c r="F505" s="710">
        <v>1</v>
      </c>
      <c r="G505" s="710">
        <v>342</v>
      </c>
      <c r="H505" s="710">
        <v>1</v>
      </c>
      <c r="I505" s="710">
        <v>342</v>
      </c>
      <c r="J505" s="710">
        <v>1</v>
      </c>
      <c r="K505" s="710">
        <v>232</v>
      </c>
      <c r="L505" s="710">
        <v>0.67836257309941517</v>
      </c>
      <c r="M505" s="710">
        <v>232</v>
      </c>
      <c r="N505" s="710"/>
      <c r="O505" s="710"/>
      <c r="P505" s="700"/>
      <c r="Q505" s="711"/>
    </row>
    <row r="506" spans="1:17" ht="14.4" customHeight="1" x14ac:dyDescent="0.3">
      <c r="A506" s="694" t="s">
        <v>4276</v>
      </c>
      <c r="B506" s="695" t="s">
        <v>3550</v>
      </c>
      <c r="C506" s="695" t="s">
        <v>3554</v>
      </c>
      <c r="D506" s="695" t="s">
        <v>3567</v>
      </c>
      <c r="E506" s="695" t="s">
        <v>3568</v>
      </c>
      <c r="F506" s="710">
        <v>1</v>
      </c>
      <c r="G506" s="710">
        <v>171</v>
      </c>
      <c r="H506" s="710">
        <v>1</v>
      </c>
      <c r="I506" s="710">
        <v>171</v>
      </c>
      <c r="J506" s="710">
        <v>9</v>
      </c>
      <c r="K506" s="710">
        <v>1044</v>
      </c>
      <c r="L506" s="710">
        <v>6.1052631578947372</v>
      </c>
      <c r="M506" s="710">
        <v>116</v>
      </c>
      <c r="N506" s="710">
        <v>4</v>
      </c>
      <c r="O506" s="710">
        <v>468</v>
      </c>
      <c r="P506" s="700">
        <v>2.736842105263158</v>
      </c>
      <c r="Q506" s="711">
        <v>117</v>
      </c>
    </row>
    <row r="507" spans="1:17" ht="14.4" customHeight="1" x14ac:dyDescent="0.3">
      <c r="A507" s="694" t="s">
        <v>4276</v>
      </c>
      <c r="B507" s="695" t="s">
        <v>3550</v>
      </c>
      <c r="C507" s="695" t="s">
        <v>3554</v>
      </c>
      <c r="D507" s="695" t="s">
        <v>3581</v>
      </c>
      <c r="E507" s="695" t="s">
        <v>3582</v>
      </c>
      <c r="F507" s="710">
        <v>2</v>
      </c>
      <c r="G507" s="710">
        <v>684</v>
      </c>
      <c r="H507" s="710">
        <v>1</v>
      </c>
      <c r="I507" s="710">
        <v>342</v>
      </c>
      <c r="J507" s="710"/>
      <c r="K507" s="710"/>
      <c r="L507" s="710"/>
      <c r="M507" s="710"/>
      <c r="N507" s="710">
        <v>6</v>
      </c>
      <c r="O507" s="710">
        <v>1394</v>
      </c>
      <c r="P507" s="700">
        <v>2.0380116959064329</v>
      </c>
      <c r="Q507" s="711">
        <v>232.33333333333334</v>
      </c>
    </row>
    <row r="508" spans="1:17" ht="14.4" customHeight="1" x14ac:dyDescent="0.3">
      <c r="A508" s="694" t="s">
        <v>4276</v>
      </c>
      <c r="B508" s="695" t="s">
        <v>3550</v>
      </c>
      <c r="C508" s="695" t="s">
        <v>3554</v>
      </c>
      <c r="D508" s="695" t="s">
        <v>3583</v>
      </c>
      <c r="E508" s="695" t="s">
        <v>3584</v>
      </c>
      <c r="F508" s="710"/>
      <c r="G508" s="710"/>
      <c r="H508" s="710"/>
      <c r="I508" s="710"/>
      <c r="J508" s="710">
        <v>3</v>
      </c>
      <c r="K508" s="710">
        <v>0</v>
      </c>
      <c r="L508" s="710"/>
      <c r="M508" s="710">
        <v>0</v>
      </c>
      <c r="N508" s="710"/>
      <c r="O508" s="710"/>
      <c r="P508" s="700"/>
      <c r="Q508" s="711"/>
    </row>
    <row r="509" spans="1:17" ht="14.4" customHeight="1" x14ac:dyDescent="0.3">
      <c r="A509" s="694" t="s">
        <v>4277</v>
      </c>
      <c r="B509" s="695" t="s">
        <v>3550</v>
      </c>
      <c r="C509" s="695" t="s">
        <v>3554</v>
      </c>
      <c r="D509" s="695" t="s">
        <v>3567</v>
      </c>
      <c r="E509" s="695" t="s">
        <v>3568</v>
      </c>
      <c r="F509" s="710">
        <v>39</v>
      </c>
      <c r="G509" s="710">
        <v>6669</v>
      </c>
      <c r="H509" s="710">
        <v>1</v>
      </c>
      <c r="I509" s="710">
        <v>171</v>
      </c>
      <c r="J509" s="710">
        <v>49</v>
      </c>
      <c r="K509" s="710">
        <v>5684</v>
      </c>
      <c r="L509" s="710">
        <v>0.85230169440695758</v>
      </c>
      <c r="M509" s="710">
        <v>116</v>
      </c>
      <c r="N509" s="710">
        <v>13</v>
      </c>
      <c r="O509" s="710">
        <v>1528</v>
      </c>
      <c r="P509" s="700">
        <v>0.22911980806717649</v>
      </c>
      <c r="Q509" s="711">
        <v>117.53846153846153</v>
      </c>
    </row>
    <row r="510" spans="1:17" ht="14.4" customHeight="1" x14ac:dyDescent="0.3">
      <c r="A510" s="694" t="s">
        <v>4277</v>
      </c>
      <c r="B510" s="695" t="s">
        <v>3550</v>
      </c>
      <c r="C510" s="695" t="s">
        <v>3554</v>
      </c>
      <c r="D510" s="695" t="s">
        <v>3581</v>
      </c>
      <c r="E510" s="695" t="s">
        <v>3582</v>
      </c>
      <c r="F510" s="710">
        <v>12</v>
      </c>
      <c r="G510" s="710">
        <v>4104</v>
      </c>
      <c r="H510" s="710">
        <v>1</v>
      </c>
      <c r="I510" s="710">
        <v>342</v>
      </c>
      <c r="J510" s="710">
        <v>8</v>
      </c>
      <c r="K510" s="710">
        <v>1856</v>
      </c>
      <c r="L510" s="710">
        <v>0.45224171539961011</v>
      </c>
      <c r="M510" s="710">
        <v>232</v>
      </c>
      <c r="N510" s="710">
        <v>32</v>
      </c>
      <c r="O510" s="710">
        <v>7450</v>
      </c>
      <c r="P510" s="700">
        <v>1.8153021442495128</v>
      </c>
      <c r="Q510" s="711">
        <v>232.8125</v>
      </c>
    </row>
    <row r="511" spans="1:17" ht="14.4" customHeight="1" x14ac:dyDescent="0.3">
      <c r="A511" s="694" t="s">
        <v>4277</v>
      </c>
      <c r="B511" s="695" t="s">
        <v>3550</v>
      </c>
      <c r="C511" s="695" t="s">
        <v>3554</v>
      </c>
      <c r="D511" s="695" t="s">
        <v>3583</v>
      </c>
      <c r="E511" s="695" t="s">
        <v>3584</v>
      </c>
      <c r="F511" s="710"/>
      <c r="G511" s="710"/>
      <c r="H511" s="710"/>
      <c r="I511" s="710"/>
      <c r="J511" s="710">
        <v>16</v>
      </c>
      <c r="K511" s="710">
        <v>0</v>
      </c>
      <c r="L511" s="710"/>
      <c r="M511" s="710">
        <v>0</v>
      </c>
      <c r="N511" s="710"/>
      <c r="O511" s="710"/>
      <c r="P511" s="700"/>
      <c r="Q511" s="711"/>
    </row>
    <row r="512" spans="1:17" ht="14.4" customHeight="1" x14ac:dyDescent="0.3">
      <c r="A512" s="694" t="s">
        <v>4277</v>
      </c>
      <c r="B512" s="695" t="s">
        <v>3550</v>
      </c>
      <c r="C512" s="695" t="s">
        <v>3554</v>
      </c>
      <c r="D512" s="695" t="s">
        <v>3592</v>
      </c>
      <c r="E512" s="695" t="s">
        <v>3593</v>
      </c>
      <c r="F512" s="710"/>
      <c r="G512" s="710"/>
      <c r="H512" s="710"/>
      <c r="I512" s="710"/>
      <c r="J512" s="710">
        <v>1</v>
      </c>
      <c r="K512" s="710">
        <v>177</v>
      </c>
      <c r="L512" s="710"/>
      <c r="M512" s="710">
        <v>177</v>
      </c>
      <c r="N512" s="710"/>
      <c r="O512" s="710"/>
      <c r="P512" s="700"/>
      <c r="Q512" s="711"/>
    </row>
    <row r="513" spans="1:17" ht="14.4" customHeight="1" x14ac:dyDescent="0.3">
      <c r="A513" s="694" t="s">
        <v>4277</v>
      </c>
      <c r="B513" s="695" t="s">
        <v>3550</v>
      </c>
      <c r="C513" s="695" t="s">
        <v>3554</v>
      </c>
      <c r="D513" s="695" t="s">
        <v>3594</v>
      </c>
      <c r="E513" s="695" t="s">
        <v>3595</v>
      </c>
      <c r="F513" s="710">
        <v>1</v>
      </c>
      <c r="G513" s="710">
        <v>162</v>
      </c>
      <c r="H513" s="710">
        <v>1</v>
      </c>
      <c r="I513" s="710">
        <v>162</v>
      </c>
      <c r="J513" s="710"/>
      <c r="K513" s="710"/>
      <c r="L513" s="710"/>
      <c r="M513" s="710"/>
      <c r="N513" s="710"/>
      <c r="O513" s="710"/>
      <c r="P513" s="700"/>
      <c r="Q513" s="711"/>
    </row>
    <row r="514" spans="1:17" ht="14.4" customHeight="1" x14ac:dyDescent="0.3">
      <c r="A514" s="694" t="s">
        <v>4277</v>
      </c>
      <c r="B514" s="695" t="s">
        <v>3655</v>
      </c>
      <c r="C514" s="695" t="s">
        <v>3554</v>
      </c>
      <c r="D514" s="695" t="s">
        <v>4080</v>
      </c>
      <c r="E514" s="695" t="s">
        <v>4081</v>
      </c>
      <c r="F514" s="710"/>
      <c r="G514" s="710"/>
      <c r="H514" s="710"/>
      <c r="I514" s="710"/>
      <c r="J514" s="710">
        <v>1</v>
      </c>
      <c r="K514" s="710">
        <v>4421</v>
      </c>
      <c r="L514" s="710"/>
      <c r="M514" s="710">
        <v>4421</v>
      </c>
      <c r="N514" s="710"/>
      <c r="O514" s="710"/>
      <c r="P514" s="700"/>
      <c r="Q514" s="711"/>
    </row>
    <row r="515" spans="1:17" ht="14.4" customHeight="1" x14ac:dyDescent="0.3">
      <c r="A515" s="694" t="s">
        <v>4278</v>
      </c>
      <c r="B515" s="695" t="s">
        <v>3550</v>
      </c>
      <c r="C515" s="695" t="s">
        <v>3554</v>
      </c>
      <c r="D515" s="695" t="s">
        <v>3567</v>
      </c>
      <c r="E515" s="695" t="s">
        <v>3568</v>
      </c>
      <c r="F515" s="710">
        <v>2</v>
      </c>
      <c r="G515" s="710">
        <v>342</v>
      </c>
      <c r="H515" s="710">
        <v>1</v>
      </c>
      <c r="I515" s="710">
        <v>171</v>
      </c>
      <c r="J515" s="710"/>
      <c r="K515" s="710"/>
      <c r="L515" s="710"/>
      <c r="M515" s="710"/>
      <c r="N515" s="710"/>
      <c r="O515" s="710"/>
      <c r="P515" s="700"/>
      <c r="Q515" s="711"/>
    </row>
    <row r="516" spans="1:17" ht="14.4" customHeight="1" x14ac:dyDescent="0.3">
      <c r="A516" s="694" t="s">
        <v>4279</v>
      </c>
      <c r="B516" s="695" t="s">
        <v>3550</v>
      </c>
      <c r="C516" s="695" t="s">
        <v>3554</v>
      </c>
      <c r="D516" s="695" t="s">
        <v>3567</v>
      </c>
      <c r="E516" s="695" t="s">
        <v>3568</v>
      </c>
      <c r="F516" s="710">
        <v>2</v>
      </c>
      <c r="G516" s="710">
        <v>342</v>
      </c>
      <c r="H516" s="710">
        <v>1</v>
      </c>
      <c r="I516" s="710">
        <v>171</v>
      </c>
      <c r="J516" s="710"/>
      <c r="K516" s="710"/>
      <c r="L516" s="710"/>
      <c r="M516" s="710"/>
      <c r="N516" s="710">
        <v>1</v>
      </c>
      <c r="O516" s="710">
        <v>118</v>
      </c>
      <c r="P516" s="700">
        <v>0.34502923976608185</v>
      </c>
      <c r="Q516" s="711">
        <v>118</v>
      </c>
    </row>
    <row r="517" spans="1:17" ht="14.4" customHeight="1" x14ac:dyDescent="0.3">
      <c r="A517" s="694" t="s">
        <v>4280</v>
      </c>
      <c r="B517" s="695" t="s">
        <v>3550</v>
      </c>
      <c r="C517" s="695" t="s">
        <v>3554</v>
      </c>
      <c r="D517" s="695" t="s">
        <v>3567</v>
      </c>
      <c r="E517" s="695" t="s">
        <v>3568</v>
      </c>
      <c r="F517" s="710"/>
      <c r="G517" s="710"/>
      <c r="H517" s="710"/>
      <c r="I517" s="710"/>
      <c r="J517" s="710">
        <v>1</v>
      </c>
      <c r="K517" s="710">
        <v>116</v>
      </c>
      <c r="L517" s="710"/>
      <c r="M517" s="710">
        <v>116</v>
      </c>
      <c r="N517" s="710"/>
      <c r="O517" s="710"/>
      <c r="P517" s="700"/>
      <c r="Q517" s="711"/>
    </row>
    <row r="518" spans="1:17" ht="14.4" customHeight="1" x14ac:dyDescent="0.3">
      <c r="A518" s="694" t="s">
        <v>4280</v>
      </c>
      <c r="B518" s="695" t="s">
        <v>3550</v>
      </c>
      <c r="C518" s="695" t="s">
        <v>3554</v>
      </c>
      <c r="D518" s="695" t="s">
        <v>3579</v>
      </c>
      <c r="E518" s="695" t="s">
        <v>3580</v>
      </c>
      <c r="F518" s="710"/>
      <c r="G518" s="710"/>
      <c r="H518" s="710"/>
      <c r="I518" s="710"/>
      <c r="J518" s="710">
        <v>1</v>
      </c>
      <c r="K518" s="710">
        <v>0</v>
      </c>
      <c r="L518" s="710"/>
      <c r="M518" s="710">
        <v>0</v>
      </c>
      <c r="N518" s="710"/>
      <c r="O518" s="710"/>
      <c r="P518" s="700"/>
      <c r="Q518" s="711"/>
    </row>
    <row r="519" spans="1:17" ht="14.4" customHeight="1" x14ac:dyDescent="0.3">
      <c r="A519" s="694" t="s">
        <v>4280</v>
      </c>
      <c r="B519" s="695" t="s">
        <v>3550</v>
      </c>
      <c r="C519" s="695" t="s">
        <v>3554</v>
      </c>
      <c r="D519" s="695" t="s">
        <v>3581</v>
      </c>
      <c r="E519" s="695" t="s">
        <v>3582</v>
      </c>
      <c r="F519" s="710"/>
      <c r="G519" s="710"/>
      <c r="H519" s="710"/>
      <c r="I519" s="710"/>
      <c r="J519" s="710"/>
      <c r="K519" s="710"/>
      <c r="L519" s="710"/>
      <c r="M519" s="710"/>
      <c r="N519" s="710">
        <v>1</v>
      </c>
      <c r="O519" s="710">
        <v>232</v>
      </c>
      <c r="P519" s="700"/>
      <c r="Q519" s="711">
        <v>232</v>
      </c>
    </row>
    <row r="520" spans="1:17" ht="14.4" customHeight="1" x14ac:dyDescent="0.3">
      <c r="A520" s="694" t="s">
        <v>4280</v>
      </c>
      <c r="B520" s="695" t="s">
        <v>3550</v>
      </c>
      <c r="C520" s="695" t="s">
        <v>3554</v>
      </c>
      <c r="D520" s="695" t="s">
        <v>3583</v>
      </c>
      <c r="E520" s="695" t="s">
        <v>3584</v>
      </c>
      <c r="F520" s="710"/>
      <c r="G520" s="710"/>
      <c r="H520" s="710"/>
      <c r="I520" s="710"/>
      <c r="J520" s="710">
        <v>1</v>
      </c>
      <c r="K520" s="710">
        <v>0</v>
      </c>
      <c r="L520" s="710"/>
      <c r="M520" s="710">
        <v>0</v>
      </c>
      <c r="N520" s="710"/>
      <c r="O520" s="710"/>
      <c r="P520" s="700"/>
      <c r="Q520" s="711"/>
    </row>
    <row r="521" spans="1:17" ht="14.4" customHeight="1" x14ac:dyDescent="0.3">
      <c r="A521" s="694" t="s">
        <v>4281</v>
      </c>
      <c r="B521" s="695" t="s">
        <v>3550</v>
      </c>
      <c r="C521" s="695" t="s">
        <v>3554</v>
      </c>
      <c r="D521" s="695" t="s">
        <v>3567</v>
      </c>
      <c r="E521" s="695" t="s">
        <v>3568</v>
      </c>
      <c r="F521" s="710"/>
      <c r="G521" s="710"/>
      <c r="H521" s="710"/>
      <c r="I521" s="710"/>
      <c r="J521" s="710">
        <v>1</v>
      </c>
      <c r="K521" s="710">
        <v>116</v>
      </c>
      <c r="L521" s="710"/>
      <c r="M521" s="710">
        <v>116</v>
      </c>
      <c r="N521" s="710"/>
      <c r="O521" s="710"/>
      <c r="P521" s="700"/>
      <c r="Q521" s="711"/>
    </row>
    <row r="522" spans="1:17" ht="14.4" customHeight="1" x14ac:dyDescent="0.3">
      <c r="A522" s="694" t="s">
        <v>4282</v>
      </c>
      <c r="B522" s="695" t="s">
        <v>3550</v>
      </c>
      <c r="C522" s="695" t="s">
        <v>3554</v>
      </c>
      <c r="D522" s="695" t="s">
        <v>3567</v>
      </c>
      <c r="E522" s="695" t="s">
        <v>3568</v>
      </c>
      <c r="F522" s="710">
        <v>2</v>
      </c>
      <c r="G522" s="710">
        <v>342</v>
      </c>
      <c r="H522" s="710">
        <v>1</v>
      </c>
      <c r="I522" s="710">
        <v>171</v>
      </c>
      <c r="J522" s="710">
        <v>8</v>
      </c>
      <c r="K522" s="710">
        <v>928</v>
      </c>
      <c r="L522" s="710">
        <v>2.7134502923976607</v>
      </c>
      <c r="M522" s="710">
        <v>116</v>
      </c>
      <c r="N522" s="710">
        <v>3</v>
      </c>
      <c r="O522" s="710">
        <v>354</v>
      </c>
      <c r="P522" s="700">
        <v>1.0350877192982457</v>
      </c>
      <c r="Q522" s="711">
        <v>118</v>
      </c>
    </row>
    <row r="523" spans="1:17" ht="14.4" customHeight="1" x14ac:dyDescent="0.3">
      <c r="A523" s="694" t="s">
        <v>4282</v>
      </c>
      <c r="B523" s="695" t="s">
        <v>3550</v>
      </c>
      <c r="C523" s="695" t="s">
        <v>3554</v>
      </c>
      <c r="D523" s="695" t="s">
        <v>3581</v>
      </c>
      <c r="E523" s="695" t="s">
        <v>3582</v>
      </c>
      <c r="F523" s="710"/>
      <c r="G523" s="710"/>
      <c r="H523" s="710"/>
      <c r="I523" s="710"/>
      <c r="J523" s="710"/>
      <c r="K523" s="710"/>
      <c r="L523" s="710"/>
      <c r="M523" s="710"/>
      <c r="N523" s="710">
        <v>4</v>
      </c>
      <c r="O523" s="710">
        <v>932</v>
      </c>
      <c r="P523" s="700"/>
      <c r="Q523" s="711">
        <v>233</v>
      </c>
    </row>
    <row r="524" spans="1:17" ht="14.4" customHeight="1" x14ac:dyDescent="0.3">
      <c r="A524" s="694" t="s">
        <v>4282</v>
      </c>
      <c r="B524" s="695" t="s">
        <v>3550</v>
      </c>
      <c r="C524" s="695" t="s">
        <v>3554</v>
      </c>
      <c r="D524" s="695" t="s">
        <v>3583</v>
      </c>
      <c r="E524" s="695" t="s">
        <v>3584</v>
      </c>
      <c r="F524" s="710"/>
      <c r="G524" s="710"/>
      <c r="H524" s="710"/>
      <c r="I524" s="710"/>
      <c r="J524" s="710">
        <v>1</v>
      </c>
      <c r="K524" s="710">
        <v>0</v>
      </c>
      <c r="L524" s="710"/>
      <c r="M524" s="710">
        <v>0</v>
      </c>
      <c r="N524" s="710"/>
      <c r="O524" s="710"/>
      <c r="P524" s="700"/>
      <c r="Q524" s="711"/>
    </row>
    <row r="525" spans="1:17" ht="14.4" customHeight="1" x14ac:dyDescent="0.3">
      <c r="A525" s="694" t="s">
        <v>4283</v>
      </c>
      <c r="B525" s="695" t="s">
        <v>3550</v>
      </c>
      <c r="C525" s="695" t="s">
        <v>3554</v>
      </c>
      <c r="D525" s="695" t="s">
        <v>3567</v>
      </c>
      <c r="E525" s="695" t="s">
        <v>3568</v>
      </c>
      <c r="F525" s="710">
        <v>53</v>
      </c>
      <c r="G525" s="710">
        <v>9063</v>
      </c>
      <c r="H525" s="710">
        <v>1</v>
      </c>
      <c r="I525" s="710">
        <v>171</v>
      </c>
      <c r="J525" s="710">
        <v>94</v>
      </c>
      <c r="K525" s="710">
        <v>10904</v>
      </c>
      <c r="L525" s="710">
        <v>1.2031336202140572</v>
      </c>
      <c r="M525" s="710">
        <v>116</v>
      </c>
      <c r="N525" s="710">
        <v>64</v>
      </c>
      <c r="O525" s="710">
        <v>7492</v>
      </c>
      <c r="P525" s="700">
        <v>0.82665783956747219</v>
      </c>
      <c r="Q525" s="711">
        <v>117.0625</v>
      </c>
    </row>
    <row r="526" spans="1:17" ht="14.4" customHeight="1" x14ac:dyDescent="0.3">
      <c r="A526" s="694" t="s">
        <v>4283</v>
      </c>
      <c r="B526" s="695" t="s">
        <v>3550</v>
      </c>
      <c r="C526" s="695" t="s">
        <v>3554</v>
      </c>
      <c r="D526" s="695" t="s">
        <v>3579</v>
      </c>
      <c r="E526" s="695" t="s">
        <v>3580</v>
      </c>
      <c r="F526" s="710">
        <v>2</v>
      </c>
      <c r="G526" s="710">
        <v>0</v>
      </c>
      <c r="H526" s="710"/>
      <c r="I526" s="710">
        <v>0</v>
      </c>
      <c r="J526" s="710"/>
      <c r="K526" s="710"/>
      <c r="L526" s="710"/>
      <c r="M526" s="710"/>
      <c r="N526" s="710">
        <v>2</v>
      </c>
      <c r="O526" s="710">
        <v>0</v>
      </c>
      <c r="P526" s="700"/>
      <c r="Q526" s="711">
        <v>0</v>
      </c>
    </row>
    <row r="527" spans="1:17" ht="14.4" customHeight="1" x14ac:dyDescent="0.3">
      <c r="A527" s="694" t="s">
        <v>4283</v>
      </c>
      <c r="B527" s="695" t="s">
        <v>3550</v>
      </c>
      <c r="C527" s="695" t="s">
        <v>3554</v>
      </c>
      <c r="D527" s="695" t="s">
        <v>3581</v>
      </c>
      <c r="E527" s="695" t="s">
        <v>3582</v>
      </c>
      <c r="F527" s="710">
        <v>24</v>
      </c>
      <c r="G527" s="710">
        <v>8208</v>
      </c>
      <c r="H527" s="710">
        <v>1</v>
      </c>
      <c r="I527" s="710">
        <v>342</v>
      </c>
      <c r="J527" s="710">
        <v>26</v>
      </c>
      <c r="K527" s="710">
        <v>6032</v>
      </c>
      <c r="L527" s="710">
        <v>0.73489278752436649</v>
      </c>
      <c r="M527" s="710">
        <v>232</v>
      </c>
      <c r="N527" s="710">
        <v>69</v>
      </c>
      <c r="O527" s="710">
        <v>16072</v>
      </c>
      <c r="P527" s="700">
        <v>1.9580896686159843</v>
      </c>
      <c r="Q527" s="711">
        <v>232.92753623188406</v>
      </c>
    </row>
    <row r="528" spans="1:17" ht="14.4" customHeight="1" x14ac:dyDescent="0.3">
      <c r="A528" s="694" t="s">
        <v>4283</v>
      </c>
      <c r="B528" s="695" t="s">
        <v>3550</v>
      </c>
      <c r="C528" s="695" t="s">
        <v>3554</v>
      </c>
      <c r="D528" s="695" t="s">
        <v>3583</v>
      </c>
      <c r="E528" s="695" t="s">
        <v>3584</v>
      </c>
      <c r="F528" s="710"/>
      <c r="G528" s="710"/>
      <c r="H528" s="710"/>
      <c r="I528" s="710"/>
      <c r="J528" s="710">
        <v>28</v>
      </c>
      <c r="K528" s="710">
        <v>0</v>
      </c>
      <c r="L528" s="710"/>
      <c r="M528" s="710">
        <v>0</v>
      </c>
      <c r="N528" s="710"/>
      <c r="O528" s="710"/>
      <c r="P528" s="700"/>
      <c r="Q528" s="711"/>
    </row>
    <row r="529" spans="1:17" ht="14.4" customHeight="1" x14ac:dyDescent="0.3">
      <c r="A529" s="694" t="s">
        <v>4283</v>
      </c>
      <c r="B529" s="695" t="s">
        <v>3600</v>
      </c>
      <c r="C529" s="695" t="s">
        <v>3554</v>
      </c>
      <c r="D529" s="695" t="s">
        <v>4047</v>
      </c>
      <c r="E529" s="695" t="s">
        <v>4048</v>
      </c>
      <c r="F529" s="710">
        <v>1</v>
      </c>
      <c r="G529" s="710">
        <v>0</v>
      </c>
      <c r="H529" s="710"/>
      <c r="I529" s="710">
        <v>0</v>
      </c>
      <c r="J529" s="710"/>
      <c r="K529" s="710"/>
      <c r="L529" s="710"/>
      <c r="M529" s="710"/>
      <c r="N529" s="710"/>
      <c r="O529" s="710"/>
      <c r="P529" s="700"/>
      <c r="Q529" s="711"/>
    </row>
    <row r="530" spans="1:17" ht="14.4" customHeight="1" x14ac:dyDescent="0.3">
      <c r="A530" s="694" t="s">
        <v>4284</v>
      </c>
      <c r="B530" s="695" t="s">
        <v>3550</v>
      </c>
      <c r="C530" s="695" t="s">
        <v>3554</v>
      </c>
      <c r="D530" s="695" t="s">
        <v>3567</v>
      </c>
      <c r="E530" s="695" t="s">
        <v>3568</v>
      </c>
      <c r="F530" s="710">
        <v>1</v>
      </c>
      <c r="G530" s="710">
        <v>171</v>
      </c>
      <c r="H530" s="710">
        <v>1</v>
      </c>
      <c r="I530" s="710">
        <v>171</v>
      </c>
      <c r="J530" s="710">
        <v>1</v>
      </c>
      <c r="K530" s="710">
        <v>116</v>
      </c>
      <c r="L530" s="710">
        <v>0.67836257309941517</v>
      </c>
      <c r="M530" s="710">
        <v>116</v>
      </c>
      <c r="N530" s="710">
        <v>4</v>
      </c>
      <c r="O530" s="710">
        <v>466</v>
      </c>
      <c r="P530" s="700">
        <v>2.7251461988304095</v>
      </c>
      <c r="Q530" s="711">
        <v>116.5</v>
      </c>
    </row>
    <row r="531" spans="1:17" ht="14.4" customHeight="1" x14ac:dyDescent="0.3">
      <c r="A531" s="694" t="s">
        <v>4285</v>
      </c>
      <c r="B531" s="695" t="s">
        <v>3550</v>
      </c>
      <c r="C531" s="695" t="s">
        <v>3554</v>
      </c>
      <c r="D531" s="695" t="s">
        <v>3567</v>
      </c>
      <c r="E531" s="695" t="s">
        <v>3568</v>
      </c>
      <c r="F531" s="710"/>
      <c r="G531" s="710"/>
      <c r="H531" s="710"/>
      <c r="I531" s="710"/>
      <c r="J531" s="710"/>
      <c r="K531" s="710"/>
      <c r="L531" s="710"/>
      <c r="M531" s="710"/>
      <c r="N531" s="710">
        <v>1</v>
      </c>
      <c r="O531" s="710">
        <v>118</v>
      </c>
      <c r="P531" s="700"/>
      <c r="Q531" s="711">
        <v>118</v>
      </c>
    </row>
    <row r="532" spans="1:17" ht="14.4" customHeight="1" x14ac:dyDescent="0.3">
      <c r="A532" s="694" t="s">
        <v>4285</v>
      </c>
      <c r="B532" s="695" t="s">
        <v>3550</v>
      </c>
      <c r="C532" s="695" t="s">
        <v>3554</v>
      </c>
      <c r="D532" s="695" t="s">
        <v>3581</v>
      </c>
      <c r="E532" s="695" t="s">
        <v>3582</v>
      </c>
      <c r="F532" s="710"/>
      <c r="G532" s="710"/>
      <c r="H532" s="710"/>
      <c r="I532" s="710"/>
      <c r="J532" s="710"/>
      <c r="K532" s="710"/>
      <c r="L532" s="710"/>
      <c r="M532" s="710"/>
      <c r="N532" s="710">
        <v>1</v>
      </c>
      <c r="O532" s="710">
        <v>234</v>
      </c>
      <c r="P532" s="700"/>
      <c r="Q532" s="711">
        <v>234</v>
      </c>
    </row>
    <row r="533" spans="1:17" ht="14.4" customHeight="1" x14ac:dyDescent="0.3">
      <c r="A533" s="694" t="s">
        <v>4286</v>
      </c>
      <c r="B533" s="695" t="s">
        <v>3550</v>
      </c>
      <c r="C533" s="695" t="s">
        <v>3554</v>
      </c>
      <c r="D533" s="695" t="s">
        <v>3567</v>
      </c>
      <c r="E533" s="695" t="s">
        <v>3568</v>
      </c>
      <c r="F533" s="710">
        <v>3</v>
      </c>
      <c r="G533" s="710">
        <v>513</v>
      </c>
      <c r="H533" s="710">
        <v>1</v>
      </c>
      <c r="I533" s="710">
        <v>171</v>
      </c>
      <c r="J533" s="710">
        <v>7</v>
      </c>
      <c r="K533" s="710">
        <v>812</v>
      </c>
      <c r="L533" s="710">
        <v>1.5828460038986354</v>
      </c>
      <c r="M533" s="710">
        <v>116</v>
      </c>
      <c r="N533" s="710">
        <v>8</v>
      </c>
      <c r="O533" s="710">
        <v>938</v>
      </c>
      <c r="P533" s="700">
        <v>1.8284600389863548</v>
      </c>
      <c r="Q533" s="711">
        <v>117.25</v>
      </c>
    </row>
    <row r="534" spans="1:17" ht="14.4" customHeight="1" x14ac:dyDescent="0.3">
      <c r="A534" s="694" t="s">
        <v>4286</v>
      </c>
      <c r="B534" s="695" t="s">
        <v>3550</v>
      </c>
      <c r="C534" s="695" t="s">
        <v>3554</v>
      </c>
      <c r="D534" s="695" t="s">
        <v>3581</v>
      </c>
      <c r="E534" s="695" t="s">
        <v>3582</v>
      </c>
      <c r="F534" s="710"/>
      <c r="G534" s="710"/>
      <c r="H534" s="710"/>
      <c r="I534" s="710"/>
      <c r="J534" s="710">
        <v>1</v>
      </c>
      <c r="K534" s="710">
        <v>232</v>
      </c>
      <c r="L534" s="710"/>
      <c r="M534" s="710">
        <v>232</v>
      </c>
      <c r="N534" s="710">
        <v>3</v>
      </c>
      <c r="O534" s="710">
        <v>702</v>
      </c>
      <c r="P534" s="700"/>
      <c r="Q534" s="711">
        <v>234</v>
      </c>
    </row>
    <row r="535" spans="1:17" ht="14.4" customHeight="1" x14ac:dyDescent="0.3">
      <c r="A535" s="694" t="s">
        <v>4287</v>
      </c>
      <c r="B535" s="695" t="s">
        <v>3550</v>
      </c>
      <c r="C535" s="695" t="s">
        <v>3554</v>
      </c>
      <c r="D535" s="695" t="s">
        <v>3567</v>
      </c>
      <c r="E535" s="695" t="s">
        <v>3568</v>
      </c>
      <c r="F535" s="710">
        <v>1</v>
      </c>
      <c r="G535" s="710">
        <v>171</v>
      </c>
      <c r="H535" s="710">
        <v>1</v>
      </c>
      <c r="I535" s="710">
        <v>171</v>
      </c>
      <c r="J535" s="710">
        <v>1</v>
      </c>
      <c r="K535" s="710">
        <v>116</v>
      </c>
      <c r="L535" s="710">
        <v>0.67836257309941517</v>
      </c>
      <c r="M535" s="710">
        <v>116</v>
      </c>
      <c r="N535" s="710"/>
      <c r="O535" s="710"/>
      <c r="P535" s="700"/>
      <c r="Q535" s="711"/>
    </row>
    <row r="536" spans="1:17" ht="14.4" customHeight="1" x14ac:dyDescent="0.3">
      <c r="A536" s="694" t="s">
        <v>4287</v>
      </c>
      <c r="B536" s="695" t="s">
        <v>3550</v>
      </c>
      <c r="C536" s="695" t="s">
        <v>3554</v>
      </c>
      <c r="D536" s="695" t="s">
        <v>3581</v>
      </c>
      <c r="E536" s="695" t="s">
        <v>3582</v>
      </c>
      <c r="F536" s="710"/>
      <c r="G536" s="710"/>
      <c r="H536" s="710"/>
      <c r="I536" s="710"/>
      <c r="J536" s="710">
        <v>1</v>
      </c>
      <c r="K536" s="710">
        <v>232</v>
      </c>
      <c r="L536" s="710"/>
      <c r="M536" s="710">
        <v>232</v>
      </c>
      <c r="N536" s="710">
        <v>1</v>
      </c>
      <c r="O536" s="710">
        <v>234</v>
      </c>
      <c r="P536" s="700"/>
      <c r="Q536" s="711">
        <v>234</v>
      </c>
    </row>
    <row r="537" spans="1:17" ht="14.4" customHeight="1" x14ac:dyDescent="0.3">
      <c r="A537" s="694" t="s">
        <v>4288</v>
      </c>
      <c r="B537" s="695" t="s">
        <v>3550</v>
      </c>
      <c r="C537" s="695" t="s">
        <v>3554</v>
      </c>
      <c r="D537" s="695" t="s">
        <v>3567</v>
      </c>
      <c r="E537" s="695" t="s">
        <v>3568</v>
      </c>
      <c r="F537" s="710">
        <v>6</v>
      </c>
      <c r="G537" s="710">
        <v>1026</v>
      </c>
      <c r="H537" s="710">
        <v>1</v>
      </c>
      <c r="I537" s="710">
        <v>171</v>
      </c>
      <c r="J537" s="710">
        <v>1</v>
      </c>
      <c r="K537" s="710">
        <v>116</v>
      </c>
      <c r="L537" s="710">
        <v>0.11306042884990253</v>
      </c>
      <c r="M537" s="710">
        <v>116</v>
      </c>
      <c r="N537" s="710">
        <v>10</v>
      </c>
      <c r="O537" s="710">
        <v>1164</v>
      </c>
      <c r="P537" s="700">
        <v>1.1345029239766082</v>
      </c>
      <c r="Q537" s="711">
        <v>116.4</v>
      </c>
    </row>
    <row r="538" spans="1:17" ht="14.4" customHeight="1" x14ac:dyDescent="0.3">
      <c r="A538" s="694" t="s">
        <v>4288</v>
      </c>
      <c r="B538" s="695" t="s">
        <v>3550</v>
      </c>
      <c r="C538" s="695" t="s">
        <v>3554</v>
      </c>
      <c r="D538" s="695" t="s">
        <v>3581</v>
      </c>
      <c r="E538" s="695" t="s">
        <v>3582</v>
      </c>
      <c r="F538" s="710">
        <v>1</v>
      </c>
      <c r="G538" s="710">
        <v>342</v>
      </c>
      <c r="H538" s="710">
        <v>1</v>
      </c>
      <c r="I538" s="710">
        <v>342</v>
      </c>
      <c r="J538" s="710">
        <v>1</v>
      </c>
      <c r="K538" s="710">
        <v>232</v>
      </c>
      <c r="L538" s="710">
        <v>0.67836257309941517</v>
      </c>
      <c r="M538" s="710">
        <v>232</v>
      </c>
      <c r="N538" s="710">
        <v>4</v>
      </c>
      <c r="O538" s="710">
        <v>930</v>
      </c>
      <c r="P538" s="700">
        <v>2.7192982456140351</v>
      </c>
      <c r="Q538" s="711">
        <v>232.5</v>
      </c>
    </row>
    <row r="539" spans="1:17" ht="14.4" customHeight="1" x14ac:dyDescent="0.3">
      <c r="A539" s="694" t="s">
        <v>4289</v>
      </c>
      <c r="B539" s="695" t="s">
        <v>3550</v>
      </c>
      <c r="C539" s="695" t="s">
        <v>3554</v>
      </c>
      <c r="D539" s="695" t="s">
        <v>3567</v>
      </c>
      <c r="E539" s="695" t="s">
        <v>3568</v>
      </c>
      <c r="F539" s="710">
        <v>3</v>
      </c>
      <c r="G539" s="710">
        <v>513</v>
      </c>
      <c r="H539" s="710">
        <v>1</v>
      </c>
      <c r="I539" s="710">
        <v>171</v>
      </c>
      <c r="J539" s="710">
        <v>2</v>
      </c>
      <c r="K539" s="710">
        <v>232</v>
      </c>
      <c r="L539" s="710">
        <v>0.45224171539961011</v>
      </c>
      <c r="M539" s="710">
        <v>116</v>
      </c>
      <c r="N539" s="710">
        <v>4</v>
      </c>
      <c r="O539" s="710">
        <v>472</v>
      </c>
      <c r="P539" s="700">
        <v>0.92007797270955161</v>
      </c>
      <c r="Q539" s="711">
        <v>118</v>
      </c>
    </row>
    <row r="540" spans="1:17" ht="14.4" customHeight="1" x14ac:dyDescent="0.3">
      <c r="A540" s="694" t="s">
        <v>4289</v>
      </c>
      <c r="B540" s="695" t="s">
        <v>3550</v>
      </c>
      <c r="C540" s="695" t="s">
        <v>3554</v>
      </c>
      <c r="D540" s="695" t="s">
        <v>3581</v>
      </c>
      <c r="E540" s="695" t="s">
        <v>3582</v>
      </c>
      <c r="F540" s="710">
        <v>1</v>
      </c>
      <c r="G540" s="710">
        <v>342</v>
      </c>
      <c r="H540" s="710">
        <v>1</v>
      </c>
      <c r="I540" s="710">
        <v>342</v>
      </c>
      <c r="J540" s="710">
        <v>1</v>
      </c>
      <c r="K540" s="710">
        <v>232</v>
      </c>
      <c r="L540" s="710">
        <v>0.67836257309941517</v>
      </c>
      <c r="M540" s="710">
        <v>232</v>
      </c>
      <c r="N540" s="710">
        <v>1</v>
      </c>
      <c r="O540" s="710">
        <v>234</v>
      </c>
      <c r="P540" s="700">
        <v>0.68421052631578949</v>
      </c>
      <c r="Q540" s="711">
        <v>234</v>
      </c>
    </row>
    <row r="541" spans="1:17" ht="14.4" customHeight="1" x14ac:dyDescent="0.3">
      <c r="A541" s="694" t="s">
        <v>4289</v>
      </c>
      <c r="B541" s="695" t="s">
        <v>3550</v>
      </c>
      <c r="C541" s="695" t="s">
        <v>3554</v>
      </c>
      <c r="D541" s="695" t="s">
        <v>3583</v>
      </c>
      <c r="E541" s="695" t="s">
        <v>3584</v>
      </c>
      <c r="F541" s="710"/>
      <c r="G541" s="710"/>
      <c r="H541" s="710"/>
      <c r="I541" s="710"/>
      <c r="J541" s="710">
        <v>1</v>
      </c>
      <c r="K541" s="710">
        <v>0</v>
      </c>
      <c r="L541" s="710"/>
      <c r="M541" s="710">
        <v>0</v>
      </c>
      <c r="N541" s="710"/>
      <c r="O541" s="710"/>
      <c r="P541" s="700"/>
      <c r="Q541" s="711"/>
    </row>
    <row r="542" spans="1:17" ht="14.4" customHeight="1" x14ac:dyDescent="0.3">
      <c r="A542" s="694" t="s">
        <v>4290</v>
      </c>
      <c r="B542" s="695" t="s">
        <v>3550</v>
      </c>
      <c r="C542" s="695" t="s">
        <v>3554</v>
      </c>
      <c r="D542" s="695" t="s">
        <v>3567</v>
      </c>
      <c r="E542" s="695" t="s">
        <v>3568</v>
      </c>
      <c r="F542" s="710">
        <v>24</v>
      </c>
      <c r="G542" s="710">
        <v>4104</v>
      </c>
      <c r="H542" s="710">
        <v>1</v>
      </c>
      <c r="I542" s="710">
        <v>171</v>
      </c>
      <c r="J542" s="710">
        <v>12</v>
      </c>
      <c r="K542" s="710">
        <v>1392</v>
      </c>
      <c r="L542" s="710">
        <v>0.33918128654970758</v>
      </c>
      <c r="M542" s="710">
        <v>116</v>
      </c>
      <c r="N542" s="710">
        <v>13</v>
      </c>
      <c r="O542" s="710">
        <v>1524</v>
      </c>
      <c r="P542" s="700">
        <v>0.37134502923976609</v>
      </c>
      <c r="Q542" s="711">
        <v>117.23076923076923</v>
      </c>
    </row>
    <row r="543" spans="1:17" ht="14.4" customHeight="1" x14ac:dyDescent="0.3">
      <c r="A543" s="694" t="s">
        <v>4290</v>
      </c>
      <c r="B543" s="695" t="s">
        <v>3550</v>
      </c>
      <c r="C543" s="695" t="s">
        <v>3554</v>
      </c>
      <c r="D543" s="695" t="s">
        <v>3579</v>
      </c>
      <c r="E543" s="695" t="s">
        <v>3580</v>
      </c>
      <c r="F543" s="710"/>
      <c r="G543" s="710"/>
      <c r="H543" s="710"/>
      <c r="I543" s="710"/>
      <c r="J543" s="710"/>
      <c r="K543" s="710"/>
      <c r="L543" s="710"/>
      <c r="M543" s="710"/>
      <c r="N543" s="710">
        <v>2</v>
      </c>
      <c r="O543" s="710">
        <v>0</v>
      </c>
      <c r="P543" s="700"/>
      <c r="Q543" s="711">
        <v>0</v>
      </c>
    </row>
    <row r="544" spans="1:17" ht="14.4" customHeight="1" x14ac:dyDescent="0.3">
      <c r="A544" s="694" t="s">
        <v>4290</v>
      </c>
      <c r="B544" s="695" t="s">
        <v>3550</v>
      </c>
      <c r="C544" s="695" t="s">
        <v>3554</v>
      </c>
      <c r="D544" s="695" t="s">
        <v>3581</v>
      </c>
      <c r="E544" s="695" t="s">
        <v>3582</v>
      </c>
      <c r="F544" s="710">
        <v>13</v>
      </c>
      <c r="G544" s="710">
        <v>4446</v>
      </c>
      <c r="H544" s="710">
        <v>1</v>
      </c>
      <c r="I544" s="710">
        <v>342</v>
      </c>
      <c r="J544" s="710">
        <v>9</v>
      </c>
      <c r="K544" s="710">
        <v>2088</v>
      </c>
      <c r="L544" s="710">
        <v>0.46963562753036436</v>
      </c>
      <c r="M544" s="710">
        <v>232</v>
      </c>
      <c r="N544" s="710">
        <v>18</v>
      </c>
      <c r="O544" s="710">
        <v>4194</v>
      </c>
      <c r="P544" s="700">
        <v>0.94331983805668018</v>
      </c>
      <c r="Q544" s="711">
        <v>233</v>
      </c>
    </row>
    <row r="545" spans="1:17" ht="14.4" customHeight="1" x14ac:dyDescent="0.3">
      <c r="A545" s="694" t="s">
        <v>4290</v>
      </c>
      <c r="B545" s="695" t="s">
        <v>3550</v>
      </c>
      <c r="C545" s="695" t="s">
        <v>3554</v>
      </c>
      <c r="D545" s="695" t="s">
        <v>3583</v>
      </c>
      <c r="E545" s="695" t="s">
        <v>3584</v>
      </c>
      <c r="F545" s="710"/>
      <c r="G545" s="710"/>
      <c r="H545" s="710"/>
      <c r="I545" s="710"/>
      <c r="J545" s="710">
        <v>5</v>
      </c>
      <c r="K545" s="710">
        <v>0</v>
      </c>
      <c r="L545" s="710"/>
      <c r="M545" s="710">
        <v>0</v>
      </c>
      <c r="N545" s="710"/>
      <c r="O545" s="710"/>
      <c r="P545" s="700"/>
      <c r="Q545" s="711"/>
    </row>
    <row r="546" spans="1:17" ht="14.4" customHeight="1" x14ac:dyDescent="0.3">
      <c r="A546" s="694" t="s">
        <v>4291</v>
      </c>
      <c r="B546" s="695" t="s">
        <v>3550</v>
      </c>
      <c r="C546" s="695" t="s">
        <v>3554</v>
      </c>
      <c r="D546" s="695" t="s">
        <v>3567</v>
      </c>
      <c r="E546" s="695" t="s">
        <v>3568</v>
      </c>
      <c r="F546" s="710">
        <v>2</v>
      </c>
      <c r="G546" s="710">
        <v>342</v>
      </c>
      <c r="H546" s="710">
        <v>1</v>
      </c>
      <c r="I546" s="710">
        <v>171</v>
      </c>
      <c r="J546" s="710">
        <v>11</v>
      </c>
      <c r="K546" s="710">
        <v>1276</v>
      </c>
      <c r="L546" s="710">
        <v>3.7309941520467835</v>
      </c>
      <c r="M546" s="710">
        <v>116</v>
      </c>
      <c r="N546" s="710">
        <v>4</v>
      </c>
      <c r="O546" s="710">
        <v>468</v>
      </c>
      <c r="P546" s="700">
        <v>1.368421052631579</v>
      </c>
      <c r="Q546" s="711">
        <v>117</v>
      </c>
    </row>
    <row r="547" spans="1:17" ht="14.4" customHeight="1" x14ac:dyDescent="0.3">
      <c r="A547" s="694" t="s">
        <v>4291</v>
      </c>
      <c r="B547" s="695" t="s">
        <v>3550</v>
      </c>
      <c r="C547" s="695" t="s">
        <v>3554</v>
      </c>
      <c r="D547" s="695" t="s">
        <v>3579</v>
      </c>
      <c r="E547" s="695" t="s">
        <v>3580</v>
      </c>
      <c r="F547" s="710"/>
      <c r="G547" s="710"/>
      <c r="H547" s="710"/>
      <c r="I547" s="710"/>
      <c r="J547" s="710">
        <v>2</v>
      </c>
      <c r="K547" s="710">
        <v>0</v>
      </c>
      <c r="L547" s="710"/>
      <c r="M547" s="710">
        <v>0</v>
      </c>
      <c r="N547" s="710"/>
      <c r="O547" s="710"/>
      <c r="P547" s="700"/>
      <c r="Q547" s="711"/>
    </row>
    <row r="548" spans="1:17" ht="14.4" customHeight="1" x14ac:dyDescent="0.3">
      <c r="A548" s="694" t="s">
        <v>4291</v>
      </c>
      <c r="B548" s="695" t="s">
        <v>3550</v>
      </c>
      <c r="C548" s="695" t="s">
        <v>3554</v>
      </c>
      <c r="D548" s="695" t="s">
        <v>3581</v>
      </c>
      <c r="E548" s="695" t="s">
        <v>3582</v>
      </c>
      <c r="F548" s="710">
        <v>2</v>
      </c>
      <c r="G548" s="710">
        <v>684</v>
      </c>
      <c r="H548" s="710">
        <v>1</v>
      </c>
      <c r="I548" s="710">
        <v>342</v>
      </c>
      <c r="J548" s="710">
        <v>3</v>
      </c>
      <c r="K548" s="710">
        <v>696</v>
      </c>
      <c r="L548" s="710">
        <v>1.0175438596491229</v>
      </c>
      <c r="M548" s="710">
        <v>232</v>
      </c>
      <c r="N548" s="710">
        <v>2</v>
      </c>
      <c r="O548" s="710">
        <v>466</v>
      </c>
      <c r="P548" s="700">
        <v>0.68128654970760238</v>
      </c>
      <c r="Q548" s="711">
        <v>233</v>
      </c>
    </row>
    <row r="549" spans="1:17" ht="14.4" customHeight="1" x14ac:dyDescent="0.3">
      <c r="A549" s="694" t="s">
        <v>4291</v>
      </c>
      <c r="B549" s="695" t="s">
        <v>3550</v>
      </c>
      <c r="C549" s="695" t="s">
        <v>3554</v>
      </c>
      <c r="D549" s="695" t="s">
        <v>3583</v>
      </c>
      <c r="E549" s="695" t="s">
        <v>3584</v>
      </c>
      <c r="F549" s="710"/>
      <c r="G549" s="710"/>
      <c r="H549" s="710"/>
      <c r="I549" s="710"/>
      <c r="J549" s="710">
        <v>4</v>
      </c>
      <c r="K549" s="710">
        <v>0</v>
      </c>
      <c r="L549" s="710"/>
      <c r="M549" s="710">
        <v>0</v>
      </c>
      <c r="N549" s="710"/>
      <c r="O549" s="710"/>
      <c r="P549" s="700"/>
      <c r="Q549" s="711"/>
    </row>
    <row r="550" spans="1:17" ht="14.4" customHeight="1" x14ac:dyDescent="0.3">
      <c r="A550" s="694" t="s">
        <v>4292</v>
      </c>
      <c r="B550" s="695" t="s">
        <v>3550</v>
      </c>
      <c r="C550" s="695" t="s">
        <v>3554</v>
      </c>
      <c r="D550" s="695" t="s">
        <v>3567</v>
      </c>
      <c r="E550" s="695" t="s">
        <v>3568</v>
      </c>
      <c r="F550" s="710"/>
      <c r="G550" s="710"/>
      <c r="H550" s="710"/>
      <c r="I550" s="710"/>
      <c r="J550" s="710">
        <v>1</v>
      </c>
      <c r="K550" s="710">
        <v>116</v>
      </c>
      <c r="L550" s="710"/>
      <c r="M550" s="710">
        <v>116</v>
      </c>
      <c r="N550" s="710">
        <v>4</v>
      </c>
      <c r="O550" s="710">
        <v>464</v>
      </c>
      <c r="P550" s="700"/>
      <c r="Q550" s="711">
        <v>116</v>
      </c>
    </row>
    <row r="551" spans="1:17" ht="14.4" customHeight="1" x14ac:dyDescent="0.3">
      <c r="A551" s="694" t="s">
        <v>4292</v>
      </c>
      <c r="B551" s="695" t="s">
        <v>3550</v>
      </c>
      <c r="C551" s="695" t="s">
        <v>3554</v>
      </c>
      <c r="D551" s="695" t="s">
        <v>3581</v>
      </c>
      <c r="E551" s="695" t="s">
        <v>3582</v>
      </c>
      <c r="F551" s="710"/>
      <c r="G551" s="710"/>
      <c r="H551" s="710"/>
      <c r="I551" s="710"/>
      <c r="J551" s="710"/>
      <c r="K551" s="710"/>
      <c r="L551" s="710"/>
      <c r="M551" s="710"/>
      <c r="N551" s="710">
        <v>1</v>
      </c>
      <c r="O551" s="710">
        <v>234</v>
      </c>
      <c r="P551" s="700"/>
      <c r="Q551" s="711">
        <v>234</v>
      </c>
    </row>
    <row r="552" spans="1:17" ht="14.4" customHeight="1" x14ac:dyDescent="0.3">
      <c r="A552" s="694" t="s">
        <v>4293</v>
      </c>
      <c r="B552" s="695" t="s">
        <v>3550</v>
      </c>
      <c r="C552" s="695" t="s">
        <v>3554</v>
      </c>
      <c r="D552" s="695" t="s">
        <v>3567</v>
      </c>
      <c r="E552" s="695" t="s">
        <v>3568</v>
      </c>
      <c r="F552" s="710">
        <v>8</v>
      </c>
      <c r="G552" s="710">
        <v>1368</v>
      </c>
      <c r="H552" s="710">
        <v>1</v>
      </c>
      <c r="I552" s="710">
        <v>171</v>
      </c>
      <c r="J552" s="710">
        <v>4</v>
      </c>
      <c r="K552" s="710">
        <v>464</v>
      </c>
      <c r="L552" s="710">
        <v>0.33918128654970758</v>
      </c>
      <c r="M552" s="710">
        <v>116</v>
      </c>
      <c r="N552" s="710">
        <v>2</v>
      </c>
      <c r="O552" s="710">
        <v>232</v>
      </c>
      <c r="P552" s="700">
        <v>0.16959064327485379</v>
      </c>
      <c r="Q552" s="711">
        <v>116</v>
      </c>
    </row>
    <row r="553" spans="1:17" ht="14.4" customHeight="1" x14ac:dyDescent="0.3">
      <c r="A553" s="694" t="s">
        <v>4293</v>
      </c>
      <c r="B553" s="695" t="s">
        <v>3550</v>
      </c>
      <c r="C553" s="695" t="s">
        <v>3554</v>
      </c>
      <c r="D553" s="695" t="s">
        <v>3581</v>
      </c>
      <c r="E553" s="695" t="s">
        <v>3582</v>
      </c>
      <c r="F553" s="710">
        <v>2</v>
      </c>
      <c r="G553" s="710">
        <v>684</v>
      </c>
      <c r="H553" s="710">
        <v>1</v>
      </c>
      <c r="I553" s="710">
        <v>342</v>
      </c>
      <c r="J553" s="710">
        <v>1</v>
      </c>
      <c r="K553" s="710">
        <v>232</v>
      </c>
      <c r="L553" s="710">
        <v>0.33918128654970758</v>
      </c>
      <c r="M553" s="710">
        <v>232</v>
      </c>
      <c r="N553" s="710">
        <v>4</v>
      </c>
      <c r="O553" s="710">
        <v>930</v>
      </c>
      <c r="P553" s="700">
        <v>1.3596491228070176</v>
      </c>
      <c r="Q553" s="711">
        <v>232.5</v>
      </c>
    </row>
    <row r="554" spans="1:17" ht="14.4" customHeight="1" thickBot="1" x14ac:dyDescent="0.35">
      <c r="A554" s="702" t="s">
        <v>4293</v>
      </c>
      <c r="B554" s="703" t="s">
        <v>3655</v>
      </c>
      <c r="C554" s="703" t="s">
        <v>3554</v>
      </c>
      <c r="D554" s="703" t="s">
        <v>4009</v>
      </c>
      <c r="E554" s="703" t="s">
        <v>4010</v>
      </c>
      <c r="F554" s="712">
        <v>2</v>
      </c>
      <c r="G554" s="712">
        <v>0</v>
      </c>
      <c r="H554" s="712"/>
      <c r="I554" s="712">
        <v>0</v>
      </c>
      <c r="J554" s="712"/>
      <c r="K554" s="712"/>
      <c r="L554" s="712"/>
      <c r="M554" s="712"/>
      <c r="N554" s="712"/>
      <c r="O554" s="712"/>
      <c r="P554" s="708"/>
      <c r="Q554" s="71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47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48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49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968.58500000000004</v>
      </c>
      <c r="C5" s="114">
        <v>880.29600000000005</v>
      </c>
      <c r="D5" s="114">
        <v>860.86199999999997</v>
      </c>
      <c r="E5" s="131">
        <v>0.88878312177041763</v>
      </c>
      <c r="F5" s="132">
        <v>283</v>
      </c>
      <c r="G5" s="114">
        <v>275</v>
      </c>
      <c r="H5" s="114">
        <v>256</v>
      </c>
      <c r="I5" s="133">
        <v>0.90459363957597172</v>
      </c>
      <c r="J5" s="123"/>
      <c r="K5" s="123"/>
      <c r="L5" s="7">
        <f>D5-B5</f>
        <v>-107.72300000000007</v>
      </c>
      <c r="M5" s="8">
        <f>H5-F5</f>
        <v>-27</v>
      </c>
    </row>
    <row r="6" spans="1:13" ht="14.4" hidden="1" customHeight="1" outlineLevel="1" x14ac:dyDescent="0.3">
      <c r="A6" s="119" t="s">
        <v>170</v>
      </c>
      <c r="B6" s="122">
        <v>164.744</v>
      </c>
      <c r="C6" s="113">
        <v>160.86000000000001</v>
      </c>
      <c r="D6" s="113">
        <v>172.80500000000001</v>
      </c>
      <c r="E6" s="134">
        <v>1.0489304618074102</v>
      </c>
      <c r="F6" s="135">
        <v>61</v>
      </c>
      <c r="G6" s="113">
        <v>54</v>
      </c>
      <c r="H6" s="113">
        <v>59</v>
      </c>
      <c r="I6" s="136">
        <v>0.96721311475409832</v>
      </c>
      <c r="J6" s="123"/>
      <c r="K6" s="123"/>
      <c r="L6" s="5">
        <f t="shared" ref="L6:L11" si="0">D6-B6</f>
        <v>8.061000000000007</v>
      </c>
      <c r="M6" s="6">
        <f t="shared" ref="M6:M13" si="1">H6-F6</f>
        <v>-2</v>
      </c>
    </row>
    <row r="7" spans="1:13" ht="14.4" hidden="1" customHeight="1" outlineLevel="1" x14ac:dyDescent="0.3">
      <c r="A7" s="119" t="s">
        <v>171</v>
      </c>
      <c r="B7" s="122">
        <v>412.738</v>
      </c>
      <c r="C7" s="113">
        <v>491.94799999999998</v>
      </c>
      <c r="D7" s="113">
        <v>507.59500000000003</v>
      </c>
      <c r="E7" s="134">
        <v>1.2298237622898789</v>
      </c>
      <c r="F7" s="135">
        <v>138</v>
      </c>
      <c r="G7" s="113">
        <v>155</v>
      </c>
      <c r="H7" s="113">
        <v>177</v>
      </c>
      <c r="I7" s="136">
        <v>1.2826086956521738</v>
      </c>
      <c r="J7" s="123"/>
      <c r="K7" s="123"/>
      <c r="L7" s="5">
        <f t="shared" si="0"/>
        <v>94.857000000000028</v>
      </c>
      <c r="M7" s="6">
        <f t="shared" si="1"/>
        <v>39</v>
      </c>
    </row>
    <row r="8" spans="1:13" ht="14.4" hidden="1" customHeight="1" outlineLevel="1" x14ac:dyDescent="0.3">
      <c r="A8" s="119" t="s">
        <v>172</v>
      </c>
      <c r="B8" s="122">
        <v>93.465000000000003</v>
      </c>
      <c r="C8" s="113">
        <v>59.756999999999998</v>
      </c>
      <c r="D8" s="113">
        <v>59.079000000000001</v>
      </c>
      <c r="E8" s="134">
        <v>0.63209757663296418</v>
      </c>
      <c r="F8" s="135">
        <v>22</v>
      </c>
      <c r="G8" s="113">
        <v>21</v>
      </c>
      <c r="H8" s="113">
        <v>18</v>
      </c>
      <c r="I8" s="136">
        <v>0.81818181818181823</v>
      </c>
      <c r="J8" s="123"/>
      <c r="K8" s="123"/>
      <c r="L8" s="5">
        <f t="shared" si="0"/>
        <v>-34.386000000000003</v>
      </c>
      <c r="M8" s="6">
        <f t="shared" si="1"/>
        <v>-4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534</v>
      </c>
      <c r="F9" s="135">
        <v>0</v>
      </c>
      <c r="G9" s="113">
        <v>0</v>
      </c>
      <c r="H9" s="113">
        <v>0</v>
      </c>
      <c r="I9" s="136" t="s">
        <v>534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242.548</v>
      </c>
      <c r="C10" s="113">
        <v>168.471</v>
      </c>
      <c r="D10" s="113">
        <v>213.07900000000001</v>
      </c>
      <c r="E10" s="134">
        <v>0.8785023995250425</v>
      </c>
      <c r="F10" s="135">
        <v>67</v>
      </c>
      <c r="G10" s="113">
        <v>57</v>
      </c>
      <c r="H10" s="113">
        <v>70</v>
      </c>
      <c r="I10" s="136">
        <v>1.044776119402985</v>
      </c>
      <c r="J10" s="123"/>
      <c r="K10" s="123"/>
      <c r="L10" s="5">
        <f t="shared" si="0"/>
        <v>-29.468999999999994</v>
      </c>
      <c r="M10" s="6">
        <f t="shared" si="1"/>
        <v>3</v>
      </c>
    </row>
    <row r="11" spans="1:13" ht="14.4" hidden="1" customHeight="1" outlineLevel="1" x14ac:dyDescent="0.3">
      <c r="A11" s="119" t="s">
        <v>175</v>
      </c>
      <c r="B11" s="122">
        <v>36.289000000000001</v>
      </c>
      <c r="C11" s="113">
        <v>61.476999999999997</v>
      </c>
      <c r="D11" s="113">
        <v>40.622</v>
      </c>
      <c r="E11" s="134">
        <v>1.1194025737826889</v>
      </c>
      <c r="F11" s="135">
        <v>16</v>
      </c>
      <c r="G11" s="113">
        <v>15</v>
      </c>
      <c r="H11" s="113">
        <v>15</v>
      </c>
      <c r="I11" s="136">
        <v>0.9375</v>
      </c>
      <c r="J11" s="123"/>
      <c r="K11" s="123"/>
      <c r="L11" s="5">
        <f t="shared" si="0"/>
        <v>4.3329999999999984</v>
      </c>
      <c r="M11" s="6">
        <f t="shared" si="1"/>
        <v>-1</v>
      </c>
    </row>
    <row r="12" spans="1:13" ht="14.4" hidden="1" customHeight="1" outlineLevel="1" thickBot="1" x14ac:dyDescent="0.35">
      <c r="A12" s="247" t="s">
        <v>234</v>
      </c>
      <c r="B12" s="248">
        <v>1.764</v>
      </c>
      <c r="C12" s="249">
        <v>18.719000000000001</v>
      </c>
      <c r="D12" s="249">
        <v>5.665</v>
      </c>
      <c r="E12" s="250"/>
      <c r="F12" s="251">
        <v>2</v>
      </c>
      <c r="G12" s="249">
        <v>6</v>
      </c>
      <c r="H12" s="249">
        <v>2</v>
      </c>
      <c r="I12" s="252"/>
      <c r="J12" s="123"/>
      <c r="K12" s="123"/>
      <c r="L12" s="253">
        <f>D12-B12</f>
        <v>3.9009999999999998</v>
      </c>
      <c r="M12" s="254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1920.1329999999998</v>
      </c>
      <c r="C13" s="116">
        <f>SUM(C5:C12)</f>
        <v>1841.528</v>
      </c>
      <c r="D13" s="116">
        <f>SUM(D5:D12)</f>
        <v>1859.7069999999999</v>
      </c>
      <c r="E13" s="137">
        <f>IF(OR(D13=0,B13=0),0,D13/B13)</f>
        <v>0.9685303049320021</v>
      </c>
      <c r="F13" s="138">
        <f>SUM(F5:F12)</f>
        <v>589</v>
      </c>
      <c r="G13" s="116">
        <f>SUM(G5:G12)</f>
        <v>583</v>
      </c>
      <c r="H13" s="116">
        <f>SUM(H5:H12)</f>
        <v>597</v>
      </c>
      <c r="I13" s="139">
        <f>IF(OR(H13=0,F13=0),0,H13/F13)</f>
        <v>1.0135823429541595</v>
      </c>
      <c r="J13" s="123"/>
      <c r="K13" s="123"/>
      <c r="L13" s="129">
        <f>D13-B13</f>
        <v>-60.425999999999931</v>
      </c>
      <c r="M13" s="140">
        <f t="shared" si="1"/>
        <v>8</v>
      </c>
    </row>
    <row r="14" spans="1:13" ht="14.4" customHeight="1" x14ac:dyDescent="0.3">
      <c r="A14" s="141"/>
      <c r="B14" s="550"/>
      <c r="C14" s="550"/>
      <c r="D14" s="550"/>
      <c r="E14" s="550"/>
      <c r="F14" s="550"/>
      <c r="G14" s="550"/>
      <c r="H14" s="550"/>
      <c r="I14" s="550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56" t="s">
        <v>230</v>
      </c>
      <c r="B16" s="558" t="s">
        <v>71</v>
      </c>
      <c r="C16" s="559"/>
      <c r="D16" s="559"/>
      <c r="E16" s="560"/>
      <c r="F16" s="558" t="s">
        <v>315</v>
      </c>
      <c r="G16" s="559"/>
      <c r="H16" s="559"/>
      <c r="I16" s="560"/>
      <c r="J16" s="541" t="s">
        <v>180</v>
      </c>
      <c r="K16" s="542"/>
      <c r="L16" s="158"/>
      <c r="M16" s="158"/>
    </row>
    <row r="17" spans="1:13" ht="14.4" customHeight="1" thickBot="1" x14ac:dyDescent="0.35">
      <c r="A17" s="557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43" t="s">
        <v>181</v>
      </c>
      <c r="K17" s="544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968.58500000000004</v>
      </c>
      <c r="C18" s="114">
        <v>880.29600000000005</v>
      </c>
      <c r="D18" s="114">
        <v>860.86199999999997</v>
      </c>
      <c r="E18" s="131">
        <v>0.88878312177041763</v>
      </c>
      <c r="F18" s="121">
        <v>283</v>
      </c>
      <c r="G18" s="114">
        <v>275</v>
      </c>
      <c r="H18" s="114">
        <v>256</v>
      </c>
      <c r="I18" s="133">
        <v>0.90459363957597172</v>
      </c>
      <c r="J18" s="545">
        <f>0.97*0.976</f>
        <v>0.94672000000000001</v>
      </c>
      <c r="K18" s="546"/>
      <c r="L18" s="147">
        <f>D18-B18</f>
        <v>-107.72300000000007</v>
      </c>
      <c r="M18" s="148">
        <f>H18-F18</f>
        <v>-27</v>
      </c>
    </row>
    <row r="19" spans="1:13" ht="14.4" hidden="1" customHeight="1" outlineLevel="1" x14ac:dyDescent="0.3">
      <c r="A19" s="119" t="s">
        <v>170</v>
      </c>
      <c r="B19" s="122">
        <v>164.744</v>
      </c>
      <c r="C19" s="113">
        <v>160.86000000000001</v>
      </c>
      <c r="D19" s="113">
        <v>172.80500000000001</v>
      </c>
      <c r="E19" s="134">
        <v>1.0489304618074102</v>
      </c>
      <c r="F19" s="122">
        <v>61</v>
      </c>
      <c r="G19" s="113">
        <v>54</v>
      </c>
      <c r="H19" s="113">
        <v>59</v>
      </c>
      <c r="I19" s="136">
        <v>0.96721311475409832</v>
      </c>
      <c r="J19" s="545">
        <f>0.97*1.096</f>
        <v>1.0631200000000001</v>
      </c>
      <c r="K19" s="546"/>
      <c r="L19" s="149">
        <f t="shared" ref="L19:L26" si="2">D19-B19</f>
        <v>8.061000000000007</v>
      </c>
      <c r="M19" s="150">
        <f t="shared" ref="M19:M26" si="3">H19-F19</f>
        <v>-2</v>
      </c>
    </row>
    <row r="20" spans="1:13" ht="14.4" hidden="1" customHeight="1" outlineLevel="1" x14ac:dyDescent="0.3">
      <c r="A20" s="119" t="s">
        <v>171</v>
      </c>
      <c r="B20" s="122">
        <v>412.738</v>
      </c>
      <c r="C20" s="113">
        <v>491.94799999999998</v>
      </c>
      <c r="D20" s="113">
        <v>507.59500000000003</v>
      </c>
      <c r="E20" s="134">
        <v>1.2298237622898789</v>
      </c>
      <c r="F20" s="122">
        <v>138</v>
      </c>
      <c r="G20" s="113">
        <v>155</v>
      </c>
      <c r="H20" s="113">
        <v>177</v>
      </c>
      <c r="I20" s="136">
        <v>1.2826086956521738</v>
      </c>
      <c r="J20" s="545">
        <f>0.97*1.047</f>
        <v>1.01559</v>
      </c>
      <c r="K20" s="546"/>
      <c r="L20" s="149">
        <f t="shared" si="2"/>
        <v>94.857000000000028</v>
      </c>
      <c r="M20" s="150">
        <f t="shared" si="3"/>
        <v>39</v>
      </c>
    </row>
    <row r="21" spans="1:13" ht="14.4" hidden="1" customHeight="1" outlineLevel="1" x14ac:dyDescent="0.3">
      <c r="A21" s="119" t="s">
        <v>172</v>
      </c>
      <c r="B21" s="122">
        <v>93.465000000000003</v>
      </c>
      <c r="C21" s="113">
        <v>59.756999999999998</v>
      </c>
      <c r="D21" s="113">
        <v>59.079000000000001</v>
      </c>
      <c r="E21" s="134">
        <v>0.63209757663296418</v>
      </c>
      <c r="F21" s="122">
        <v>22</v>
      </c>
      <c r="G21" s="113">
        <v>21</v>
      </c>
      <c r="H21" s="113">
        <v>18</v>
      </c>
      <c r="I21" s="136">
        <v>0.81818181818181823</v>
      </c>
      <c r="J21" s="545">
        <f>0.97*1.091</f>
        <v>1.05827</v>
      </c>
      <c r="K21" s="546"/>
      <c r="L21" s="149">
        <f t="shared" si="2"/>
        <v>-34.386000000000003</v>
      </c>
      <c r="M21" s="150">
        <f t="shared" si="3"/>
        <v>-4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534</v>
      </c>
      <c r="F22" s="122">
        <v>0</v>
      </c>
      <c r="G22" s="113">
        <v>0</v>
      </c>
      <c r="H22" s="113">
        <v>0</v>
      </c>
      <c r="I22" s="136" t="s">
        <v>534</v>
      </c>
      <c r="J22" s="545">
        <f>0.97*1</f>
        <v>0.97</v>
      </c>
      <c r="K22" s="54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242.548</v>
      </c>
      <c r="C23" s="113">
        <v>168.471</v>
      </c>
      <c r="D23" s="113">
        <v>213.07900000000001</v>
      </c>
      <c r="E23" s="134">
        <v>0.8785023995250425</v>
      </c>
      <c r="F23" s="122">
        <v>67</v>
      </c>
      <c r="G23" s="113">
        <v>57</v>
      </c>
      <c r="H23" s="113">
        <v>70</v>
      </c>
      <c r="I23" s="136">
        <v>1.044776119402985</v>
      </c>
      <c r="J23" s="545">
        <f>0.97*1.096</f>
        <v>1.0631200000000001</v>
      </c>
      <c r="K23" s="546"/>
      <c r="L23" s="149">
        <f t="shared" si="2"/>
        <v>-29.468999999999994</v>
      </c>
      <c r="M23" s="150">
        <f t="shared" si="3"/>
        <v>3</v>
      </c>
    </row>
    <row r="24" spans="1:13" ht="14.4" hidden="1" customHeight="1" outlineLevel="1" x14ac:dyDescent="0.3">
      <c r="A24" s="119" t="s">
        <v>175</v>
      </c>
      <c r="B24" s="122">
        <v>36.289000000000001</v>
      </c>
      <c r="C24" s="113">
        <v>61.476999999999997</v>
      </c>
      <c r="D24" s="113">
        <v>40.622</v>
      </c>
      <c r="E24" s="134">
        <v>1.1194025737826889</v>
      </c>
      <c r="F24" s="122">
        <v>16</v>
      </c>
      <c r="G24" s="113">
        <v>15</v>
      </c>
      <c r="H24" s="113">
        <v>15</v>
      </c>
      <c r="I24" s="136">
        <v>0.9375</v>
      </c>
      <c r="J24" s="545">
        <f>0.97*0.989</f>
        <v>0.95933000000000002</v>
      </c>
      <c r="K24" s="546"/>
      <c r="L24" s="149">
        <f t="shared" si="2"/>
        <v>4.3329999999999984</v>
      </c>
      <c r="M24" s="150">
        <f t="shared" si="3"/>
        <v>-1</v>
      </c>
    </row>
    <row r="25" spans="1:13" ht="14.4" hidden="1" customHeight="1" outlineLevel="1" thickBot="1" x14ac:dyDescent="0.35">
      <c r="A25" s="247" t="s">
        <v>234</v>
      </c>
      <c r="B25" s="248">
        <v>1.764</v>
      </c>
      <c r="C25" s="249">
        <v>18.719000000000001</v>
      </c>
      <c r="D25" s="249">
        <v>5.665</v>
      </c>
      <c r="E25" s="250"/>
      <c r="F25" s="248">
        <v>2</v>
      </c>
      <c r="G25" s="249">
        <v>6</v>
      </c>
      <c r="H25" s="249">
        <v>2</v>
      </c>
      <c r="I25" s="252"/>
      <c r="J25" s="368"/>
      <c r="K25" s="369"/>
      <c r="L25" s="255">
        <f>D25-B25</f>
        <v>3.9009999999999998</v>
      </c>
      <c r="M25" s="256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1920.1329999999998</v>
      </c>
      <c r="C26" s="153">
        <f>SUM(C18:C25)</f>
        <v>1841.528</v>
      </c>
      <c r="D26" s="153">
        <f>SUM(D18:D25)</f>
        <v>1859.7069999999999</v>
      </c>
      <c r="E26" s="154">
        <f>IF(OR(D26=0,B26=0),0,D26/B26)</f>
        <v>0.9685303049320021</v>
      </c>
      <c r="F26" s="152">
        <f>SUM(F18:F25)</f>
        <v>589</v>
      </c>
      <c r="G26" s="153">
        <f>SUM(G18:G25)</f>
        <v>583</v>
      </c>
      <c r="H26" s="153">
        <f>SUM(H18:H25)</f>
        <v>597</v>
      </c>
      <c r="I26" s="155">
        <f>IF(OR(H26=0,F26=0),0,H26/F26)</f>
        <v>1.0135823429541595</v>
      </c>
      <c r="J26" s="123"/>
      <c r="K26" s="123"/>
      <c r="L26" s="145">
        <f t="shared" si="2"/>
        <v>-60.425999999999931</v>
      </c>
      <c r="M26" s="156">
        <f t="shared" si="3"/>
        <v>8</v>
      </c>
    </row>
    <row r="27" spans="1:13" ht="14.4" customHeight="1" x14ac:dyDescent="0.3">
      <c r="A27" s="157"/>
      <c r="B27" s="550" t="s">
        <v>232</v>
      </c>
      <c r="C27" s="561"/>
      <c r="D27" s="561"/>
      <c r="E27" s="561"/>
      <c r="F27" s="550" t="s">
        <v>233</v>
      </c>
      <c r="G27" s="561"/>
      <c r="H27" s="561"/>
      <c r="I27" s="561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51" t="s">
        <v>231</v>
      </c>
      <c r="B29" s="553" t="s">
        <v>71</v>
      </c>
      <c r="C29" s="554"/>
      <c r="D29" s="554"/>
      <c r="E29" s="555"/>
      <c r="F29" s="554" t="s">
        <v>315</v>
      </c>
      <c r="G29" s="554"/>
      <c r="H29" s="554"/>
      <c r="I29" s="555"/>
      <c r="J29" s="158"/>
      <c r="K29" s="158"/>
      <c r="L29" s="158"/>
      <c r="M29" s="159"/>
    </row>
    <row r="30" spans="1:13" ht="14.4" customHeight="1" thickBot="1" x14ac:dyDescent="0.35">
      <c r="A30" s="552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534</v>
      </c>
      <c r="F31" s="132">
        <v>0</v>
      </c>
      <c r="G31" s="114">
        <v>0</v>
      </c>
      <c r="H31" s="114">
        <v>0</v>
      </c>
      <c r="I31" s="133" t="s">
        <v>534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534</v>
      </c>
      <c r="F32" s="135">
        <v>0</v>
      </c>
      <c r="G32" s="113">
        <v>0</v>
      </c>
      <c r="H32" s="113">
        <v>0</v>
      </c>
      <c r="I32" s="136" t="s">
        <v>534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534</v>
      </c>
      <c r="F33" s="135">
        <v>0</v>
      </c>
      <c r="G33" s="113">
        <v>0</v>
      </c>
      <c r="H33" s="113">
        <v>0</v>
      </c>
      <c r="I33" s="136" t="s">
        <v>534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534</v>
      </c>
      <c r="F34" s="135">
        <v>0</v>
      </c>
      <c r="G34" s="113">
        <v>0</v>
      </c>
      <c r="H34" s="113">
        <v>0</v>
      </c>
      <c r="I34" s="136" t="s">
        <v>534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534</v>
      </c>
      <c r="F35" s="135">
        <v>0</v>
      </c>
      <c r="G35" s="113">
        <v>0</v>
      </c>
      <c r="H35" s="113">
        <v>0</v>
      </c>
      <c r="I35" s="136" t="s">
        <v>534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534</v>
      </c>
      <c r="F36" s="135">
        <v>0</v>
      </c>
      <c r="G36" s="113">
        <v>0</v>
      </c>
      <c r="H36" s="113">
        <v>0</v>
      </c>
      <c r="I36" s="136" t="s">
        <v>534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534</v>
      </c>
      <c r="F37" s="135">
        <v>0</v>
      </c>
      <c r="G37" s="113">
        <v>0</v>
      </c>
      <c r="H37" s="113">
        <v>0</v>
      </c>
      <c r="I37" s="136" t="s">
        <v>534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1047.49</v>
      </c>
      <c r="C33" s="206">
        <v>714</v>
      </c>
      <c r="D33" s="84">
        <f>IF(C33="","",C33-B33)</f>
        <v>-333.49</v>
      </c>
      <c r="E33" s="85">
        <f>IF(C33="","",C33/B33)</f>
        <v>0.68162941889660045</v>
      </c>
      <c r="F33" s="86">
        <v>58.99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1978.8</v>
      </c>
      <c r="C34" s="207">
        <v>1382</v>
      </c>
      <c r="D34" s="87">
        <f t="shared" ref="D34:D45" si="0">IF(C34="","",C34-B34)</f>
        <v>-596.79999999999995</v>
      </c>
      <c r="E34" s="88">
        <f t="shared" ref="E34:E45" si="1">IF(C34="","",C34/B34)</f>
        <v>0.69840307256923384</v>
      </c>
      <c r="F34" s="89">
        <v>111.84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3099.55</v>
      </c>
      <c r="C35" s="207">
        <v>2217</v>
      </c>
      <c r="D35" s="87">
        <f t="shared" si="0"/>
        <v>-882.55000000000018</v>
      </c>
      <c r="E35" s="88">
        <f t="shared" si="1"/>
        <v>0.7152651191301963</v>
      </c>
      <c r="F35" s="89">
        <v>186.83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>
        <v>4355.17</v>
      </c>
      <c r="C36" s="207">
        <v>3181</v>
      </c>
      <c r="D36" s="87">
        <f t="shared" si="0"/>
        <v>-1174.17</v>
      </c>
      <c r="E36" s="88">
        <f t="shared" si="1"/>
        <v>0.73039628763056319</v>
      </c>
      <c r="F36" s="89">
        <v>302.13</v>
      </c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>
        <v>5489.5</v>
      </c>
      <c r="C37" s="207">
        <v>4031</v>
      </c>
      <c r="D37" s="87">
        <f t="shared" si="0"/>
        <v>-1458.5</v>
      </c>
      <c r="E37" s="88">
        <f t="shared" si="1"/>
        <v>0.73431095728208395</v>
      </c>
      <c r="F37" s="89">
        <v>376.11</v>
      </c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4438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799"/>
      <c r="B4" s="800" t="s">
        <v>84</v>
      </c>
      <c r="C4" s="801" t="s">
        <v>72</v>
      </c>
      <c r="D4" s="802" t="s">
        <v>85</v>
      </c>
      <c r="E4" s="800" t="s">
        <v>84</v>
      </c>
      <c r="F4" s="801" t="s">
        <v>72</v>
      </c>
      <c r="G4" s="802" t="s">
        <v>85</v>
      </c>
      <c r="H4" s="800" t="s">
        <v>84</v>
      </c>
      <c r="I4" s="801" t="s">
        <v>72</v>
      </c>
      <c r="J4" s="802" t="s">
        <v>85</v>
      </c>
      <c r="K4" s="803"/>
      <c r="L4" s="804"/>
      <c r="M4" s="804"/>
      <c r="N4" s="804"/>
      <c r="O4" s="805"/>
      <c r="P4" s="806"/>
      <c r="Q4" s="807" t="s">
        <v>73</v>
      </c>
      <c r="R4" s="808" t="s">
        <v>72</v>
      </c>
      <c r="S4" s="809" t="s">
        <v>86</v>
      </c>
      <c r="T4" s="810" t="s">
        <v>87</v>
      </c>
      <c r="U4" s="810" t="s">
        <v>88</v>
      </c>
      <c r="V4" s="811" t="s">
        <v>2</v>
      </c>
      <c r="W4" s="812" t="s">
        <v>89</v>
      </c>
    </row>
    <row r="5" spans="1:23" ht="14.4" customHeight="1" x14ac:dyDescent="0.3">
      <c r="A5" s="842" t="s">
        <v>4295</v>
      </c>
      <c r="B5" s="404"/>
      <c r="C5" s="813"/>
      <c r="D5" s="814"/>
      <c r="E5" s="815"/>
      <c r="F5" s="816"/>
      <c r="G5" s="817"/>
      <c r="H5" s="818">
        <v>1</v>
      </c>
      <c r="I5" s="819">
        <v>12.43</v>
      </c>
      <c r="J5" s="820">
        <v>16</v>
      </c>
      <c r="K5" s="821">
        <v>12.43</v>
      </c>
      <c r="L5" s="822">
        <v>7</v>
      </c>
      <c r="M5" s="822">
        <v>62</v>
      </c>
      <c r="N5" s="823">
        <v>20.8</v>
      </c>
      <c r="O5" s="822" t="s">
        <v>4296</v>
      </c>
      <c r="P5" s="824" t="s">
        <v>4297</v>
      </c>
      <c r="Q5" s="825">
        <f>H5-B5</f>
        <v>1</v>
      </c>
      <c r="R5" s="825">
        <f>I5-C5</f>
        <v>12.43</v>
      </c>
      <c r="S5" s="404">
        <f>IF(H5=0,"",H5*N5)</f>
        <v>20.8</v>
      </c>
      <c r="T5" s="404">
        <f>IF(H5=0,"",H5*J5)</f>
        <v>16</v>
      </c>
      <c r="U5" s="404">
        <f>IF(H5=0,"",T5-S5)</f>
        <v>-4.8000000000000007</v>
      </c>
      <c r="V5" s="826">
        <f>IF(H5=0,"",T5/S5)</f>
        <v>0.76923076923076916</v>
      </c>
      <c r="W5" s="827"/>
    </row>
    <row r="6" spans="1:23" ht="14.4" customHeight="1" x14ac:dyDescent="0.3">
      <c r="A6" s="843" t="s">
        <v>4298</v>
      </c>
      <c r="B6" s="783">
        <v>3</v>
      </c>
      <c r="C6" s="784">
        <v>18.8</v>
      </c>
      <c r="D6" s="785">
        <v>8.6999999999999993</v>
      </c>
      <c r="E6" s="795">
        <v>1</v>
      </c>
      <c r="F6" s="773">
        <v>7.23</v>
      </c>
      <c r="G6" s="774">
        <v>13</v>
      </c>
      <c r="H6" s="779">
        <v>2</v>
      </c>
      <c r="I6" s="773">
        <v>12.53</v>
      </c>
      <c r="J6" s="786">
        <v>18.5</v>
      </c>
      <c r="K6" s="778">
        <v>6.27</v>
      </c>
      <c r="L6" s="779">
        <v>4</v>
      </c>
      <c r="M6" s="779">
        <v>37</v>
      </c>
      <c r="N6" s="780">
        <v>12.43</v>
      </c>
      <c r="O6" s="779" t="s">
        <v>4296</v>
      </c>
      <c r="P6" s="796" t="s">
        <v>4299</v>
      </c>
      <c r="Q6" s="781">
        <f t="shared" ref="Q6:R69" si="0">H6-B6</f>
        <v>-1</v>
      </c>
      <c r="R6" s="781">
        <f t="shared" si="0"/>
        <v>-6.2700000000000014</v>
      </c>
      <c r="S6" s="792">
        <f t="shared" ref="S6:S69" si="1">IF(H6=0,"",H6*N6)</f>
        <v>24.86</v>
      </c>
      <c r="T6" s="792">
        <f t="shared" ref="T6:T69" si="2">IF(H6=0,"",H6*J6)</f>
        <v>37</v>
      </c>
      <c r="U6" s="792">
        <f t="shared" ref="U6:U69" si="3">IF(H6=0,"",T6-S6)</f>
        <v>12.14</v>
      </c>
      <c r="V6" s="797">
        <f t="shared" ref="V6:V69" si="4">IF(H6=0,"",T6/S6)</f>
        <v>1.4883346741753822</v>
      </c>
      <c r="W6" s="782">
        <v>18</v>
      </c>
    </row>
    <row r="7" spans="1:23" ht="14.4" customHeight="1" x14ac:dyDescent="0.3">
      <c r="A7" s="844" t="s">
        <v>4300</v>
      </c>
      <c r="B7" s="828">
        <v>1</v>
      </c>
      <c r="C7" s="829">
        <v>6.8</v>
      </c>
      <c r="D7" s="787">
        <v>9</v>
      </c>
      <c r="E7" s="830"/>
      <c r="F7" s="831"/>
      <c r="G7" s="788"/>
      <c r="H7" s="832">
        <v>1</v>
      </c>
      <c r="I7" s="831">
        <v>6.77</v>
      </c>
      <c r="J7" s="788">
        <v>8</v>
      </c>
      <c r="K7" s="833">
        <v>6.77</v>
      </c>
      <c r="L7" s="832">
        <v>5</v>
      </c>
      <c r="M7" s="832">
        <v>41</v>
      </c>
      <c r="N7" s="834">
        <v>13.77</v>
      </c>
      <c r="O7" s="832" t="s">
        <v>4296</v>
      </c>
      <c r="P7" s="835" t="s">
        <v>4301</v>
      </c>
      <c r="Q7" s="836">
        <f t="shared" si="0"/>
        <v>0</v>
      </c>
      <c r="R7" s="836">
        <f t="shared" si="0"/>
        <v>-3.0000000000000249E-2</v>
      </c>
      <c r="S7" s="837">
        <f t="shared" si="1"/>
        <v>13.77</v>
      </c>
      <c r="T7" s="837">
        <f t="shared" si="2"/>
        <v>8</v>
      </c>
      <c r="U7" s="837">
        <f t="shared" si="3"/>
        <v>-5.77</v>
      </c>
      <c r="V7" s="838">
        <f t="shared" si="4"/>
        <v>0.58097312999273787</v>
      </c>
      <c r="W7" s="789"/>
    </row>
    <row r="8" spans="1:23" ht="14.4" customHeight="1" x14ac:dyDescent="0.3">
      <c r="A8" s="844" t="s">
        <v>4302</v>
      </c>
      <c r="B8" s="828">
        <v>1</v>
      </c>
      <c r="C8" s="829">
        <v>8.6300000000000008</v>
      </c>
      <c r="D8" s="787">
        <v>12</v>
      </c>
      <c r="E8" s="830"/>
      <c r="F8" s="831"/>
      <c r="G8" s="788"/>
      <c r="H8" s="832">
        <v>1</v>
      </c>
      <c r="I8" s="831">
        <v>8.6300000000000008</v>
      </c>
      <c r="J8" s="788">
        <v>6</v>
      </c>
      <c r="K8" s="833">
        <v>8.6300000000000008</v>
      </c>
      <c r="L8" s="832">
        <v>6</v>
      </c>
      <c r="M8" s="832">
        <v>56</v>
      </c>
      <c r="N8" s="834">
        <v>18.63</v>
      </c>
      <c r="O8" s="832" t="s">
        <v>4296</v>
      </c>
      <c r="P8" s="835" t="s">
        <v>4303</v>
      </c>
      <c r="Q8" s="836">
        <f t="shared" si="0"/>
        <v>0</v>
      </c>
      <c r="R8" s="836">
        <f t="shared" si="0"/>
        <v>0</v>
      </c>
      <c r="S8" s="837">
        <f t="shared" si="1"/>
        <v>18.63</v>
      </c>
      <c r="T8" s="837">
        <f t="shared" si="2"/>
        <v>6</v>
      </c>
      <c r="U8" s="837">
        <f t="shared" si="3"/>
        <v>-12.629999999999999</v>
      </c>
      <c r="V8" s="838">
        <f t="shared" si="4"/>
        <v>0.32206119162640906</v>
      </c>
      <c r="W8" s="789"/>
    </row>
    <row r="9" spans="1:23" ht="14.4" customHeight="1" x14ac:dyDescent="0.3">
      <c r="A9" s="843" t="s">
        <v>4304</v>
      </c>
      <c r="B9" s="792"/>
      <c r="C9" s="793"/>
      <c r="D9" s="794"/>
      <c r="E9" s="775">
        <v>1</v>
      </c>
      <c r="F9" s="776">
        <v>36.67</v>
      </c>
      <c r="G9" s="777">
        <v>51</v>
      </c>
      <c r="H9" s="779"/>
      <c r="I9" s="773"/>
      <c r="J9" s="774"/>
      <c r="K9" s="778">
        <v>40.01</v>
      </c>
      <c r="L9" s="779">
        <v>17</v>
      </c>
      <c r="M9" s="779">
        <v>154</v>
      </c>
      <c r="N9" s="780">
        <v>51.21</v>
      </c>
      <c r="O9" s="779" t="s">
        <v>4296</v>
      </c>
      <c r="P9" s="796" t="s">
        <v>4305</v>
      </c>
      <c r="Q9" s="781">
        <f t="shared" si="0"/>
        <v>0</v>
      </c>
      <c r="R9" s="781">
        <f t="shared" si="0"/>
        <v>0</v>
      </c>
      <c r="S9" s="792" t="str">
        <f t="shared" si="1"/>
        <v/>
      </c>
      <c r="T9" s="792" t="str">
        <f t="shared" si="2"/>
        <v/>
      </c>
      <c r="U9" s="792" t="str">
        <f t="shared" si="3"/>
        <v/>
      </c>
      <c r="V9" s="797" t="str">
        <f t="shared" si="4"/>
        <v/>
      </c>
      <c r="W9" s="782"/>
    </row>
    <row r="10" spans="1:23" ht="14.4" customHeight="1" x14ac:dyDescent="0.3">
      <c r="A10" s="843" t="s">
        <v>4306</v>
      </c>
      <c r="B10" s="792"/>
      <c r="C10" s="793"/>
      <c r="D10" s="794"/>
      <c r="E10" s="775">
        <v>1</v>
      </c>
      <c r="F10" s="776">
        <v>27.82</v>
      </c>
      <c r="G10" s="777">
        <v>50</v>
      </c>
      <c r="H10" s="779"/>
      <c r="I10" s="773"/>
      <c r="J10" s="774"/>
      <c r="K10" s="778">
        <v>27.65</v>
      </c>
      <c r="L10" s="779">
        <v>15</v>
      </c>
      <c r="M10" s="779">
        <v>138</v>
      </c>
      <c r="N10" s="780">
        <v>45.96</v>
      </c>
      <c r="O10" s="779" t="s">
        <v>4296</v>
      </c>
      <c r="P10" s="796" t="s">
        <v>4307</v>
      </c>
      <c r="Q10" s="781">
        <f t="shared" si="0"/>
        <v>0</v>
      </c>
      <c r="R10" s="781">
        <f t="shared" si="0"/>
        <v>0</v>
      </c>
      <c r="S10" s="792" t="str">
        <f t="shared" si="1"/>
        <v/>
      </c>
      <c r="T10" s="792" t="str">
        <f t="shared" si="2"/>
        <v/>
      </c>
      <c r="U10" s="792" t="str">
        <f t="shared" si="3"/>
        <v/>
      </c>
      <c r="V10" s="797" t="str">
        <f t="shared" si="4"/>
        <v/>
      </c>
      <c r="W10" s="782"/>
    </row>
    <row r="11" spans="1:23" ht="14.4" customHeight="1" x14ac:dyDescent="0.3">
      <c r="A11" s="843" t="s">
        <v>4308</v>
      </c>
      <c r="B11" s="783">
        <v>1</v>
      </c>
      <c r="C11" s="784">
        <v>18.54</v>
      </c>
      <c r="D11" s="785">
        <v>12</v>
      </c>
      <c r="E11" s="795"/>
      <c r="F11" s="773"/>
      <c r="G11" s="774"/>
      <c r="H11" s="779"/>
      <c r="I11" s="773"/>
      <c r="J11" s="774"/>
      <c r="K11" s="778">
        <v>18.54</v>
      </c>
      <c r="L11" s="779">
        <v>7</v>
      </c>
      <c r="M11" s="779">
        <v>66</v>
      </c>
      <c r="N11" s="780">
        <v>21.98</v>
      </c>
      <c r="O11" s="779" t="s">
        <v>4296</v>
      </c>
      <c r="P11" s="796" t="s">
        <v>4309</v>
      </c>
      <c r="Q11" s="781">
        <f t="shared" si="0"/>
        <v>-1</v>
      </c>
      <c r="R11" s="781">
        <f t="shared" si="0"/>
        <v>-18.54</v>
      </c>
      <c r="S11" s="792" t="str">
        <f t="shared" si="1"/>
        <v/>
      </c>
      <c r="T11" s="792" t="str">
        <f t="shared" si="2"/>
        <v/>
      </c>
      <c r="U11" s="792" t="str">
        <f t="shared" si="3"/>
        <v/>
      </c>
      <c r="V11" s="797" t="str">
        <f t="shared" si="4"/>
        <v/>
      </c>
      <c r="W11" s="782"/>
    </row>
    <row r="12" spans="1:23" ht="14.4" customHeight="1" x14ac:dyDescent="0.3">
      <c r="A12" s="844" t="s">
        <v>4310</v>
      </c>
      <c r="B12" s="828">
        <v>5</v>
      </c>
      <c r="C12" s="829">
        <v>118.12</v>
      </c>
      <c r="D12" s="787">
        <v>26.6</v>
      </c>
      <c r="E12" s="830"/>
      <c r="F12" s="831"/>
      <c r="G12" s="788"/>
      <c r="H12" s="832">
        <v>2</v>
      </c>
      <c r="I12" s="831">
        <v>48.12</v>
      </c>
      <c r="J12" s="788">
        <v>18</v>
      </c>
      <c r="K12" s="833">
        <v>23.62</v>
      </c>
      <c r="L12" s="832">
        <v>11</v>
      </c>
      <c r="M12" s="832">
        <v>99</v>
      </c>
      <c r="N12" s="834">
        <v>32.9</v>
      </c>
      <c r="O12" s="832" t="s">
        <v>4296</v>
      </c>
      <c r="P12" s="835" t="s">
        <v>4311</v>
      </c>
      <c r="Q12" s="836">
        <f t="shared" si="0"/>
        <v>-3</v>
      </c>
      <c r="R12" s="836">
        <f t="shared" si="0"/>
        <v>-70</v>
      </c>
      <c r="S12" s="837">
        <f t="shared" si="1"/>
        <v>65.8</v>
      </c>
      <c r="T12" s="837">
        <f t="shared" si="2"/>
        <v>36</v>
      </c>
      <c r="U12" s="837">
        <f t="shared" si="3"/>
        <v>-29.799999999999997</v>
      </c>
      <c r="V12" s="838">
        <f t="shared" si="4"/>
        <v>0.5471124620060791</v>
      </c>
      <c r="W12" s="789"/>
    </row>
    <row r="13" spans="1:23" ht="14.4" customHeight="1" x14ac:dyDescent="0.3">
      <c r="A13" s="843" t="s">
        <v>4312</v>
      </c>
      <c r="B13" s="792">
        <v>6</v>
      </c>
      <c r="C13" s="793">
        <v>56.83</v>
      </c>
      <c r="D13" s="794">
        <v>9.6999999999999993</v>
      </c>
      <c r="E13" s="795">
        <v>9</v>
      </c>
      <c r="F13" s="773">
        <v>98.28</v>
      </c>
      <c r="G13" s="774">
        <v>16.3</v>
      </c>
      <c r="H13" s="775">
        <v>10</v>
      </c>
      <c r="I13" s="776">
        <v>94.71</v>
      </c>
      <c r="J13" s="777">
        <v>11.9</v>
      </c>
      <c r="K13" s="778">
        <v>9.4700000000000006</v>
      </c>
      <c r="L13" s="779">
        <v>5</v>
      </c>
      <c r="M13" s="779">
        <v>43</v>
      </c>
      <c r="N13" s="780">
        <v>14.18</v>
      </c>
      <c r="O13" s="779" t="s">
        <v>4296</v>
      </c>
      <c r="P13" s="796" t="s">
        <v>4313</v>
      </c>
      <c r="Q13" s="781">
        <f t="shared" si="0"/>
        <v>4</v>
      </c>
      <c r="R13" s="781">
        <f t="shared" si="0"/>
        <v>37.879999999999995</v>
      </c>
      <c r="S13" s="792">
        <f t="shared" si="1"/>
        <v>141.80000000000001</v>
      </c>
      <c r="T13" s="792">
        <f t="shared" si="2"/>
        <v>119</v>
      </c>
      <c r="U13" s="792">
        <f t="shared" si="3"/>
        <v>-22.800000000000011</v>
      </c>
      <c r="V13" s="797">
        <f t="shared" si="4"/>
        <v>0.83921015514809583</v>
      </c>
      <c r="W13" s="782">
        <v>21</v>
      </c>
    </row>
    <row r="14" spans="1:23" ht="14.4" customHeight="1" x14ac:dyDescent="0.3">
      <c r="A14" s="844" t="s">
        <v>4314</v>
      </c>
      <c r="B14" s="837">
        <v>1</v>
      </c>
      <c r="C14" s="839">
        <v>10.28</v>
      </c>
      <c r="D14" s="798">
        <v>7</v>
      </c>
      <c r="E14" s="830">
        <v>2</v>
      </c>
      <c r="F14" s="831">
        <v>20.45</v>
      </c>
      <c r="G14" s="788">
        <v>13</v>
      </c>
      <c r="H14" s="840"/>
      <c r="I14" s="841"/>
      <c r="J14" s="790"/>
      <c r="K14" s="833">
        <v>10.28</v>
      </c>
      <c r="L14" s="832">
        <v>6</v>
      </c>
      <c r="M14" s="832">
        <v>54</v>
      </c>
      <c r="N14" s="834">
        <v>17.899999999999999</v>
      </c>
      <c r="O14" s="832" t="s">
        <v>4296</v>
      </c>
      <c r="P14" s="835" t="s">
        <v>4315</v>
      </c>
      <c r="Q14" s="836">
        <f t="shared" si="0"/>
        <v>-1</v>
      </c>
      <c r="R14" s="836">
        <f t="shared" si="0"/>
        <v>-10.28</v>
      </c>
      <c r="S14" s="837" t="str">
        <f t="shared" si="1"/>
        <v/>
      </c>
      <c r="T14" s="837" t="str">
        <f t="shared" si="2"/>
        <v/>
      </c>
      <c r="U14" s="837" t="str">
        <f t="shared" si="3"/>
        <v/>
      </c>
      <c r="V14" s="838" t="str">
        <f t="shared" si="4"/>
        <v/>
      </c>
      <c r="W14" s="789"/>
    </row>
    <row r="15" spans="1:23" ht="14.4" customHeight="1" x14ac:dyDescent="0.3">
      <c r="A15" s="844" t="s">
        <v>4316</v>
      </c>
      <c r="B15" s="837">
        <v>4</v>
      </c>
      <c r="C15" s="839">
        <v>54.13</v>
      </c>
      <c r="D15" s="798">
        <v>10</v>
      </c>
      <c r="E15" s="830">
        <v>2</v>
      </c>
      <c r="F15" s="831">
        <v>26.14</v>
      </c>
      <c r="G15" s="788">
        <v>19.5</v>
      </c>
      <c r="H15" s="840">
        <v>3</v>
      </c>
      <c r="I15" s="841">
        <v>40.6</v>
      </c>
      <c r="J15" s="790">
        <v>13.3</v>
      </c>
      <c r="K15" s="833">
        <v>13.53</v>
      </c>
      <c r="L15" s="832">
        <v>8</v>
      </c>
      <c r="M15" s="832">
        <v>70</v>
      </c>
      <c r="N15" s="834">
        <v>23.48</v>
      </c>
      <c r="O15" s="832" t="s">
        <v>4296</v>
      </c>
      <c r="P15" s="835" t="s">
        <v>4317</v>
      </c>
      <c r="Q15" s="836">
        <f t="shared" si="0"/>
        <v>-1</v>
      </c>
      <c r="R15" s="836">
        <f t="shared" si="0"/>
        <v>-13.530000000000001</v>
      </c>
      <c r="S15" s="837">
        <f t="shared" si="1"/>
        <v>70.44</v>
      </c>
      <c r="T15" s="837">
        <f t="shared" si="2"/>
        <v>39.900000000000006</v>
      </c>
      <c r="U15" s="837">
        <f t="shared" si="3"/>
        <v>-30.539999999999992</v>
      </c>
      <c r="V15" s="838">
        <f t="shared" si="4"/>
        <v>0.56643952299829647</v>
      </c>
      <c r="W15" s="789"/>
    </row>
    <row r="16" spans="1:23" ht="14.4" customHeight="1" x14ac:dyDescent="0.3">
      <c r="A16" s="843" t="s">
        <v>4318</v>
      </c>
      <c r="B16" s="792">
        <v>1</v>
      </c>
      <c r="C16" s="793">
        <v>17.170000000000002</v>
      </c>
      <c r="D16" s="794">
        <v>9</v>
      </c>
      <c r="E16" s="795"/>
      <c r="F16" s="773"/>
      <c r="G16" s="774"/>
      <c r="H16" s="775">
        <v>3</v>
      </c>
      <c r="I16" s="776">
        <v>51.65</v>
      </c>
      <c r="J16" s="777">
        <v>7.3</v>
      </c>
      <c r="K16" s="778">
        <v>16.7</v>
      </c>
      <c r="L16" s="779">
        <v>4</v>
      </c>
      <c r="M16" s="779">
        <v>35</v>
      </c>
      <c r="N16" s="780">
        <v>11.56</v>
      </c>
      <c r="O16" s="779" t="s">
        <v>4296</v>
      </c>
      <c r="P16" s="796" t="s">
        <v>4319</v>
      </c>
      <c r="Q16" s="781">
        <f t="shared" si="0"/>
        <v>2</v>
      </c>
      <c r="R16" s="781">
        <f t="shared" si="0"/>
        <v>34.479999999999997</v>
      </c>
      <c r="S16" s="792">
        <f t="shared" si="1"/>
        <v>34.68</v>
      </c>
      <c r="T16" s="792">
        <f t="shared" si="2"/>
        <v>21.9</v>
      </c>
      <c r="U16" s="792">
        <f t="shared" si="3"/>
        <v>-12.780000000000001</v>
      </c>
      <c r="V16" s="797">
        <f t="shared" si="4"/>
        <v>0.63148788927335642</v>
      </c>
      <c r="W16" s="782"/>
    </row>
    <row r="17" spans="1:23" ht="14.4" customHeight="1" x14ac:dyDescent="0.3">
      <c r="A17" s="843" t="s">
        <v>4320</v>
      </c>
      <c r="B17" s="792">
        <v>106</v>
      </c>
      <c r="C17" s="793">
        <v>359.78</v>
      </c>
      <c r="D17" s="794">
        <v>8.4</v>
      </c>
      <c r="E17" s="795">
        <v>116</v>
      </c>
      <c r="F17" s="773">
        <v>440.53</v>
      </c>
      <c r="G17" s="774">
        <v>7.4</v>
      </c>
      <c r="H17" s="775">
        <v>130</v>
      </c>
      <c r="I17" s="776">
        <v>458.96</v>
      </c>
      <c r="J17" s="777">
        <v>8.1</v>
      </c>
      <c r="K17" s="778">
        <v>3.36</v>
      </c>
      <c r="L17" s="779">
        <v>4</v>
      </c>
      <c r="M17" s="779">
        <v>33</v>
      </c>
      <c r="N17" s="780">
        <v>10.87</v>
      </c>
      <c r="O17" s="779" t="s">
        <v>4296</v>
      </c>
      <c r="P17" s="796" t="s">
        <v>4321</v>
      </c>
      <c r="Q17" s="781">
        <f t="shared" si="0"/>
        <v>24</v>
      </c>
      <c r="R17" s="781">
        <f t="shared" si="0"/>
        <v>99.18</v>
      </c>
      <c r="S17" s="792">
        <f t="shared" si="1"/>
        <v>1413.1</v>
      </c>
      <c r="T17" s="792">
        <f t="shared" si="2"/>
        <v>1053</v>
      </c>
      <c r="U17" s="792">
        <f t="shared" si="3"/>
        <v>-360.09999999999991</v>
      </c>
      <c r="V17" s="797">
        <f t="shared" si="4"/>
        <v>0.7451701931922724</v>
      </c>
      <c r="W17" s="782">
        <v>123</v>
      </c>
    </row>
    <row r="18" spans="1:23" ht="14.4" customHeight="1" x14ac:dyDescent="0.3">
      <c r="A18" s="844" t="s">
        <v>4322</v>
      </c>
      <c r="B18" s="837">
        <v>10</v>
      </c>
      <c r="C18" s="839">
        <v>35.81</v>
      </c>
      <c r="D18" s="798">
        <v>6.8</v>
      </c>
      <c r="E18" s="830">
        <v>11</v>
      </c>
      <c r="F18" s="831">
        <v>50.17</v>
      </c>
      <c r="G18" s="788">
        <v>10.5</v>
      </c>
      <c r="H18" s="840">
        <v>1</v>
      </c>
      <c r="I18" s="841">
        <v>4.24</v>
      </c>
      <c r="J18" s="790">
        <v>6</v>
      </c>
      <c r="K18" s="833">
        <v>4.24</v>
      </c>
      <c r="L18" s="832">
        <v>4</v>
      </c>
      <c r="M18" s="832">
        <v>40</v>
      </c>
      <c r="N18" s="834">
        <v>13.44</v>
      </c>
      <c r="O18" s="832" t="s">
        <v>4296</v>
      </c>
      <c r="P18" s="835" t="s">
        <v>4323</v>
      </c>
      <c r="Q18" s="836">
        <f t="shared" si="0"/>
        <v>-9</v>
      </c>
      <c r="R18" s="836">
        <f t="shared" si="0"/>
        <v>-31.57</v>
      </c>
      <c r="S18" s="837">
        <f t="shared" si="1"/>
        <v>13.44</v>
      </c>
      <c r="T18" s="837">
        <f t="shared" si="2"/>
        <v>6</v>
      </c>
      <c r="U18" s="837">
        <f t="shared" si="3"/>
        <v>-7.4399999999999995</v>
      </c>
      <c r="V18" s="838">
        <f t="shared" si="4"/>
        <v>0.44642857142857145</v>
      </c>
      <c r="W18" s="789"/>
    </row>
    <row r="19" spans="1:23" ht="14.4" customHeight="1" x14ac:dyDescent="0.3">
      <c r="A19" s="844" t="s">
        <v>4324</v>
      </c>
      <c r="B19" s="837">
        <v>9</v>
      </c>
      <c r="C19" s="839">
        <v>57.3</v>
      </c>
      <c r="D19" s="798">
        <v>18</v>
      </c>
      <c r="E19" s="830"/>
      <c r="F19" s="831"/>
      <c r="G19" s="788"/>
      <c r="H19" s="840">
        <v>5</v>
      </c>
      <c r="I19" s="841">
        <v>38.32</v>
      </c>
      <c r="J19" s="790">
        <v>16.2</v>
      </c>
      <c r="K19" s="833">
        <v>6.4</v>
      </c>
      <c r="L19" s="832">
        <v>6</v>
      </c>
      <c r="M19" s="832">
        <v>52</v>
      </c>
      <c r="N19" s="834">
        <v>17.18</v>
      </c>
      <c r="O19" s="832" t="s">
        <v>4296</v>
      </c>
      <c r="P19" s="835" t="s">
        <v>4325</v>
      </c>
      <c r="Q19" s="836">
        <f t="shared" si="0"/>
        <v>-4</v>
      </c>
      <c r="R19" s="836">
        <f t="shared" si="0"/>
        <v>-18.979999999999997</v>
      </c>
      <c r="S19" s="837">
        <f t="shared" si="1"/>
        <v>85.9</v>
      </c>
      <c r="T19" s="837">
        <f t="shared" si="2"/>
        <v>81</v>
      </c>
      <c r="U19" s="837">
        <f t="shared" si="3"/>
        <v>-4.9000000000000057</v>
      </c>
      <c r="V19" s="838">
        <f t="shared" si="4"/>
        <v>0.94295692665890563</v>
      </c>
      <c r="W19" s="789">
        <v>16</v>
      </c>
    </row>
    <row r="20" spans="1:23" ht="14.4" customHeight="1" x14ac:dyDescent="0.3">
      <c r="A20" s="843" t="s">
        <v>4326</v>
      </c>
      <c r="B20" s="792">
        <v>5</v>
      </c>
      <c r="C20" s="793">
        <v>27.59</v>
      </c>
      <c r="D20" s="794">
        <v>9</v>
      </c>
      <c r="E20" s="775">
        <v>7</v>
      </c>
      <c r="F20" s="776">
        <v>18.399999999999999</v>
      </c>
      <c r="G20" s="777">
        <v>8.9</v>
      </c>
      <c r="H20" s="779">
        <v>4</v>
      </c>
      <c r="I20" s="773">
        <v>9.83</v>
      </c>
      <c r="J20" s="786">
        <v>11.3</v>
      </c>
      <c r="K20" s="778">
        <v>2.46</v>
      </c>
      <c r="L20" s="779">
        <v>3</v>
      </c>
      <c r="M20" s="779">
        <v>31</v>
      </c>
      <c r="N20" s="780">
        <v>10.4</v>
      </c>
      <c r="O20" s="779" t="s">
        <v>4296</v>
      </c>
      <c r="P20" s="796" t="s">
        <v>4327</v>
      </c>
      <c r="Q20" s="781">
        <f t="shared" si="0"/>
        <v>-1</v>
      </c>
      <c r="R20" s="781">
        <f t="shared" si="0"/>
        <v>-17.759999999999998</v>
      </c>
      <c r="S20" s="792">
        <f t="shared" si="1"/>
        <v>41.6</v>
      </c>
      <c r="T20" s="792">
        <f t="shared" si="2"/>
        <v>45.2</v>
      </c>
      <c r="U20" s="792">
        <f t="shared" si="3"/>
        <v>3.6000000000000014</v>
      </c>
      <c r="V20" s="797">
        <f t="shared" si="4"/>
        <v>1.0865384615384617</v>
      </c>
      <c r="W20" s="782">
        <v>11</v>
      </c>
    </row>
    <row r="21" spans="1:23" ht="14.4" customHeight="1" x14ac:dyDescent="0.3">
      <c r="A21" s="844" t="s">
        <v>4328</v>
      </c>
      <c r="B21" s="837"/>
      <c r="C21" s="839"/>
      <c r="D21" s="798"/>
      <c r="E21" s="840"/>
      <c r="F21" s="841"/>
      <c r="G21" s="790"/>
      <c r="H21" s="832">
        <v>2</v>
      </c>
      <c r="I21" s="831">
        <v>31.42</v>
      </c>
      <c r="J21" s="788">
        <v>5.5</v>
      </c>
      <c r="K21" s="833">
        <v>3.37</v>
      </c>
      <c r="L21" s="832">
        <v>4</v>
      </c>
      <c r="M21" s="832">
        <v>38</v>
      </c>
      <c r="N21" s="834">
        <v>12.74</v>
      </c>
      <c r="O21" s="832" t="s">
        <v>4296</v>
      </c>
      <c r="P21" s="835" t="s">
        <v>4329</v>
      </c>
      <c r="Q21" s="836">
        <f t="shared" si="0"/>
        <v>2</v>
      </c>
      <c r="R21" s="836">
        <f t="shared" si="0"/>
        <v>31.42</v>
      </c>
      <c r="S21" s="837">
        <f t="shared" si="1"/>
        <v>25.48</v>
      </c>
      <c r="T21" s="837">
        <f t="shared" si="2"/>
        <v>11</v>
      </c>
      <c r="U21" s="837">
        <f t="shared" si="3"/>
        <v>-14.48</v>
      </c>
      <c r="V21" s="838">
        <f t="shared" si="4"/>
        <v>0.43171114599686028</v>
      </c>
      <c r="W21" s="789"/>
    </row>
    <row r="22" spans="1:23" ht="14.4" customHeight="1" x14ac:dyDescent="0.3">
      <c r="A22" s="843" t="s">
        <v>4330</v>
      </c>
      <c r="B22" s="783">
        <v>9</v>
      </c>
      <c r="C22" s="784">
        <v>20.02</v>
      </c>
      <c r="D22" s="785">
        <v>7.3</v>
      </c>
      <c r="E22" s="795">
        <v>8</v>
      </c>
      <c r="F22" s="773">
        <v>22.01</v>
      </c>
      <c r="G22" s="774">
        <v>7.6</v>
      </c>
      <c r="H22" s="779">
        <v>3</v>
      </c>
      <c r="I22" s="773">
        <v>13.24</v>
      </c>
      <c r="J22" s="774">
        <v>6</v>
      </c>
      <c r="K22" s="778">
        <v>2.04</v>
      </c>
      <c r="L22" s="779">
        <v>2</v>
      </c>
      <c r="M22" s="779">
        <v>22</v>
      </c>
      <c r="N22" s="780">
        <v>7.41</v>
      </c>
      <c r="O22" s="779" t="s">
        <v>4296</v>
      </c>
      <c r="P22" s="796" t="s">
        <v>4331</v>
      </c>
      <c r="Q22" s="781">
        <f t="shared" si="0"/>
        <v>-6</v>
      </c>
      <c r="R22" s="781">
        <f t="shared" si="0"/>
        <v>-6.7799999999999994</v>
      </c>
      <c r="S22" s="792">
        <f t="shared" si="1"/>
        <v>22.23</v>
      </c>
      <c r="T22" s="792">
        <f t="shared" si="2"/>
        <v>18</v>
      </c>
      <c r="U22" s="792">
        <f t="shared" si="3"/>
        <v>-4.2300000000000004</v>
      </c>
      <c r="V22" s="797">
        <f t="shared" si="4"/>
        <v>0.80971659919028338</v>
      </c>
      <c r="W22" s="782">
        <v>1</v>
      </c>
    </row>
    <row r="23" spans="1:23" ht="14.4" customHeight="1" x14ac:dyDescent="0.3">
      <c r="A23" s="844" t="s">
        <v>4332</v>
      </c>
      <c r="B23" s="828"/>
      <c r="C23" s="829"/>
      <c r="D23" s="787"/>
      <c r="E23" s="830"/>
      <c r="F23" s="831"/>
      <c r="G23" s="788"/>
      <c r="H23" s="832">
        <v>1</v>
      </c>
      <c r="I23" s="831">
        <v>3.28</v>
      </c>
      <c r="J23" s="791">
        <v>17</v>
      </c>
      <c r="K23" s="833">
        <v>3.28</v>
      </c>
      <c r="L23" s="832">
        <v>3</v>
      </c>
      <c r="M23" s="832">
        <v>27</v>
      </c>
      <c r="N23" s="834">
        <v>8.9499999999999993</v>
      </c>
      <c r="O23" s="832" t="s">
        <v>4296</v>
      </c>
      <c r="P23" s="835" t="s">
        <v>4333</v>
      </c>
      <c r="Q23" s="836">
        <f t="shared" si="0"/>
        <v>1</v>
      </c>
      <c r="R23" s="836">
        <f t="shared" si="0"/>
        <v>3.28</v>
      </c>
      <c r="S23" s="837">
        <f t="shared" si="1"/>
        <v>8.9499999999999993</v>
      </c>
      <c r="T23" s="837">
        <f t="shared" si="2"/>
        <v>17</v>
      </c>
      <c r="U23" s="837">
        <f t="shared" si="3"/>
        <v>8.0500000000000007</v>
      </c>
      <c r="V23" s="838">
        <f t="shared" si="4"/>
        <v>1.8994413407821231</v>
      </c>
      <c r="W23" s="789">
        <v>8</v>
      </c>
    </row>
    <row r="24" spans="1:23" ht="14.4" customHeight="1" x14ac:dyDescent="0.3">
      <c r="A24" s="843" t="s">
        <v>4334</v>
      </c>
      <c r="B24" s="792">
        <v>17</v>
      </c>
      <c r="C24" s="793">
        <v>7.05</v>
      </c>
      <c r="D24" s="794">
        <v>4</v>
      </c>
      <c r="E24" s="795">
        <v>18</v>
      </c>
      <c r="F24" s="773">
        <v>8.99</v>
      </c>
      <c r="G24" s="774">
        <v>3.1</v>
      </c>
      <c r="H24" s="775">
        <v>25</v>
      </c>
      <c r="I24" s="776">
        <v>10.99</v>
      </c>
      <c r="J24" s="777">
        <v>3.4</v>
      </c>
      <c r="K24" s="778">
        <v>0.41</v>
      </c>
      <c r="L24" s="779">
        <v>1</v>
      </c>
      <c r="M24" s="779">
        <v>11</v>
      </c>
      <c r="N24" s="780">
        <v>3.55</v>
      </c>
      <c r="O24" s="779" t="s">
        <v>4296</v>
      </c>
      <c r="P24" s="796" t="s">
        <v>4335</v>
      </c>
      <c r="Q24" s="781">
        <f t="shared" si="0"/>
        <v>8</v>
      </c>
      <c r="R24" s="781">
        <f t="shared" si="0"/>
        <v>3.9400000000000004</v>
      </c>
      <c r="S24" s="792">
        <f t="shared" si="1"/>
        <v>88.75</v>
      </c>
      <c r="T24" s="792">
        <f t="shared" si="2"/>
        <v>85</v>
      </c>
      <c r="U24" s="792">
        <f t="shared" si="3"/>
        <v>-3.75</v>
      </c>
      <c r="V24" s="797">
        <f t="shared" si="4"/>
        <v>0.95774647887323938</v>
      </c>
      <c r="W24" s="782">
        <v>10</v>
      </c>
    </row>
    <row r="25" spans="1:23" ht="14.4" customHeight="1" x14ac:dyDescent="0.3">
      <c r="A25" s="843" t="s">
        <v>4336</v>
      </c>
      <c r="B25" s="783">
        <v>8</v>
      </c>
      <c r="C25" s="784">
        <v>9.39</v>
      </c>
      <c r="D25" s="785">
        <v>5.4</v>
      </c>
      <c r="E25" s="795">
        <v>3</v>
      </c>
      <c r="F25" s="773">
        <v>3.77</v>
      </c>
      <c r="G25" s="774">
        <v>4</v>
      </c>
      <c r="H25" s="779">
        <v>4</v>
      </c>
      <c r="I25" s="773">
        <v>4.7</v>
      </c>
      <c r="J25" s="774">
        <v>3.3</v>
      </c>
      <c r="K25" s="778">
        <v>1.17</v>
      </c>
      <c r="L25" s="779">
        <v>2</v>
      </c>
      <c r="M25" s="779">
        <v>21</v>
      </c>
      <c r="N25" s="780">
        <v>7.1</v>
      </c>
      <c r="O25" s="779" t="s">
        <v>4296</v>
      </c>
      <c r="P25" s="796" t="s">
        <v>4337</v>
      </c>
      <c r="Q25" s="781">
        <f t="shared" si="0"/>
        <v>-4</v>
      </c>
      <c r="R25" s="781">
        <f t="shared" si="0"/>
        <v>-4.6900000000000004</v>
      </c>
      <c r="S25" s="792">
        <f t="shared" si="1"/>
        <v>28.4</v>
      </c>
      <c r="T25" s="792">
        <f t="shared" si="2"/>
        <v>13.2</v>
      </c>
      <c r="U25" s="792">
        <f t="shared" si="3"/>
        <v>-15.2</v>
      </c>
      <c r="V25" s="797">
        <f t="shared" si="4"/>
        <v>0.46478873239436619</v>
      </c>
      <c r="W25" s="782"/>
    </row>
    <row r="26" spans="1:23" ht="14.4" customHeight="1" x14ac:dyDescent="0.3">
      <c r="A26" s="843" t="s">
        <v>4338</v>
      </c>
      <c r="B26" s="783">
        <v>3</v>
      </c>
      <c r="C26" s="784">
        <v>1.78</v>
      </c>
      <c r="D26" s="785">
        <v>3</v>
      </c>
      <c r="E26" s="795">
        <v>1</v>
      </c>
      <c r="F26" s="773">
        <v>0.61</v>
      </c>
      <c r="G26" s="774">
        <v>2</v>
      </c>
      <c r="H26" s="779">
        <v>3</v>
      </c>
      <c r="I26" s="773">
        <v>1.78</v>
      </c>
      <c r="J26" s="774">
        <v>6.7</v>
      </c>
      <c r="K26" s="778">
        <v>0.59</v>
      </c>
      <c r="L26" s="779">
        <v>2</v>
      </c>
      <c r="M26" s="779">
        <v>21</v>
      </c>
      <c r="N26" s="780">
        <v>7.11</v>
      </c>
      <c r="O26" s="779" t="s">
        <v>4296</v>
      </c>
      <c r="P26" s="796" t="s">
        <v>4339</v>
      </c>
      <c r="Q26" s="781">
        <f t="shared" si="0"/>
        <v>0</v>
      </c>
      <c r="R26" s="781">
        <f t="shared" si="0"/>
        <v>0</v>
      </c>
      <c r="S26" s="792">
        <f t="shared" si="1"/>
        <v>21.330000000000002</v>
      </c>
      <c r="T26" s="792">
        <f t="shared" si="2"/>
        <v>20.100000000000001</v>
      </c>
      <c r="U26" s="792">
        <f t="shared" si="3"/>
        <v>-1.2300000000000004</v>
      </c>
      <c r="V26" s="797">
        <f t="shared" si="4"/>
        <v>0.94233473980309423</v>
      </c>
      <c r="W26" s="782">
        <v>4</v>
      </c>
    </row>
    <row r="27" spans="1:23" ht="14.4" customHeight="1" x14ac:dyDescent="0.3">
      <c r="A27" s="844" t="s">
        <v>4340</v>
      </c>
      <c r="B27" s="828">
        <v>1</v>
      </c>
      <c r="C27" s="829">
        <v>1.1299999999999999</v>
      </c>
      <c r="D27" s="787">
        <v>5</v>
      </c>
      <c r="E27" s="830"/>
      <c r="F27" s="831"/>
      <c r="G27" s="788"/>
      <c r="H27" s="832"/>
      <c r="I27" s="831"/>
      <c r="J27" s="788"/>
      <c r="K27" s="833">
        <v>1.1299999999999999</v>
      </c>
      <c r="L27" s="832">
        <v>5</v>
      </c>
      <c r="M27" s="832">
        <v>41</v>
      </c>
      <c r="N27" s="834">
        <v>13.51</v>
      </c>
      <c r="O27" s="832" t="s">
        <v>4296</v>
      </c>
      <c r="P27" s="835" t="s">
        <v>4341</v>
      </c>
      <c r="Q27" s="836">
        <f t="shared" si="0"/>
        <v>-1</v>
      </c>
      <c r="R27" s="836">
        <f t="shared" si="0"/>
        <v>-1.1299999999999999</v>
      </c>
      <c r="S27" s="837" t="str">
        <f t="shared" si="1"/>
        <v/>
      </c>
      <c r="T27" s="837" t="str">
        <f t="shared" si="2"/>
        <v/>
      </c>
      <c r="U27" s="837" t="str">
        <f t="shared" si="3"/>
        <v/>
      </c>
      <c r="V27" s="838" t="str">
        <f t="shared" si="4"/>
        <v/>
      </c>
      <c r="W27" s="789"/>
    </row>
    <row r="28" spans="1:23" ht="14.4" customHeight="1" x14ac:dyDescent="0.3">
      <c r="A28" s="843" t="s">
        <v>4342</v>
      </c>
      <c r="B28" s="792">
        <v>2</v>
      </c>
      <c r="C28" s="793">
        <v>1.41</v>
      </c>
      <c r="D28" s="794">
        <v>2</v>
      </c>
      <c r="E28" s="775">
        <v>3</v>
      </c>
      <c r="F28" s="776">
        <v>2.98</v>
      </c>
      <c r="G28" s="777">
        <v>4</v>
      </c>
      <c r="H28" s="779">
        <v>2</v>
      </c>
      <c r="I28" s="773">
        <v>2.31</v>
      </c>
      <c r="J28" s="774">
        <v>6</v>
      </c>
      <c r="K28" s="778">
        <v>1.04</v>
      </c>
      <c r="L28" s="779">
        <v>3</v>
      </c>
      <c r="M28" s="779">
        <v>26</v>
      </c>
      <c r="N28" s="780">
        <v>8.6999999999999993</v>
      </c>
      <c r="O28" s="779" t="s">
        <v>4296</v>
      </c>
      <c r="P28" s="796" t="s">
        <v>4343</v>
      </c>
      <c r="Q28" s="781">
        <f t="shared" si="0"/>
        <v>0</v>
      </c>
      <c r="R28" s="781">
        <f t="shared" si="0"/>
        <v>0.90000000000000013</v>
      </c>
      <c r="S28" s="792">
        <f t="shared" si="1"/>
        <v>17.399999999999999</v>
      </c>
      <c r="T28" s="792">
        <f t="shared" si="2"/>
        <v>12</v>
      </c>
      <c r="U28" s="792">
        <f t="shared" si="3"/>
        <v>-5.3999999999999986</v>
      </c>
      <c r="V28" s="797">
        <f t="shared" si="4"/>
        <v>0.68965517241379315</v>
      </c>
      <c r="W28" s="782"/>
    </row>
    <row r="29" spans="1:23" ht="14.4" customHeight="1" x14ac:dyDescent="0.3">
      <c r="A29" s="844" t="s">
        <v>4344</v>
      </c>
      <c r="B29" s="837">
        <v>1</v>
      </c>
      <c r="C29" s="839">
        <v>1.46</v>
      </c>
      <c r="D29" s="798">
        <v>3</v>
      </c>
      <c r="E29" s="840"/>
      <c r="F29" s="841"/>
      <c r="G29" s="790"/>
      <c r="H29" s="832"/>
      <c r="I29" s="831"/>
      <c r="J29" s="788"/>
      <c r="K29" s="833">
        <v>2.39</v>
      </c>
      <c r="L29" s="832">
        <v>5</v>
      </c>
      <c r="M29" s="832">
        <v>48</v>
      </c>
      <c r="N29" s="834">
        <v>16.010000000000002</v>
      </c>
      <c r="O29" s="832" t="s">
        <v>4296</v>
      </c>
      <c r="P29" s="835" t="s">
        <v>4345</v>
      </c>
      <c r="Q29" s="836">
        <f t="shared" si="0"/>
        <v>-1</v>
      </c>
      <c r="R29" s="836">
        <f t="shared" si="0"/>
        <v>-1.46</v>
      </c>
      <c r="S29" s="837" t="str">
        <f t="shared" si="1"/>
        <v/>
      </c>
      <c r="T29" s="837" t="str">
        <f t="shared" si="2"/>
        <v/>
      </c>
      <c r="U29" s="837" t="str">
        <f t="shared" si="3"/>
        <v/>
      </c>
      <c r="V29" s="838" t="str">
        <f t="shared" si="4"/>
        <v/>
      </c>
      <c r="W29" s="789"/>
    </row>
    <row r="30" spans="1:23" ht="14.4" customHeight="1" x14ac:dyDescent="0.3">
      <c r="A30" s="843" t="s">
        <v>4346</v>
      </c>
      <c r="B30" s="792">
        <v>1</v>
      </c>
      <c r="C30" s="793">
        <v>0.74</v>
      </c>
      <c r="D30" s="794">
        <v>3</v>
      </c>
      <c r="E30" s="775">
        <v>1</v>
      </c>
      <c r="F30" s="776">
        <v>0.77</v>
      </c>
      <c r="G30" s="777">
        <v>3</v>
      </c>
      <c r="H30" s="779"/>
      <c r="I30" s="773"/>
      <c r="J30" s="774"/>
      <c r="K30" s="778">
        <v>0.74</v>
      </c>
      <c r="L30" s="779">
        <v>3</v>
      </c>
      <c r="M30" s="779">
        <v>27</v>
      </c>
      <c r="N30" s="780">
        <v>8.86</v>
      </c>
      <c r="O30" s="779" t="s">
        <v>4296</v>
      </c>
      <c r="P30" s="796" t="s">
        <v>4347</v>
      </c>
      <c r="Q30" s="781">
        <f t="shared" si="0"/>
        <v>-1</v>
      </c>
      <c r="R30" s="781">
        <f t="shared" si="0"/>
        <v>-0.74</v>
      </c>
      <c r="S30" s="792" t="str">
        <f t="shared" si="1"/>
        <v/>
      </c>
      <c r="T30" s="792" t="str">
        <f t="shared" si="2"/>
        <v/>
      </c>
      <c r="U30" s="792" t="str">
        <f t="shared" si="3"/>
        <v/>
      </c>
      <c r="V30" s="797" t="str">
        <f t="shared" si="4"/>
        <v/>
      </c>
      <c r="W30" s="782"/>
    </row>
    <row r="31" spans="1:23" ht="14.4" customHeight="1" x14ac:dyDescent="0.3">
      <c r="A31" s="843" t="s">
        <v>4348</v>
      </c>
      <c r="B31" s="792">
        <v>1</v>
      </c>
      <c r="C31" s="793">
        <v>0.59</v>
      </c>
      <c r="D31" s="794">
        <v>4</v>
      </c>
      <c r="E31" s="795"/>
      <c r="F31" s="773"/>
      <c r="G31" s="774"/>
      <c r="H31" s="775">
        <v>1</v>
      </c>
      <c r="I31" s="776">
        <v>0.59</v>
      </c>
      <c r="J31" s="777">
        <v>4</v>
      </c>
      <c r="K31" s="778">
        <v>0.59</v>
      </c>
      <c r="L31" s="779">
        <v>2</v>
      </c>
      <c r="M31" s="779">
        <v>22</v>
      </c>
      <c r="N31" s="780">
        <v>7.5</v>
      </c>
      <c r="O31" s="779" t="s">
        <v>4296</v>
      </c>
      <c r="P31" s="796" t="s">
        <v>4349</v>
      </c>
      <c r="Q31" s="781">
        <f t="shared" si="0"/>
        <v>0</v>
      </c>
      <c r="R31" s="781">
        <f t="shared" si="0"/>
        <v>0</v>
      </c>
      <c r="S31" s="792">
        <f t="shared" si="1"/>
        <v>7.5</v>
      </c>
      <c r="T31" s="792">
        <f t="shared" si="2"/>
        <v>4</v>
      </c>
      <c r="U31" s="792">
        <f t="shared" si="3"/>
        <v>-3.5</v>
      </c>
      <c r="V31" s="797">
        <f t="shared" si="4"/>
        <v>0.53333333333333333</v>
      </c>
      <c r="W31" s="782"/>
    </row>
    <row r="32" spans="1:23" ht="14.4" customHeight="1" x14ac:dyDescent="0.3">
      <c r="A32" s="843" t="s">
        <v>4350</v>
      </c>
      <c r="B32" s="783">
        <v>2</v>
      </c>
      <c r="C32" s="784">
        <v>0.96</v>
      </c>
      <c r="D32" s="785">
        <v>2.5</v>
      </c>
      <c r="E32" s="795">
        <v>2</v>
      </c>
      <c r="F32" s="773">
        <v>0.98</v>
      </c>
      <c r="G32" s="774">
        <v>2</v>
      </c>
      <c r="H32" s="779">
        <v>1</v>
      </c>
      <c r="I32" s="773">
        <v>0.5</v>
      </c>
      <c r="J32" s="786">
        <v>9</v>
      </c>
      <c r="K32" s="778">
        <v>0.48</v>
      </c>
      <c r="L32" s="779">
        <v>2</v>
      </c>
      <c r="M32" s="779">
        <v>22</v>
      </c>
      <c r="N32" s="780">
        <v>7.19</v>
      </c>
      <c r="O32" s="779" t="s">
        <v>4296</v>
      </c>
      <c r="P32" s="796" t="s">
        <v>4351</v>
      </c>
      <c r="Q32" s="781">
        <f t="shared" si="0"/>
        <v>-1</v>
      </c>
      <c r="R32" s="781">
        <f t="shared" si="0"/>
        <v>-0.45999999999999996</v>
      </c>
      <c r="S32" s="792">
        <f t="shared" si="1"/>
        <v>7.19</v>
      </c>
      <c r="T32" s="792">
        <f t="shared" si="2"/>
        <v>9</v>
      </c>
      <c r="U32" s="792">
        <f t="shared" si="3"/>
        <v>1.8099999999999996</v>
      </c>
      <c r="V32" s="797">
        <f t="shared" si="4"/>
        <v>1.2517385257301807</v>
      </c>
      <c r="W32" s="782">
        <v>2</v>
      </c>
    </row>
    <row r="33" spans="1:23" ht="14.4" customHeight="1" x14ac:dyDescent="0.3">
      <c r="A33" s="844" t="s">
        <v>4352</v>
      </c>
      <c r="B33" s="828">
        <v>1</v>
      </c>
      <c r="C33" s="829">
        <v>0.54</v>
      </c>
      <c r="D33" s="787">
        <v>11</v>
      </c>
      <c r="E33" s="830"/>
      <c r="F33" s="831"/>
      <c r="G33" s="788"/>
      <c r="H33" s="832"/>
      <c r="I33" s="831"/>
      <c r="J33" s="788"/>
      <c r="K33" s="833">
        <v>0.54</v>
      </c>
      <c r="L33" s="832">
        <v>3</v>
      </c>
      <c r="M33" s="832">
        <v>25</v>
      </c>
      <c r="N33" s="834">
        <v>8.4</v>
      </c>
      <c r="O33" s="832" t="s">
        <v>4296</v>
      </c>
      <c r="P33" s="835" t="s">
        <v>4353</v>
      </c>
      <c r="Q33" s="836">
        <f t="shared" si="0"/>
        <v>-1</v>
      </c>
      <c r="R33" s="836">
        <f t="shared" si="0"/>
        <v>-0.54</v>
      </c>
      <c r="S33" s="837" t="str">
        <f t="shared" si="1"/>
        <v/>
      </c>
      <c r="T33" s="837" t="str">
        <f t="shared" si="2"/>
        <v/>
      </c>
      <c r="U33" s="837" t="str">
        <f t="shared" si="3"/>
        <v/>
      </c>
      <c r="V33" s="838" t="str">
        <f t="shared" si="4"/>
        <v/>
      </c>
      <c r="W33" s="789"/>
    </row>
    <row r="34" spans="1:23" ht="14.4" customHeight="1" x14ac:dyDescent="0.3">
      <c r="A34" s="843" t="s">
        <v>4354</v>
      </c>
      <c r="B34" s="792">
        <v>1</v>
      </c>
      <c r="C34" s="793">
        <v>1.8</v>
      </c>
      <c r="D34" s="794">
        <v>9</v>
      </c>
      <c r="E34" s="795"/>
      <c r="F34" s="773"/>
      <c r="G34" s="774"/>
      <c r="H34" s="775">
        <v>1</v>
      </c>
      <c r="I34" s="776">
        <v>1.8</v>
      </c>
      <c r="J34" s="777">
        <v>10</v>
      </c>
      <c r="K34" s="778">
        <v>1.8</v>
      </c>
      <c r="L34" s="779">
        <v>5</v>
      </c>
      <c r="M34" s="779">
        <v>42</v>
      </c>
      <c r="N34" s="780">
        <v>14.02</v>
      </c>
      <c r="O34" s="779" t="s">
        <v>4296</v>
      </c>
      <c r="P34" s="796" t="s">
        <v>4355</v>
      </c>
      <c r="Q34" s="781">
        <f t="shared" si="0"/>
        <v>0</v>
      </c>
      <c r="R34" s="781">
        <f t="shared" si="0"/>
        <v>0</v>
      </c>
      <c r="S34" s="792">
        <f t="shared" si="1"/>
        <v>14.02</v>
      </c>
      <c r="T34" s="792">
        <f t="shared" si="2"/>
        <v>10</v>
      </c>
      <c r="U34" s="792">
        <f t="shared" si="3"/>
        <v>-4.0199999999999996</v>
      </c>
      <c r="V34" s="797">
        <f t="shared" si="4"/>
        <v>0.71326676176890158</v>
      </c>
      <c r="W34" s="782"/>
    </row>
    <row r="35" spans="1:23" ht="14.4" customHeight="1" x14ac:dyDescent="0.3">
      <c r="A35" s="843" t="s">
        <v>4356</v>
      </c>
      <c r="B35" s="792">
        <v>19</v>
      </c>
      <c r="C35" s="793">
        <v>13.37</v>
      </c>
      <c r="D35" s="794">
        <v>6.2</v>
      </c>
      <c r="E35" s="795">
        <v>21</v>
      </c>
      <c r="F35" s="773">
        <v>16.28</v>
      </c>
      <c r="G35" s="774">
        <v>6.4</v>
      </c>
      <c r="H35" s="775">
        <v>24</v>
      </c>
      <c r="I35" s="776">
        <v>17.239999999999998</v>
      </c>
      <c r="J35" s="777">
        <v>4.5</v>
      </c>
      <c r="K35" s="778">
        <v>0.7</v>
      </c>
      <c r="L35" s="779">
        <v>2</v>
      </c>
      <c r="M35" s="779">
        <v>21</v>
      </c>
      <c r="N35" s="780">
        <v>7</v>
      </c>
      <c r="O35" s="779" t="s">
        <v>4296</v>
      </c>
      <c r="P35" s="796" t="s">
        <v>4357</v>
      </c>
      <c r="Q35" s="781">
        <f t="shared" si="0"/>
        <v>5</v>
      </c>
      <c r="R35" s="781">
        <f t="shared" si="0"/>
        <v>3.8699999999999992</v>
      </c>
      <c r="S35" s="792">
        <f t="shared" si="1"/>
        <v>168</v>
      </c>
      <c r="T35" s="792">
        <f t="shared" si="2"/>
        <v>108</v>
      </c>
      <c r="U35" s="792">
        <f t="shared" si="3"/>
        <v>-60</v>
      </c>
      <c r="V35" s="797">
        <f t="shared" si="4"/>
        <v>0.6428571428571429</v>
      </c>
      <c r="W35" s="782">
        <v>4</v>
      </c>
    </row>
    <row r="36" spans="1:23" ht="14.4" customHeight="1" x14ac:dyDescent="0.3">
      <c r="A36" s="844" t="s">
        <v>4358</v>
      </c>
      <c r="B36" s="837">
        <v>5</v>
      </c>
      <c r="C36" s="839">
        <v>5.56</v>
      </c>
      <c r="D36" s="798">
        <v>8.4</v>
      </c>
      <c r="E36" s="830">
        <v>7</v>
      </c>
      <c r="F36" s="831">
        <v>8.4</v>
      </c>
      <c r="G36" s="788">
        <v>6.9</v>
      </c>
      <c r="H36" s="840">
        <v>6</v>
      </c>
      <c r="I36" s="841">
        <v>6.72</v>
      </c>
      <c r="J36" s="790">
        <v>6.2</v>
      </c>
      <c r="K36" s="833">
        <v>1.1100000000000001</v>
      </c>
      <c r="L36" s="832">
        <v>3</v>
      </c>
      <c r="M36" s="832">
        <v>30</v>
      </c>
      <c r="N36" s="834">
        <v>9.93</v>
      </c>
      <c r="O36" s="832" t="s">
        <v>4296</v>
      </c>
      <c r="P36" s="835" t="s">
        <v>4359</v>
      </c>
      <c r="Q36" s="836">
        <f t="shared" si="0"/>
        <v>1</v>
      </c>
      <c r="R36" s="836">
        <f t="shared" si="0"/>
        <v>1.1600000000000001</v>
      </c>
      <c r="S36" s="837">
        <f t="shared" si="1"/>
        <v>59.58</v>
      </c>
      <c r="T36" s="837">
        <f t="shared" si="2"/>
        <v>37.200000000000003</v>
      </c>
      <c r="U36" s="837">
        <f t="shared" si="3"/>
        <v>-22.379999999999995</v>
      </c>
      <c r="V36" s="838">
        <f t="shared" si="4"/>
        <v>0.62437059415911389</v>
      </c>
      <c r="W36" s="789"/>
    </row>
    <row r="37" spans="1:23" ht="14.4" customHeight="1" x14ac:dyDescent="0.3">
      <c r="A37" s="844" t="s">
        <v>4360</v>
      </c>
      <c r="B37" s="837">
        <v>2</v>
      </c>
      <c r="C37" s="839">
        <v>3.87</v>
      </c>
      <c r="D37" s="798">
        <v>4</v>
      </c>
      <c r="E37" s="830"/>
      <c r="F37" s="831"/>
      <c r="G37" s="788"/>
      <c r="H37" s="840"/>
      <c r="I37" s="841"/>
      <c r="J37" s="790"/>
      <c r="K37" s="833">
        <v>2.39</v>
      </c>
      <c r="L37" s="832">
        <v>5</v>
      </c>
      <c r="M37" s="832">
        <v>42</v>
      </c>
      <c r="N37" s="834">
        <v>13.9</v>
      </c>
      <c r="O37" s="832" t="s">
        <v>4296</v>
      </c>
      <c r="P37" s="835" t="s">
        <v>4361</v>
      </c>
      <c r="Q37" s="836">
        <f t="shared" si="0"/>
        <v>-2</v>
      </c>
      <c r="R37" s="836">
        <f t="shared" si="0"/>
        <v>-3.87</v>
      </c>
      <c r="S37" s="837" t="str">
        <f t="shared" si="1"/>
        <v/>
      </c>
      <c r="T37" s="837" t="str">
        <f t="shared" si="2"/>
        <v/>
      </c>
      <c r="U37" s="837" t="str">
        <f t="shared" si="3"/>
        <v/>
      </c>
      <c r="V37" s="838" t="str">
        <f t="shared" si="4"/>
        <v/>
      </c>
      <c r="W37" s="789"/>
    </row>
    <row r="38" spans="1:23" ht="14.4" customHeight="1" x14ac:dyDescent="0.3">
      <c r="A38" s="843" t="s">
        <v>4362</v>
      </c>
      <c r="B38" s="792">
        <v>4</v>
      </c>
      <c r="C38" s="793">
        <v>1.57</v>
      </c>
      <c r="D38" s="794">
        <v>3</v>
      </c>
      <c r="E38" s="775">
        <v>10</v>
      </c>
      <c r="F38" s="776">
        <v>3.77</v>
      </c>
      <c r="G38" s="777">
        <v>2.9</v>
      </c>
      <c r="H38" s="779">
        <v>6</v>
      </c>
      <c r="I38" s="773">
        <v>2.4</v>
      </c>
      <c r="J38" s="774">
        <v>2.8</v>
      </c>
      <c r="K38" s="778">
        <v>0.38</v>
      </c>
      <c r="L38" s="779">
        <v>1</v>
      </c>
      <c r="M38" s="779">
        <v>13</v>
      </c>
      <c r="N38" s="780">
        <v>4.28</v>
      </c>
      <c r="O38" s="779" t="s">
        <v>4296</v>
      </c>
      <c r="P38" s="796" t="s">
        <v>4363</v>
      </c>
      <c r="Q38" s="781">
        <f t="shared" si="0"/>
        <v>2</v>
      </c>
      <c r="R38" s="781">
        <f t="shared" si="0"/>
        <v>0.82999999999999985</v>
      </c>
      <c r="S38" s="792">
        <f t="shared" si="1"/>
        <v>25.68</v>
      </c>
      <c r="T38" s="792">
        <f t="shared" si="2"/>
        <v>16.799999999999997</v>
      </c>
      <c r="U38" s="792">
        <f t="shared" si="3"/>
        <v>-8.8800000000000026</v>
      </c>
      <c r="V38" s="797">
        <f t="shared" si="4"/>
        <v>0.65420560747663536</v>
      </c>
      <c r="W38" s="782"/>
    </row>
    <row r="39" spans="1:23" ht="14.4" customHeight="1" x14ac:dyDescent="0.3">
      <c r="A39" s="843" t="s">
        <v>4364</v>
      </c>
      <c r="B39" s="792"/>
      <c r="C39" s="793"/>
      <c r="D39" s="794"/>
      <c r="E39" s="775">
        <v>1</v>
      </c>
      <c r="F39" s="776">
        <v>1.51</v>
      </c>
      <c r="G39" s="777">
        <v>20</v>
      </c>
      <c r="H39" s="779"/>
      <c r="I39" s="773"/>
      <c r="J39" s="774"/>
      <c r="K39" s="778">
        <v>1.1100000000000001</v>
      </c>
      <c r="L39" s="779">
        <v>4</v>
      </c>
      <c r="M39" s="779">
        <v>34</v>
      </c>
      <c r="N39" s="780">
        <v>11.38</v>
      </c>
      <c r="O39" s="779" t="s">
        <v>4296</v>
      </c>
      <c r="P39" s="796" t="s">
        <v>4365</v>
      </c>
      <c r="Q39" s="781">
        <f t="shared" si="0"/>
        <v>0</v>
      </c>
      <c r="R39" s="781">
        <f t="shared" si="0"/>
        <v>0</v>
      </c>
      <c r="S39" s="792" t="str">
        <f t="shared" si="1"/>
        <v/>
      </c>
      <c r="T39" s="792" t="str">
        <f t="shared" si="2"/>
        <v/>
      </c>
      <c r="U39" s="792" t="str">
        <f t="shared" si="3"/>
        <v/>
      </c>
      <c r="V39" s="797" t="str">
        <f t="shared" si="4"/>
        <v/>
      </c>
      <c r="W39" s="782"/>
    </row>
    <row r="40" spans="1:23" ht="14.4" customHeight="1" x14ac:dyDescent="0.3">
      <c r="A40" s="843" t="s">
        <v>4366</v>
      </c>
      <c r="B40" s="792"/>
      <c r="C40" s="793"/>
      <c r="D40" s="794"/>
      <c r="E40" s="795"/>
      <c r="F40" s="773"/>
      <c r="G40" s="774"/>
      <c r="H40" s="775">
        <v>1</v>
      </c>
      <c r="I40" s="776">
        <v>4.7699999999999996</v>
      </c>
      <c r="J40" s="777">
        <v>6</v>
      </c>
      <c r="K40" s="778">
        <v>1.91</v>
      </c>
      <c r="L40" s="779">
        <v>3</v>
      </c>
      <c r="M40" s="779">
        <v>24</v>
      </c>
      <c r="N40" s="780">
        <v>8.0399999999999991</v>
      </c>
      <c r="O40" s="779" t="s">
        <v>4296</v>
      </c>
      <c r="P40" s="796" t="s">
        <v>4367</v>
      </c>
      <c r="Q40" s="781">
        <f t="shared" si="0"/>
        <v>1</v>
      </c>
      <c r="R40" s="781">
        <f t="shared" si="0"/>
        <v>4.7699999999999996</v>
      </c>
      <c r="S40" s="792">
        <f t="shared" si="1"/>
        <v>8.0399999999999991</v>
      </c>
      <c r="T40" s="792">
        <f t="shared" si="2"/>
        <v>6</v>
      </c>
      <c r="U40" s="792">
        <f t="shared" si="3"/>
        <v>-2.0399999999999991</v>
      </c>
      <c r="V40" s="797">
        <f t="shared" si="4"/>
        <v>0.74626865671641796</v>
      </c>
      <c r="W40" s="782"/>
    </row>
    <row r="41" spans="1:23" ht="14.4" customHeight="1" x14ac:dyDescent="0.3">
      <c r="A41" s="843" t="s">
        <v>4368</v>
      </c>
      <c r="B41" s="783">
        <v>1</v>
      </c>
      <c r="C41" s="784">
        <v>0.49</v>
      </c>
      <c r="D41" s="785">
        <v>3</v>
      </c>
      <c r="E41" s="795"/>
      <c r="F41" s="773"/>
      <c r="G41" s="774"/>
      <c r="H41" s="779"/>
      <c r="I41" s="773"/>
      <c r="J41" s="774"/>
      <c r="K41" s="778">
        <v>0.49</v>
      </c>
      <c r="L41" s="779">
        <v>2</v>
      </c>
      <c r="M41" s="779">
        <v>21</v>
      </c>
      <c r="N41" s="780">
        <v>6.99</v>
      </c>
      <c r="O41" s="779" t="s">
        <v>4296</v>
      </c>
      <c r="P41" s="796" t="s">
        <v>4369</v>
      </c>
      <c r="Q41" s="781">
        <f t="shared" si="0"/>
        <v>-1</v>
      </c>
      <c r="R41" s="781">
        <f t="shared" si="0"/>
        <v>-0.49</v>
      </c>
      <c r="S41" s="792" t="str">
        <f t="shared" si="1"/>
        <v/>
      </c>
      <c r="T41" s="792" t="str">
        <f t="shared" si="2"/>
        <v/>
      </c>
      <c r="U41" s="792" t="str">
        <f t="shared" si="3"/>
        <v/>
      </c>
      <c r="V41" s="797" t="str">
        <f t="shared" si="4"/>
        <v/>
      </c>
      <c r="W41" s="782"/>
    </row>
    <row r="42" spans="1:23" ht="14.4" customHeight="1" x14ac:dyDescent="0.3">
      <c r="A42" s="843" t="s">
        <v>4370</v>
      </c>
      <c r="B42" s="783">
        <v>172</v>
      </c>
      <c r="C42" s="784">
        <v>715.91</v>
      </c>
      <c r="D42" s="785">
        <v>6.7</v>
      </c>
      <c r="E42" s="795">
        <v>159</v>
      </c>
      <c r="F42" s="773">
        <v>728.26</v>
      </c>
      <c r="G42" s="774">
        <v>7.3</v>
      </c>
      <c r="H42" s="779">
        <v>165</v>
      </c>
      <c r="I42" s="773">
        <v>695.95</v>
      </c>
      <c r="J42" s="774">
        <v>6.6</v>
      </c>
      <c r="K42" s="778">
        <v>4.33</v>
      </c>
      <c r="L42" s="779">
        <v>3</v>
      </c>
      <c r="M42" s="779">
        <v>28</v>
      </c>
      <c r="N42" s="780">
        <v>9.26</v>
      </c>
      <c r="O42" s="779" t="s">
        <v>4296</v>
      </c>
      <c r="P42" s="796" t="s">
        <v>4371</v>
      </c>
      <c r="Q42" s="781">
        <f t="shared" si="0"/>
        <v>-7</v>
      </c>
      <c r="R42" s="781">
        <f t="shared" si="0"/>
        <v>-19.959999999999923</v>
      </c>
      <c r="S42" s="792">
        <f t="shared" si="1"/>
        <v>1527.8999999999999</v>
      </c>
      <c r="T42" s="792">
        <f t="shared" si="2"/>
        <v>1089</v>
      </c>
      <c r="U42" s="792">
        <f t="shared" si="3"/>
        <v>-438.89999999999986</v>
      </c>
      <c r="V42" s="797">
        <f t="shared" si="4"/>
        <v>0.71274298056155516</v>
      </c>
      <c r="W42" s="782">
        <v>74</v>
      </c>
    </row>
    <row r="43" spans="1:23" ht="14.4" customHeight="1" x14ac:dyDescent="0.3">
      <c r="A43" s="844" t="s">
        <v>4372</v>
      </c>
      <c r="B43" s="828">
        <v>17</v>
      </c>
      <c r="C43" s="829">
        <v>75.72</v>
      </c>
      <c r="D43" s="787">
        <v>9.5</v>
      </c>
      <c r="E43" s="830">
        <v>4</v>
      </c>
      <c r="F43" s="831">
        <v>19.46</v>
      </c>
      <c r="G43" s="788">
        <v>10.3</v>
      </c>
      <c r="H43" s="832">
        <v>14</v>
      </c>
      <c r="I43" s="831">
        <v>60.72</v>
      </c>
      <c r="J43" s="788">
        <v>5.5</v>
      </c>
      <c r="K43" s="833">
        <v>4.59</v>
      </c>
      <c r="L43" s="832">
        <v>3</v>
      </c>
      <c r="M43" s="832">
        <v>29</v>
      </c>
      <c r="N43" s="834">
        <v>9.59</v>
      </c>
      <c r="O43" s="832" t="s">
        <v>4296</v>
      </c>
      <c r="P43" s="835" t="s">
        <v>4373</v>
      </c>
      <c r="Q43" s="836">
        <f t="shared" si="0"/>
        <v>-3</v>
      </c>
      <c r="R43" s="836">
        <f t="shared" si="0"/>
        <v>-15</v>
      </c>
      <c r="S43" s="837">
        <f t="shared" si="1"/>
        <v>134.26</v>
      </c>
      <c r="T43" s="837">
        <f t="shared" si="2"/>
        <v>77</v>
      </c>
      <c r="U43" s="837">
        <f t="shared" si="3"/>
        <v>-57.259999999999991</v>
      </c>
      <c r="V43" s="838">
        <f t="shared" si="4"/>
        <v>0.57351407716371228</v>
      </c>
      <c r="W43" s="789">
        <v>1</v>
      </c>
    </row>
    <row r="44" spans="1:23" ht="14.4" customHeight="1" x14ac:dyDescent="0.3">
      <c r="A44" s="844" t="s">
        <v>4374</v>
      </c>
      <c r="B44" s="828"/>
      <c r="C44" s="829"/>
      <c r="D44" s="787"/>
      <c r="E44" s="830">
        <v>1</v>
      </c>
      <c r="F44" s="831">
        <v>5.93</v>
      </c>
      <c r="G44" s="788">
        <v>5</v>
      </c>
      <c r="H44" s="832"/>
      <c r="I44" s="831"/>
      <c r="J44" s="788"/>
      <c r="K44" s="833">
        <v>6.64</v>
      </c>
      <c r="L44" s="832">
        <v>7</v>
      </c>
      <c r="M44" s="832">
        <v>59</v>
      </c>
      <c r="N44" s="834">
        <v>19.7</v>
      </c>
      <c r="O44" s="832" t="s">
        <v>4296</v>
      </c>
      <c r="P44" s="835" t="s">
        <v>4375</v>
      </c>
      <c r="Q44" s="836">
        <f t="shared" si="0"/>
        <v>0</v>
      </c>
      <c r="R44" s="836">
        <f t="shared" si="0"/>
        <v>0</v>
      </c>
      <c r="S44" s="837" t="str">
        <f t="shared" si="1"/>
        <v/>
      </c>
      <c r="T44" s="837" t="str">
        <f t="shared" si="2"/>
        <v/>
      </c>
      <c r="U44" s="837" t="str">
        <f t="shared" si="3"/>
        <v/>
      </c>
      <c r="V44" s="838" t="str">
        <f t="shared" si="4"/>
        <v/>
      </c>
      <c r="W44" s="789"/>
    </row>
    <row r="45" spans="1:23" ht="14.4" customHeight="1" x14ac:dyDescent="0.3">
      <c r="A45" s="843" t="s">
        <v>4376</v>
      </c>
      <c r="B45" s="792">
        <v>1</v>
      </c>
      <c r="C45" s="793">
        <v>2.7</v>
      </c>
      <c r="D45" s="794">
        <v>5</v>
      </c>
      <c r="E45" s="775">
        <v>3</v>
      </c>
      <c r="F45" s="776">
        <v>5.86</v>
      </c>
      <c r="G45" s="777">
        <v>4</v>
      </c>
      <c r="H45" s="779">
        <v>1</v>
      </c>
      <c r="I45" s="773">
        <v>3.11</v>
      </c>
      <c r="J45" s="774">
        <v>6</v>
      </c>
      <c r="K45" s="778">
        <v>5.05</v>
      </c>
      <c r="L45" s="779">
        <v>4</v>
      </c>
      <c r="M45" s="779">
        <v>34</v>
      </c>
      <c r="N45" s="780">
        <v>11.26</v>
      </c>
      <c r="O45" s="779" t="s">
        <v>4296</v>
      </c>
      <c r="P45" s="796" t="s">
        <v>4377</v>
      </c>
      <c r="Q45" s="781">
        <f t="shared" si="0"/>
        <v>0</v>
      </c>
      <c r="R45" s="781">
        <f t="shared" si="0"/>
        <v>0.4099999999999997</v>
      </c>
      <c r="S45" s="792">
        <f t="shared" si="1"/>
        <v>11.26</v>
      </c>
      <c r="T45" s="792">
        <f t="shared" si="2"/>
        <v>6</v>
      </c>
      <c r="U45" s="792">
        <f t="shared" si="3"/>
        <v>-5.26</v>
      </c>
      <c r="V45" s="797">
        <f t="shared" si="4"/>
        <v>0.53285968028419184</v>
      </c>
      <c r="W45" s="782"/>
    </row>
    <row r="46" spans="1:23" ht="14.4" customHeight="1" x14ac:dyDescent="0.3">
      <c r="A46" s="844" t="s">
        <v>4378</v>
      </c>
      <c r="B46" s="837">
        <v>1</v>
      </c>
      <c r="C46" s="839">
        <v>3.61</v>
      </c>
      <c r="D46" s="798">
        <v>4</v>
      </c>
      <c r="E46" s="840"/>
      <c r="F46" s="841"/>
      <c r="G46" s="790"/>
      <c r="H46" s="832"/>
      <c r="I46" s="831"/>
      <c r="J46" s="788"/>
      <c r="K46" s="833">
        <v>6</v>
      </c>
      <c r="L46" s="832">
        <v>7</v>
      </c>
      <c r="M46" s="832">
        <v>61</v>
      </c>
      <c r="N46" s="834">
        <v>20.21</v>
      </c>
      <c r="O46" s="832" t="s">
        <v>4296</v>
      </c>
      <c r="P46" s="835" t="s">
        <v>4379</v>
      </c>
      <c r="Q46" s="836">
        <f t="shared" si="0"/>
        <v>-1</v>
      </c>
      <c r="R46" s="836">
        <f t="shared" si="0"/>
        <v>-3.61</v>
      </c>
      <c r="S46" s="837" t="str">
        <f t="shared" si="1"/>
        <v/>
      </c>
      <c r="T46" s="837" t="str">
        <f t="shared" si="2"/>
        <v/>
      </c>
      <c r="U46" s="837" t="str">
        <f t="shared" si="3"/>
        <v/>
      </c>
      <c r="V46" s="838" t="str">
        <f t="shared" si="4"/>
        <v/>
      </c>
      <c r="W46" s="789"/>
    </row>
    <row r="47" spans="1:23" ht="14.4" customHeight="1" x14ac:dyDescent="0.3">
      <c r="A47" s="843" t="s">
        <v>4380</v>
      </c>
      <c r="B47" s="792">
        <v>124</v>
      </c>
      <c r="C47" s="793">
        <v>165.63</v>
      </c>
      <c r="D47" s="794">
        <v>6.2</v>
      </c>
      <c r="E47" s="775">
        <v>154</v>
      </c>
      <c r="F47" s="776">
        <v>237.81</v>
      </c>
      <c r="G47" s="777">
        <v>6.3</v>
      </c>
      <c r="H47" s="779">
        <v>131</v>
      </c>
      <c r="I47" s="773">
        <v>175.32</v>
      </c>
      <c r="J47" s="774">
        <v>5.9</v>
      </c>
      <c r="K47" s="778">
        <v>1.34</v>
      </c>
      <c r="L47" s="779">
        <v>3</v>
      </c>
      <c r="M47" s="779">
        <v>25</v>
      </c>
      <c r="N47" s="780">
        <v>8.1999999999999993</v>
      </c>
      <c r="O47" s="779" t="s">
        <v>4296</v>
      </c>
      <c r="P47" s="796" t="s">
        <v>4381</v>
      </c>
      <c r="Q47" s="781">
        <f t="shared" si="0"/>
        <v>7</v>
      </c>
      <c r="R47" s="781">
        <f t="shared" si="0"/>
        <v>9.6899999999999977</v>
      </c>
      <c r="S47" s="792">
        <f t="shared" si="1"/>
        <v>1074.1999999999998</v>
      </c>
      <c r="T47" s="792">
        <f t="shared" si="2"/>
        <v>772.90000000000009</v>
      </c>
      <c r="U47" s="792">
        <f t="shared" si="3"/>
        <v>-301.29999999999973</v>
      </c>
      <c r="V47" s="797">
        <f t="shared" si="4"/>
        <v>0.71951219512195141</v>
      </c>
      <c r="W47" s="782">
        <v>37</v>
      </c>
    </row>
    <row r="48" spans="1:23" ht="14.4" customHeight="1" x14ac:dyDescent="0.3">
      <c r="A48" s="844" t="s">
        <v>4382</v>
      </c>
      <c r="B48" s="837">
        <v>4</v>
      </c>
      <c r="C48" s="839">
        <v>9.89</v>
      </c>
      <c r="D48" s="798">
        <v>16.5</v>
      </c>
      <c r="E48" s="840"/>
      <c r="F48" s="841"/>
      <c r="G48" s="790"/>
      <c r="H48" s="832">
        <v>1</v>
      </c>
      <c r="I48" s="831">
        <v>1.81</v>
      </c>
      <c r="J48" s="788">
        <v>7</v>
      </c>
      <c r="K48" s="833">
        <v>1.81</v>
      </c>
      <c r="L48" s="832">
        <v>3</v>
      </c>
      <c r="M48" s="832">
        <v>28</v>
      </c>
      <c r="N48" s="834">
        <v>9.3800000000000008</v>
      </c>
      <c r="O48" s="832" t="s">
        <v>4296</v>
      </c>
      <c r="P48" s="835" t="s">
        <v>4383</v>
      </c>
      <c r="Q48" s="836">
        <f t="shared" si="0"/>
        <v>-3</v>
      </c>
      <c r="R48" s="836">
        <f t="shared" si="0"/>
        <v>-8.08</v>
      </c>
      <c r="S48" s="837">
        <f t="shared" si="1"/>
        <v>9.3800000000000008</v>
      </c>
      <c r="T48" s="837">
        <f t="shared" si="2"/>
        <v>7</v>
      </c>
      <c r="U48" s="837">
        <f t="shared" si="3"/>
        <v>-2.3800000000000008</v>
      </c>
      <c r="V48" s="838">
        <f t="shared" si="4"/>
        <v>0.74626865671641784</v>
      </c>
      <c r="W48" s="789"/>
    </row>
    <row r="49" spans="1:23" ht="14.4" customHeight="1" x14ac:dyDescent="0.3">
      <c r="A49" s="843" t="s">
        <v>4384</v>
      </c>
      <c r="B49" s="783">
        <v>1</v>
      </c>
      <c r="C49" s="784">
        <v>0.51</v>
      </c>
      <c r="D49" s="785">
        <v>10</v>
      </c>
      <c r="E49" s="795"/>
      <c r="F49" s="773"/>
      <c r="G49" s="774"/>
      <c r="H49" s="779"/>
      <c r="I49" s="773"/>
      <c r="J49" s="774"/>
      <c r="K49" s="778">
        <v>0.51</v>
      </c>
      <c r="L49" s="779">
        <v>1</v>
      </c>
      <c r="M49" s="779">
        <v>13</v>
      </c>
      <c r="N49" s="780">
        <v>4.3099999999999996</v>
      </c>
      <c r="O49" s="779" t="s">
        <v>4296</v>
      </c>
      <c r="P49" s="796" t="s">
        <v>4385</v>
      </c>
      <c r="Q49" s="781">
        <f t="shared" si="0"/>
        <v>-1</v>
      </c>
      <c r="R49" s="781">
        <f t="shared" si="0"/>
        <v>-0.51</v>
      </c>
      <c r="S49" s="792" t="str">
        <f t="shared" si="1"/>
        <v/>
      </c>
      <c r="T49" s="792" t="str">
        <f t="shared" si="2"/>
        <v/>
      </c>
      <c r="U49" s="792" t="str">
        <f t="shared" si="3"/>
        <v/>
      </c>
      <c r="V49" s="797" t="str">
        <f t="shared" si="4"/>
        <v/>
      </c>
      <c r="W49" s="782"/>
    </row>
    <row r="50" spans="1:23" ht="14.4" customHeight="1" x14ac:dyDescent="0.3">
      <c r="A50" s="843" t="s">
        <v>4386</v>
      </c>
      <c r="B50" s="783">
        <v>5</v>
      </c>
      <c r="C50" s="784">
        <v>2.75</v>
      </c>
      <c r="D50" s="785">
        <v>5.2</v>
      </c>
      <c r="E50" s="795"/>
      <c r="F50" s="773"/>
      <c r="G50" s="774"/>
      <c r="H50" s="779"/>
      <c r="I50" s="773"/>
      <c r="J50" s="774"/>
      <c r="K50" s="778">
        <v>0.55000000000000004</v>
      </c>
      <c r="L50" s="779">
        <v>1</v>
      </c>
      <c r="M50" s="779">
        <v>13</v>
      </c>
      <c r="N50" s="780">
        <v>4.2699999999999996</v>
      </c>
      <c r="O50" s="779" t="s">
        <v>4296</v>
      </c>
      <c r="P50" s="796" t="s">
        <v>4387</v>
      </c>
      <c r="Q50" s="781">
        <f t="shared" si="0"/>
        <v>-5</v>
      </c>
      <c r="R50" s="781">
        <f t="shared" si="0"/>
        <v>-2.75</v>
      </c>
      <c r="S50" s="792" t="str">
        <f t="shared" si="1"/>
        <v/>
      </c>
      <c r="T50" s="792" t="str">
        <f t="shared" si="2"/>
        <v/>
      </c>
      <c r="U50" s="792" t="str">
        <f t="shared" si="3"/>
        <v/>
      </c>
      <c r="V50" s="797" t="str">
        <f t="shared" si="4"/>
        <v/>
      </c>
      <c r="W50" s="782"/>
    </row>
    <row r="51" spans="1:23" ht="14.4" customHeight="1" x14ac:dyDescent="0.3">
      <c r="A51" s="843" t="s">
        <v>4388</v>
      </c>
      <c r="B51" s="783">
        <v>1</v>
      </c>
      <c r="C51" s="784">
        <v>0.84</v>
      </c>
      <c r="D51" s="785">
        <v>7</v>
      </c>
      <c r="E51" s="795"/>
      <c r="F51" s="773"/>
      <c r="G51" s="774"/>
      <c r="H51" s="779"/>
      <c r="I51" s="773"/>
      <c r="J51" s="774"/>
      <c r="K51" s="778">
        <v>0.84</v>
      </c>
      <c r="L51" s="779">
        <v>3</v>
      </c>
      <c r="M51" s="779">
        <v>25</v>
      </c>
      <c r="N51" s="780">
        <v>8.32</v>
      </c>
      <c r="O51" s="779" t="s">
        <v>4296</v>
      </c>
      <c r="P51" s="796" t="s">
        <v>4389</v>
      </c>
      <c r="Q51" s="781">
        <f t="shared" si="0"/>
        <v>-1</v>
      </c>
      <c r="R51" s="781">
        <f t="shared" si="0"/>
        <v>-0.84</v>
      </c>
      <c r="S51" s="792" t="str">
        <f t="shared" si="1"/>
        <v/>
      </c>
      <c r="T51" s="792" t="str">
        <f t="shared" si="2"/>
        <v/>
      </c>
      <c r="U51" s="792" t="str">
        <f t="shared" si="3"/>
        <v/>
      </c>
      <c r="V51" s="797" t="str">
        <f t="shared" si="4"/>
        <v/>
      </c>
      <c r="W51" s="782"/>
    </row>
    <row r="52" spans="1:23" ht="14.4" customHeight="1" x14ac:dyDescent="0.3">
      <c r="A52" s="843" t="s">
        <v>4390</v>
      </c>
      <c r="B52" s="792">
        <v>13</v>
      </c>
      <c r="C52" s="793">
        <v>5.58</v>
      </c>
      <c r="D52" s="794">
        <v>4.0999999999999996</v>
      </c>
      <c r="E52" s="795">
        <v>18</v>
      </c>
      <c r="F52" s="773">
        <v>8.06</v>
      </c>
      <c r="G52" s="774">
        <v>3.2</v>
      </c>
      <c r="H52" s="775">
        <v>18</v>
      </c>
      <c r="I52" s="776">
        <v>7.75</v>
      </c>
      <c r="J52" s="777">
        <v>3.9</v>
      </c>
      <c r="K52" s="778">
        <v>0.42</v>
      </c>
      <c r="L52" s="779">
        <v>2</v>
      </c>
      <c r="M52" s="779">
        <v>21</v>
      </c>
      <c r="N52" s="780">
        <v>7.08</v>
      </c>
      <c r="O52" s="779" t="s">
        <v>4296</v>
      </c>
      <c r="P52" s="796" t="s">
        <v>4391</v>
      </c>
      <c r="Q52" s="781">
        <f t="shared" si="0"/>
        <v>5</v>
      </c>
      <c r="R52" s="781">
        <f t="shared" si="0"/>
        <v>2.17</v>
      </c>
      <c r="S52" s="792">
        <f t="shared" si="1"/>
        <v>127.44</v>
      </c>
      <c r="T52" s="792">
        <f t="shared" si="2"/>
        <v>70.2</v>
      </c>
      <c r="U52" s="792">
        <f t="shared" si="3"/>
        <v>-57.239999999999995</v>
      </c>
      <c r="V52" s="797">
        <f t="shared" si="4"/>
        <v>0.55084745762711873</v>
      </c>
      <c r="W52" s="782">
        <v>5</v>
      </c>
    </row>
    <row r="53" spans="1:23" ht="14.4" customHeight="1" x14ac:dyDescent="0.3">
      <c r="A53" s="844" t="s">
        <v>4392</v>
      </c>
      <c r="B53" s="837">
        <v>1</v>
      </c>
      <c r="C53" s="839">
        <v>0.5</v>
      </c>
      <c r="D53" s="798">
        <v>8</v>
      </c>
      <c r="E53" s="830"/>
      <c r="F53" s="831"/>
      <c r="G53" s="788"/>
      <c r="H53" s="840"/>
      <c r="I53" s="841"/>
      <c r="J53" s="790"/>
      <c r="K53" s="833">
        <v>0.5</v>
      </c>
      <c r="L53" s="832">
        <v>3</v>
      </c>
      <c r="M53" s="832">
        <v>24</v>
      </c>
      <c r="N53" s="834">
        <v>8.1</v>
      </c>
      <c r="O53" s="832" t="s">
        <v>4296</v>
      </c>
      <c r="P53" s="835" t="s">
        <v>4393</v>
      </c>
      <c r="Q53" s="836">
        <f t="shared" si="0"/>
        <v>-1</v>
      </c>
      <c r="R53" s="836">
        <f t="shared" si="0"/>
        <v>-0.5</v>
      </c>
      <c r="S53" s="837" t="str">
        <f t="shared" si="1"/>
        <v/>
      </c>
      <c r="T53" s="837" t="str">
        <f t="shared" si="2"/>
        <v/>
      </c>
      <c r="U53" s="837" t="str">
        <f t="shared" si="3"/>
        <v/>
      </c>
      <c r="V53" s="838" t="str">
        <f t="shared" si="4"/>
        <v/>
      </c>
      <c r="W53" s="789"/>
    </row>
    <row r="54" spans="1:23" ht="14.4" customHeight="1" x14ac:dyDescent="0.3">
      <c r="A54" s="843" t="s">
        <v>4394</v>
      </c>
      <c r="B54" s="792"/>
      <c r="C54" s="793"/>
      <c r="D54" s="794"/>
      <c r="E54" s="795"/>
      <c r="F54" s="773"/>
      <c r="G54" s="774"/>
      <c r="H54" s="775">
        <v>1</v>
      </c>
      <c r="I54" s="776">
        <v>0.35</v>
      </c>
      <c r="J54" s="777">
        <v>2</v>
      </c>
      <c r="K54" s="778">
        <v>0.32</v>
      </c>
      <c r="L54" s="779">
        <v>1</v>
      </c>
      <c r="M54" s="779">
        <v>13</v>
      </c>
      <c r="N54" s="780">
        <v>4.34</v>
      </c>
      <c r="O54" s="779" t="s">
        <v>4296</v>
      </c>
      <c r="P54" s="796" t="s">
        <v>4395</v>
      </c>
      <c r="Q54" s="781">
        <f t="shared" si="0"/>
        <v>1</v>
      </c>
      <c r="R54" s="781">
        <f t="shared" si="0"/>
        <v>0.35</v>
      </c>
      <c r="S54" s="792">
        <f t="shared" si="1"/>
        <v>4.34</v>
      </c>
      <c r="T54" s="792">
        <f t="shared" si="2"/>
        <v>2</v>
      </c>
      <c r="U54" s="792">
        <f t="shared" si="3"/>
        <v>-2.34</v>
      </c>
      <c r="V54" s="797">
        <f t="shared" si="4"/>
        <v>0.46082949308755761</v>
      </c>
      <c r="W54" s="782"/>
    </row>
    <row r="55" spans="1:23" ht="14.4" customHeight="1" x14ac:dyDescent="0.3">
      <c r="A55" s="843" t="s">
        <v>4396</v>
      </c>
      <c r="B55" s="792">
        <v>1</v>
      </c>
      <c r="C55" s="793">
        <v>0.51</v>
      </c>
      <c r="D55" s="794">
        <v>5</v>
      </c>
      <c r="E55" s="775">
        <v>7</v>
      </c>
      <c r="F55" s="776">
        <v>5.16</v>
      </c>
      <c r="G55" s="777">
        <v>9.1</v>
      </c>
      <c r="H55" s="779">
        <v>2</v>
      </c>
      <c r="I55" s="773">
        <v>0.95</v>
      </c>
      <c r="J55" s="774">
        <v>2.5</v>
      </c>
      <c r="K55" s="778">
        <v>0.48</v>
      </c>
      <c r="L55" s="779">
        <v>2</v>
      </c>
      <c r="M55" s="779">
        <v>15</v>
      </c>
      <c r="N55" s="780">
        <v>4.91</v>
      </c>
      <c r="O55" s="779" t="s">
        <v>4296</v>
      </c>
      <c r="P55" s="796" t="s">
        <v>4397</v>
      </c>
      <c r="Q55" s="781">
        <f t="shared" si="0"/>
        <v>1</v>
      </c>
      <c r="R55" s="781">
        <f t="shared" si="0"/>
        <v>0.43999999999999995</v>
      </c>
      <c r="S55" s="792">
        <f t="shared" si="1"/>
        <v>9.82</v>
      </c>
      <c r="T55" s="792">
        <f t="shared" si="2"/>
        <v>5</v>
      </c>
      <c r="U55" s="792">
        <f t="shared" si="3"/>
        <v>-4.82</v>
      </c>
      <c r="V55" s="797">
        <f t="shared" si="4"/>
        <v>0.50916496945010181</v>
      </c>
      <c r="W55" s="782"/>
    </row>
    <row r="56" spans="1:23" ht="14.4" customHeight="1" x14ac:dyDescent="0.3">
      <c r="A56" s="844" t="s">
        <v>4398</v>
      </c>
      <c r="B56" s="837">
        <v>1</v>
      </c>
      <c r="C56" s="839">
        <v>0.77</v>
      </c>
      <c r="D56" s="798">
        <v>14</v>
      </c>
      <c r="E56" s="840"/>
      <c r="F56" s="841"/>
      <c r="G56" s="790"/>
      <c r="H56" s="832"/>
      <c r="I56" s="831"/>
      <c r="J56" s="788"/>
      <c r="K56" s="833">
        <v>0.77</v>
      </c>
      <c r="L56" s="832">
        <v>3</v>
      </c>
      <c r="M56" s="832">
        <v>28</v>
      </c>
      <c r="N56" s="834">
        <v>9.1999999999999993</v>
      </c>
      <c r="O56" s="832" t="s">
        <v>4296</v>
      </c>
      <c r="P56" s="835" t="s">
        <v>4399</v>
      </c>
      <c r="Q56" s="836">
        <f t="shared" si="0"/>
        <v>-1</v>
      </c>
      <c r="R56" s="836">
        <f t="shared" si="0"/>
        <v>-0.77</v>
      </c>
      <c r="S56" s="837" t="str">
        <f t="shared" si="1"/>
        <v/>
      </c>
      <c r="T56" s="837" t="str">
        <f t="shared" si="2"/>
        <v/>
      </c>
      <c r="U56" s="837" t="str">
        <f t="shared" si="3"/>
        <v/>
      </c>
      <c r="V56" s="838" t="str">
        <f t="shared" si="4"/>
        <v/>
      </c>
      <c r="W56" s="789"/>
    </row>
    <row r="57" spans="1:23" ht="14.4" customHeight="1" x14ac:dyDescent="0.3">
      <c r="A57" s="843" t="s">
        <v>4400</v>
      </c>
      <c r="B57" s="783">
        <v>1</v>
      </c>
      <c r="C57" s="784">
        <v>0.39</v>
      </c>
      <c r="D57" s="785">
        <v>2</v>
      </c>
      <c r="E57" s="795"/>
      <c r="F57" s="773"/>
      <c r="G57" s="774"/>
      <c r="H57" s="779"/>
      <c r="I57" s="773"/>
      <c r="J57" s="774"/>
      <c r="K57" s="778">
        <v>0.39</v>
      </c>
      <c r="L57" s="779">
        <v>2</v>
      </c>
      <c r="M57" s="779">
        <v>19</v>
      </c>
      <c r="N57" s="780">
        <v>6.2</v>
      </c>
      <c r="O57" s="779" t="s">
        <v>4296</v>
      </c>
      <c r="P57" s="796" t="s">
        <v>4401</v>
      </c>
      <c r="Q57" s="781">
        <f t="shared" si="0"/>
        <v>-1</v>
      </c>
      <c r="R57" s="781">
        <f t="shared" si="0"/>
        <v>-0.39</v>
      </c>
      <c r="S57" s="792" t="str">
        <f t="shared" si="1"/>
        <v/>
      </c>
      <c r="T57" s="792" t="str">
        <f t="shared" si="2"/>
        <v/>
      </c>
      <c r="U57" s="792" t="str">
        <f t="shared" si="3"/>
        <v/>
      </c>
      <c r="V57" s="797" t="str">
        <f t="shared" si="4"/>
        <v/>
      </c>
      <c r="W57" s="782"/>
    </row>
    <row r="58" spans="1:23" ht="14.4" customHeight="1" x14ac:dyDescent="0.3">
      <c r="A58" s="843" t="s">
        <v>4402</v>
      </c>
      <c r="B58" s="783">
        <v>5</v>
      </c>
      <c r="C58" s="784">
        <v>12.74</v>
      </c>
      <c r="D58" s="785">
        <v>14.8</v>
      </c>
      <c r="E58" s="795">
        <v>2</v>
      </c>
      <c r="F58" s="773">
        <v>5.87</v>
      </c>
      <c r="G58" s="774">
        <v>10</v>
      </c>
      <c r="H58" s="779">
        <v>4</v>
      </c>
      <c r="I58" s="773">
        <v>9.9600000000000009</v>
      </c>
      <c r="J58" s="786">
        <v>15</v>
      </c>
      <c r="K58" s="778">
        <v>2.4900000000000002</v>
      </c>
      <c r="L58" s="779">
        <v>3</v>
      </c>
      <c r="M58" s="779">
        <v>29</v>
      </c>
      <c r="N58" s="780">
        <v>9.77</v>
      </c>
      <c r="O58" s="779" t="s">
        <v>4296</v>
      </c>
      <c r="P58" s="796" t="s">
        <v>4403</v>
      </c>
      <c r="Q58" s="781">
        <f t="shared" si="0"/>
        <v>-1</v>
      </c>
      <c r="R58" s="781">
        <f t="shared" si="0"/>
        <v>-2.7799999999999994</v>
      </c>
      <c r="S58" s="792">
        <f t="shared" si="1"/>
        <v>39.08</v>
      </c>
      <c r="T58" s="792">
        <f t="shared" si="2"/>
        <v>60</v>
      </c>
      <c r="U58" s="792">
        <f t="shared" si="3"/>
        <v>20.92</v>
      </c>
      <c r="V58" s="797">
        <f t="shared" si="4"/>
        <v>1.5353121801432958</v>
      </c>
      <c r="W58" s="782">
        <v>23</v>
      </c>
    </row>
    <row r="59" spans="1:23" ht="14.4" customHeight="1" x14ac:dyDescent="0.3">
      <c r="A59" s="843" t="s">
        <v>4404</v>
      </c>
      <c r="B59" s="792">
        <v>1</v>
      </c>
      <c r="C59" s="793">
        <v>0.56999999999999995</v>
      </c>
      <c r="D59" s="794">
        <v>2</v>
      </c>
      <c r="E59" s="795"/>
      <c r="F59" s="773"/>
      <c r="G59" s="774"/>
      <c r="H59" s="775">
        <v>1</v>
      </c>
      <c r="I59" s="776">
        <v>0.57999999999999996</v>
      </c>
      <c r="J59" s="777">
        <v>3</v>
      </c>
      <c r="K59" s="778">
        <v>0.56999999999999995</v>
      </c>
      <c r="L59" s="779">
        <v>2</v>
      </c>
      <c r="M59" s="779">
        <v>20</v>
      </c>
      <c r="N59" s="780">
        <v>6.77</v>
      </c>
      <c r="O59" s="779" t="s">
        <v>4296</v>
      </c>
      <c r="P59" s="796" t="s">
        <v>4405</v>
      </c>
      <c r="Q59" s="781">
        <f t="shared" si="0"/>
        <v>0</v>
      </c>
      <c r="R59" s="781">
        <f t="shared" si="0"/>
        <v>1.0000000000000009E-2</v>
      </c>
      <c r="S59" s="792">
        <f t="shared" si="1"/>
        <v>6.77</v>
      </c>
      <c r="T59" s="792">
        <f t="shared" si="2"/>
        <v>3</v>
      </c>
      <c r="U59" s="792">
        <f t="shared" si="3"/>
        <v>-3.7699999999999996</v>
      </c>
      <c r="V59" s="797">
        <f t="shared" si="4"/>
        <v>0.44313146233382572</v>
      </c>
      <c r="W59" s="782"/>
    </row>
    <row r="60" spans="1:23" ht="14.4" customHeight="1" x14ac:dyDescent="0.3">
      <c r="A60" s="843" t="s">
        <v>4406</v>
      </c>
      <c r="B60" s="792"/>
      <c r="C60" s="793"/>
      <c r="D60" s="794"/>
      <c r="E60" s="795"/>
      <c r="F60" s="773"/>
      <c r="G60" s="774"/>
      <c r="H60" s="775">
        <v>1</v>
      </c>
      <c r="I60" s="776">
        <v>1.36</v>
      </c>
      <c r="J60" s="786">
        <v>7</v>
      </c>
      <c r="K60" s="778">
        <v>1.36</v>
      </c>
      <c r="L60" s="779">
        <v>2</v>
      </c>
      <c r="M60" s="779">
        <v>20</v>
      </c>
      <c r="N60" s="780">
        <v>6.75</v>
      </c>
      <c r="O60" s="779" t="s">
        <v>4296</v>
      </c>
      <c r="P60" s="796" t="s">
        <v>4407</v>
      </c>
      <c r="Q60" s="781">
        <f t="shared" si="0"/>
        <v>1</v>
      </c>
      <c r="R60" s="781">
        <f t="shared" si="0"/>
        <v>1.36</v>
      </c>
      <c r="S60" s="792">
        <f t="shared" si="1"/>
        <v>6.75</v>
      </c>
      <c r="T60" s="792">
        <f t="shared" si="2"/>
        <v>7</v>
      </c>
      <c r="U60" s="792">
        <f t="shared" si="3"/>
        <v>0.25</v>
      </c>
      <c r="V60" s="797">
        <f t="shared" si="4"/>
        <v>1.037037037037037</v>
      </c>
      <c r="W60" s="782"/>
    </row>
    <row r="61" spans="1:23" ht="14.4" customHeight="1" x14ac:dyDescent="0.3">
      <c r="A61" s="843" t="s">
        <v>4408</v>
      </c>
      <c r="B61" s="792"/>
      <c r="C61" s="793"/>
      <c r="D61" s="794"/>
      <c r="E61" s="775">
        <v>1</v>
      </c>
      <c r="F61" s="776">
        <v>1.19</v>
      </c>
      <c r="G61" s="777">
        <v>11</v>
      </c>
      <c r="H61" s="779"/>
      <c r="I61" s="773"/>
      <c r="J61" s="774"/>
      <c r="K61" s="778">
        <v>1.24</v>
      </c>
      <c r="L61" s="779">
        <v>3</v>
      </c>
      <c r="M61" s="779">
        <v>29</v>
      </c>
      <c r="N61" s="780">
        <v>9.8000000000000007</v>
      </c>
      <c r="O61" s="779" t="s">
        <v>4296</v>
      </c>
      <c r="P61" s="796" t="s">
        <v>4409</v>
      </c>
      <c r="Q61" s="781">
        <f t="shared" si="0"/>
        <v>0</v>
      </c>
      <c r="R61" s="781">
        <f t="shared" si="0"/>
        <v>0</v>
      </c>
      <c r="S61" s="792" t="str">
        <f t="shared" si="1"/>
        <v/>
      </c>
      <c r="T61" s="792" t="str">
        <f t="shared" si="2"/>
        <v/>
      </c>
      <c r="U61" s="792" t="str">
        <f t="shared" si="3"/>
        <v/>
      </c>
      <c r="V61" s="797" t="str">
        <f t="shared" si="4"/>
        <v/>
      </c>
      <c r="W61" s="782"/>
    </row>
    <row r="62" spans="1:23" ht="14.4" customHeight="1" x14ac:dyDescent="0.3">
      <c r="A62" s="843" t="s">
        <v>4410</v>
      </c>
      <c r="B62" s="783">
        <v>1</v>
      </c>
      <c r="C62" s="784">
        <v>0.28999999999999998</v>
      </c>
      <c r="D62" s="785">
        <v>6</v>
      </c>
      <c r="E62" s="795"/>
      <c r="F62" s="773"/>
      <c r="G62" s="774"/>
      <c r="H62" s="779"/>
      <c r="I62" s="773"/>
      <c r="J62" s="774"/>
      <c r="K62" s="778">
        <v>0.26</v>
      </c>
      <c r="L62" s="779">
        <v>1</v>
      </c>
      <c r="M62" s="779">
        <v>12</v>
      </c>
      <c r="N62" s="780">
        <v>3.97</v>
      </c>
      <c r="O62" s="779" t="s">
        <v>4296</v>
      </c>
      <c r="P62" s="796" t="s">
        <v>4411</v>
      </c>
      <c r="Q62" s="781">
        <f t="shared" si="0"/>
        <v>-1</v>
      </c>
      <c r="R62" s="781">
        <f t="shared" si="0"/>
        <v>-0.28999999999999998</v>
      </c>
      <c r="S62" s="792" t="str">
        <f t="shared" si="1"/>
        <v/>
      </c>
      <c r="T62" s="792" t="str">
        <f t="shared" si="2"/>
        <v/>
      </c>
      <c r="U62" s="792" t="str">
        <f t="shared" si="3"/>
        <v/>
      </c>
      <c r="V62" s="797" t="str">
        <f t="shared" si="4"/>
        <v/>
      </c>
      <c r="W62" s="782"/>
    </row>
    <row r="63" spans="1:23" ht="14.4" customHeight="1" x14ac:dyDescent="0.3">
      <c r="A63" s="843" t="s">
        <v>4412</v>
      </c>
      <c r="B63" s="792"/>
      <c r="C63" s="793"/>
      <c r="D63" s="794"/>
      <c r="E63" s="795">
        <v>2</v>
      </c>
      <c r="F63" s="773">
        <v>1.32</v>
      </c>
      <c r="G63" s="774">
        <v>7</v>
      </c>
      <c r="H63" s="775">
        <v>9</v>
      </c>
      <c r="I63" s="776">
        <v>6.3</v>
      </c>
      <c r="J63" s="786">
        <v>6.7</v>
      </c>
      <c r="K63" s="778">
        <v>0.7</v>
      </c>
      <c r="L63" s="779">
        <v>2</v>
      </c>
      <c r="M63" s="779">
        <v>16</v>
      </c>
      <c r="N63" s="780">
        <v>5.24</v>
      </c>
      <c r="O63" s="779" t="s">
        <v>4296</v>
      </c>
      <c r="P63" s="796" t="s">
        <v>4413</v>
      </c>
      <c r="Q63" s="781">
        <f t="shared" si="0"/>
        <v>9</v>
      </c>
      <c r="R63" s="781">
        <f t="shared" si="0"/>
        <v>6.3</v>
      </c>
      <c r="S63" s="792">
        <f t="shared" si="1"/>
        <v>47.160000000000004</v>
      </c>
      <c r="T63" s="792">
        <f t="shared" si="2"/>
        <v>60.300000000000004</v>
      </c>
      <c r="U63" s="792">
        <f t="shared" si="3"/>
        <v>13.14</v>
      </c>
      <c r="V63" s="797">
        <f t="shared" si="4"/>
        <v>1.2786259541984732</v>
      </c>
      <c r="W63" s="782">
        <v>14</v>
      </c>
    </row>
    <row r="64" spans="1:23" ht="14.4" customHeight="1" x14ac:dyDescent="0.3">
      <c r="A64" s="844" t="s">
        <v>4414</v>
      </c>
      <c r="B64" s="837">
        <v>1</v>
      </c>
      <c r="C64" s="839">
        <v>1.42</v>
      </c>
      <c r="D64" s="798">
        <v>19</v>
      </c>
      <c r="E64" s="830"/>
      <c r="F64" s="831"/>
      <c r="G64" s="788"/>
      <c r="H64" s="840"/>
      <c r="I64" s="841"/>
      <c r="J64" s="790"/>
      <c r="K64" s="833">
        <v>1.42</v>
      </c>
      <c r="L64" s="832">
        <v>3</v>
      </c>
      <c r="M64" s="832">
        <v>30</v>
      </c>
      <c r="N64" s="834">
        <v>10.11</v>
      </c>
      <c r="O64" s="832" t="s">
        <v>4296</v>
      </c>
      <c r="P64" s="835" t="s">
        <v>4415</v>
      </c>
      <c r="Q64" s="836">
        <f t="shared" si="0"/>
        <v>-1</v>
      </c>
      <c r="R64" s="836">
        <f t="shared" si="0"/>
        <v>-1.42</v>
      </c>
      <c r="S64" s="837" t="str">
        <f t="shared" si="1"/>
        <v/>
      </c>
      <c r="T64" s="837" t="str">
        <f t="shared" si="2"/>
        <v/>
      </c>
      <c r="U64" s="837" t="str">
        <f t="shared" si="3"/>
        <v/>
      </c>
      <c r="V64" s="838" t="str">
        <f t="shared" si="4"/>
        <v/>
      </c>
      <c r="W64" s="789"/>
    </row>
    <row r="65" spans="1:23" ht="14.4" customHeight="1" x14ac:dyDescent="0.3">
      <c r="A65" s="843" t="s">
        <v>4416</v>
      </c>
      <c r="B65" s="783">
        <v>1</v>
      </c>
      <c r="C65" s="784">
        <v>4.72</v>
      </c>
      <c r="D65" s="785">
        <v>9</v>
      </c>
      <c r="E65" s="795"/>
      <c r="F65" s="773"/>
      <c r="G65" s="774"/>
      <c r="H65" s="779"/>
      <c r="I65" s="773"/>
      <c r="J65" s="774"/>
      <c r="K65" s="778">
        <v>3.89</v>
      </c>
      <c r="L65" s="779">
        <v>5</v>
      </c>
      <c r="M65" s="779">
        <v>42</v>
      </c>
      <c r="N65" s="780">
        <v>13.93</v>
      </c>
      <c r="O65" s="779" t="s">
        <v>4296</v>
      </c>
      <c r="P65" s="796" t="s">
        <v>4417</v>
      </c>
      <c r="Q65" s="781">
        <f t="shared" si="0"/>
        <v>-1</v>
      </c>
      <c r="R65" s="781">
        <f t="shared" si="0"/>
        <v>-4.72</v>
      </c>
      <c r="S65" s="792" t="str">
        <f t="shared" si="1"/>
        <v/>
      </c>
      <c r="T65" s="792" t="str">
        <f t="shared" si="2"/>
        <v/>
      </c>
      <c r="U65" s="792" t="str">
        <f t="shared" si="3"/>
        <v/>
      </c>
      <c r="V65" s="797" t="str">
        <f t="shared" si="4"/>
        <v/>
      </c>
      <c r="W65" s="782"/>
    </row>
    <row r="66" spans="1:23" ht="14.4" customHeight="1" x14ac:dyDescent="0.3">
      <c r="A66" s="844" t="s">
        <v>4418</v>
      </c>
      <c r="B66" s="828">
        <v>1</v>
      </c>
      <c r="C66" s="829">
        <v>7.35</v>
      </c>
      <c r="D66" s="787">
        <v>60</v>
      </c>
      <c r="E66" s="830"/>
      <c r="F66" s="831"/>
      <c r="G66" s="788"/>
      <c r="H66" s="832"/>
      <c r="I66" s="831"/>
      <c r="J66" s="788"/>
      <c r="K66" s="833">
        <v>7.35</v>
      </c>
      <c r="L66" s="832">
        <v>7</v>
      </c>
      <c r="M66" s="832">
        <v>66</v>
      </c>
      <c r="N66" s="834">
        <v>21.85</v>
      </c>
      <c r="O66" s="832" t="s">
        <v>4296</v>
      </c>
      <c r="P66" s="835" t="s">
        <v>4419</v>
      </c>
      <c r="Q66" s="836">
        <f t="shared" si="0"/>
        <v>-1</v>
      </c>
      <c r="R66" s="836">
        <f t="shared" si="0"/>
        <v>-7.35</v>
      </c>
      <c r="S66" s="837" t="str">
        <f t="shared" si="1"/>
        <v/>
      </c>
      <c r="T66" s="837" t="str">
        <f t="shared" si="2"/>
        <v/>
      </c>
      <c r="U66" s="837" t="str">
        <f t="shared" si="3"/>
        <v/>
      </c>
      <c r="V66" s="838" t="str">
        <f t="shared" si="4"/>
        <v/>
      </c>
      <c r="W66" s="789"/>
    </row>
    <row r="67" spans="1:23" ht="14.4" customHeight="1" x14ac:dyDescent="0.3">
      <c r="A67" s="843" t="s">
        <v>4420</v>
      </c>
      <c r="B67" s="792"/>
      <c r="C67" s="793"/>
      <c r="D67" s="794"/>
      <c r="E67" s="795"/>
      <c r="F67" s="773"/>
      <c r="G67" s="774"/>
      <c r="H67" s="775">
        <v>1</v>
      </c>
      <c r="I67" s="776">
        <v>3.16</v>
      </c>
      <c r="J67" s="777">
        <v>9</v>
      </c>
      <c r="K67" s="778">
        <v>3.16</v>
      </c>
      <c r="L67" s="779">
        <v>5</v>
      </c>
      <c r="M67" s="779">
        <v>44</v>
      </c>
      <c r="N67" s="780">
        <v>14.66</v>
      </c>
      <c r="O67" s="779" t="s">
        <v>4296</v>
      </c>
      <c r="P67" s="796" t="s">
        <v>4421</v>
      </c>
      <c r="Q67" s="781">
        <f t="shared" si="0"/>
        <v>1</v>
      </c>
      <c r="R67" s="781">
        <f t="shared" si="0"/>
        <v>3.16</v>
      </c>
      <c r="S67" s="792">
        <f t="shared" si="1"/>
        <v>14.66</v>
      </c>
      <c r="T67" s="792">
        <f t="shared" si="2"/>
        <v>9</v>
      </c>
      <c r="U67" s="792">
        <f t="shared" si="3"/>
        <v>-5.66</v>
      </c>
      <c r="V67" s="797">
        <f t="shared" si="4"/>
        <v>0.61391541609822642</v>
      </c>
      <c r="W67" s="782"/>
    </row>
    <row r="68" spans="1:23" ht="14.4" customHeight="1" x14ac:dyDescent="0.3">
      <c r="A68" s="844" t="s">
        <v>4422</v>
      </c>
      <c r="B68" s="837">
        <v>1</v>
      </c>
      <c r="C68" s="839">
        <v>5.65</v>
      </c>
      <c r="D68" s="798">
        <v>14</v>
      </c>
      <c r="E68" s="830"/>
      <c r="F68" s="831"/>
      <c r="G68" s="788"/>
      <c r="H68" s="840"/>
      <c r="I68" s="841"/>
      <c r="J68" s="790"/>
      <c r="K68" s="833">
        <v>5.65</v>
      </c>
      <c r="L68" s="832">
        <v>8</v>
      </c>
      <c r="M68" s="832">
        <v>75</v>
      </c>
      <c r="N68" s="834">
        <v>24.87</v>
      </c>
      <c r="O68" s="832" t="s">
        <v>4296</v>
      </c>
      <c r="P68" s="835" t="s">
        <v>4423</v>
      </c>
      <c r="Q68" s="836">
        <f t="shared" si="0"/>
        <v>-1</v>
      </c>
      <c r="R68" s="836">
        <f t="shared" si="0"/>
        <v>-5.65</v>
      </c>
      <c r="S68" s="837" t="str">
        <f t="shared" si="1"/>
        <v/>
      </c>
      <c r="T68" s="837" t="str">
        <f t="shared" si="2"/>
        <v/>
      </c>
      <c r="U68" s="837" t="str">
        <f t="shared" si="3"/>
        <v/>
      </c>
      <c r="V68" s="838" t="str">
        <f t="shared" si="4"/>
        <v/>
      </c>
      <c r="W68" s="789"/>
    </row>
    <row r="69" spans="1:23" ht="14.4" customHeight="1" x14ac:dyDescent="0.3">
      <c r="A69" s="843" t="s">
        <v>4424</v>
      </c>
      <c r="B69" s="783">
        <v>1</v>
      </c>
      <c r="C69" s="784">
        <v>24.51</v>
      </c>
      <c r="D69" s="785">
        <v>21</v>
      </c>
      <c r="E69" s="795"/>
      <c r="F69" s="773"/>
      <c r="G69" s="774"/>
      <c r="H69" s="779"/>
      <c r="I69" s="773"/>
      <c r="J69" s="774"/>
      <c r="K69" s="778">
        <v>24.51</v>
      </c>
      <c r="L69" s="779">
        <v>11</v>
      </c>
      <c r="M69" s="779">
        <v>103</v>
      </c>
      <c r="N69" s="780">
        <v>34.270000000000003</v>
      </c>
      <c r="O69" s="779" t="s">
        <v>4296</v>
      </c>
      <c r="P69" s="796" t="s">
        <v>4425</v>
      </c>
      <c r="Q69" s="781">
        <f t="shared" si="0"/>
        <v>-1</v>
      </c>
      <c r="R69" s="781">
        <f t="shared" si="0"/>
        <v>-24.51</v>
      </c>
      <c r="S69" s="792" t="str">
        <f t="shared" si="1"/>
        <v/>
      </c>
      <c r="T69" s="792" t="str">
        <f t="shared" si="2"/>
        <v/>
      </c>
      <c r="U69" s="792" t="str">
        <f t="shared" si="3"/>
        <v/>
      </c>
      <c r="V69" s="797" t="str">
        <f t="shared" si="4"/>
        <v/>
      </c>
      <c r="W69" s="782"/>
    </row>
    <row r="70" spans="1:23" ht="14.4" customHeight="1" x14ac:dyDescent="0.3">
      <c r="A70" s="843" t="s">
        <v>4426</v>
      </c>
      <c r="B70" s="783">
        <v>1</v>
      </c>
      <c r="C70" s="784">
        <v>13.86</v>
      </c>
      <c r="D70" s="785">
        <v>16</v>
      </c>
      <c r="E70" s="795"/>
      <c r="F70" s="773"/>
      <c r="G70" s="774"/>
      <c r="H70" s="779"/>
      <c r="I70" s="773"/>
      <c r="J70" s="774"/>
      <c r="K70" s="778">
        <v>13.86</v>
      </c>
      <c r="L70" s="779">
        <v>7</v>
      </c>
      <c r="M70" s="779">
        <v>61</v>
      </c>
      <c r="N70" s="780">
        <v>20.45</v>
      </c>
      <c r="O70" s="779" t="s">
        <v>4296</v>
      </c>
      <c r="P70" s="796" t="s">
        <v>4427</v>
      </c>
      <c r="Q70" s="781">
        <f t="shared" ref="Q70:R75" si="5">H70-B70</f>
        <v>-1</v>
      </c>
      <c r="R70" s="781">
        <f t="shared" si="5"/>
        <v>-13.86</v>
      </c>
      <c r="S70" s="792" t="str">
        <f t="shared" ref="S70:S75" si="6">IF(H70=0,"",H70*N70)</f>
        <v/>
      </c>
      <c r="T70" s="792" t="str">
        <f t="shared" ref="T70:T75" si="7">IF(H70=0,"",H70*J70)</f>
        <v/>
      </c>
      <c r="U70" s="792" t="str">
        <f t="shared" ref="U70:U75" si="8">IF(H70=0,"",T70-S70)</f>
        <v/>
      </c>
      <c r="V70" s="797" t="str">
        <f t="shared" ref="V70:V75" si="9">IF(H70=0,"",T70/S70)</f>
        <v/>
      </c>
      <c r="W70" s="782"/>
    </row>
    <row r="71" spans="1:23" ht="14.4" customHeight="1" x14ac:dyDescent="0.3">
      <c r="A71" s="843" t="s">
        <v>4428</v>
      </c>
      <c r="B71" s="792"/>
      <c r="C71" s="793"/>
      <c r="D71" s="794"/>
      <c r="E71" s="775">
        <v>2</v>
      </c>
      <c r="F71" s="776">
        <v>22.71</v>
      </c>
      <c r="G71" s="777">
        <v>18</v>
      </c>
      <c r="H71" s="779"/>
      <c r="I71" s="773"/>
      <c r="J71" s="774"/>
      <c r="K71" s="778">
        <v>15.12</v>
      </c>
      <c r="L71" s="779">
        <v>8</v>
      </c>
      <c r="M71" s="779">
        <v>71</v>
      </c>
      <c r="N71" s="780">
        <v>23.52</v>
      </c>
      <c r="O71" s="779" t="s">
        <v>4296</v>
      </c>
      <c r="P71" s="796" t="s">
        <v>4429</v>
      </c>
      <c r="Q71" s="781">
        <f t="shared" si="5"/>
        <v>0</v>
      </c>
      <c r="R71" s="781">
        <f t="shared" si="5"/>
        <v>0</v>
      </c>
      <c r="S71" s="792" t="str">
        <f t="shared" si="6"/>
        <v/>
      </c>
      <c r="T71" s="792" t="str">
        <f t="shared" si="7"/>
        <v/>
      </c>
      <c r="U71" s="792" t="str">
        <f t="shared" si="8"/>
        <v/>
      </c>
      <c r="V71" s="797" t="str">
        <f t="shared" si="9"/>
        <v/>
      </c>
      <c r="W71" s="782"/>
    </row>
    <row r="72" spans="1:23" ht="14.4" customHeight="1" x14ac:dyDescent="0.3">
      <c r="A72" s="843" t="s">
        <v>4430</v>
      </c>
      <c r="B72" s="792"/>
      <c r="C72" s="793"/>
      <c r="D72" s="794"/>
      <c r="E72" s="775">
        <v>2</v>
      </c>
      <c r="F72" s="776">
        <v>1.94</v>
      </c>
      <c r="G72" s="777">
        <v>5</v>
      </c>
      <c r="H72" s="779"/>
      <c r="I72" s="773"/>
      <c r="J72" s="774"/>
      <c r="K72" s="778">
        <v>0.86</v>
      </c>
      <c r="L72" s="779">
        <v>3</v>
      </c>
      <c r="M72" s="779">
        <v>27</v>
      </c>
      <c r="N72" s="780">
        <v>9.1199999999999992</v>
      </c>
      <c r="O72" s="779" t="s">
        <v>4296</v>
      </c>
      <c r="P72" s="796" t="s">
        <v>4431</v>
      </c>
      <c r="Q72" s="781">
        <f t="shared" si="5"/>
        <v>0</v>
      </c>
      <c r="R72" s="781">
        <f t="shared" si="5"/>
        <v>0</v>
      </c>
      <c r="S72" s="792" t="str">
        <f t="shared" si="6"/>
        <v/>
      </c>
      <c r="T72" s="792" t="str">
        <f t="shared" si="7"/>
        <v/>
      </c>
      <c r="U72" s="792" t="str">
        <f t="shared" si="8"/>
        <v/>
      </c>
      <c r="V72" s="797" t="str">
        <f t="shared" si="9"/>
        <v/>
      </c>
      <c r="W72" s="782"/>
    </row>
    <row r="73" spans="1:23" ht="14.4" customHeight="1" x14ac:dyDescent="0.3">
      <c r="A73" s="843" t="s">
        <v>4432</v>
      </c>
      <c r="B73" s="792">
        <v>2</v>
      </c>
      <c r="C73" s="793">
        <v>1.99</v>
      </c>
      <c r="D73" s="794">
        <v>4</v>
      </c>
      <c r="E73" s="795">
        <v>1</v>
      </c>
      <c r="F73" s="773">
        <v>0.99</v>
      </c>
      <c r="G73" s="774">
        <v>10</v>
      </c>
      <c r="H73" s="775">
        <v>3</v>
      </c>
      <c r="I73" s="776">
        <v>2.99</v>
      </c>
      <c r="J73" s="777">
        <v>5.3</v>
      </c>
      <c r="K73" s="778">
        <v>1</v>
      </c>
      <c r="L73" s="779">
        <v>2</v>
      </c>
      <c r="M73" s="779">
        <v>19</v>
      </c>
      <c r="N73" s="780">
        <v>6.33</v>
      </c>
      <c r="O73" s="779" t="s">
        <v>4296</v>
      </c>
      <c r="P73" s="796" t="s">
        <v>4433</v>
      </c>
      <c r="Q73" s="781">
        <f t="shared" si="5"/>
        <v>1</v>
      </c>
      <c r="R73" s="781">
        <f t="shared" si="5"/>
        <v>1.0000000000000002</v>
      </c>
      <c r="S73" s="792">
        <f t="shared" si="6"/>
        <v>18.990000000000002</v>
      </c>
      <c r="T73" s="792">
        <f t="shared" si="7"/>
        <v>15.899999999999999</v>
      </c>
      <c r="U73" s="792">
        <f t="shared" si="8"/>
        <v>-3.0900000000000034</v>
      </c>
      <c r="V73" s="797">
        <f t="shared" si="9"/>
        <v>0.83728278041074233</v>
      </c>
      <c r="W73" s="782">
        <v>2</v>
      </c>
    </row>
    <row r="74" spans="1:23" ht="14.4" customHeight="1" x14ac:dyDescent="0.3">
      <c r="A74" s="843" t="s">
        <v>4434</v>
      </c>
      <c r="B74" s="792"/>
      <c r="C74" s="793"/>
      <c r="D74" s="794"/>
      <c r="E74" s="775">
        <v>2</v>
      </c>
      <c r="F74" s="776">
        <v>1.23</v>
      </c>
      <c r="G74" s="777">
        <v>3</v>
      </c>
      <c r="H74" s="779">
        <v>1</v>
      </c>
      <c r="I74" s="773">
        <v>0.57999999999999996</v>
      </c>
      <c r="J74" s="774">
        <v>2</v>
      </c>
      <c r="K74" s="778">
        <v>0.57999999999999996</v>
      </c>
      <c r="L74" s="779">
        <v>2</v>
      </c>
      <c r="M74" s="779">
        <v>15</v>
      </c>
      <c r="N74" s="780">
        <v>5.03</v>
      </c>
      <c r="O74" s="779" t="s">
        <v>4296</v>
      </c>
      <c r="P74" s="796" t="s">
        <v>4435</v>
      </c>
      <c r="Q74" s="781">
        <f t="shared" si="5"/>
        <v>1</v>
      </c>
      <c r="R74" s="781">
        <f t="shared" si="5"/>
        <v>0.57999999999999996</v>
      </c>
      <c r="S74" s="792">
        <f t="shared" si="6"/>
        <v>5.03</v>
      </c>
      <c r="T74" s="792">
        <f t="shared" si="7"/>
        <v>2</v>
      </c>
      <c r="U74" s="792">
        <f t="shared" si="8"/>
        <v>-3.0300000000000002</v>
      </c>
      <c r="V74" s="797">
        <f t="shared" si="9"/>
        <v>0.39761431411530812</v>
      </c>
      <c r="W74" s="782"/>
    </row>
    <row r="75" spans="1:23" ht="14.4" customHeight="1" thickBot="1" x14ac:dyDescent="0.35">
      <c r="A75" s="845" t="s">
        <v>4436</v>
      </c>
      <c r="B75" s="846"/>
      <c r="C75" s="847"/>
      <c r="D75" s="848"/>
      <c r="E75" s="849"/>
      <c r="F75" s="850"/>
      <c r="G75" s="851"/>
      <c r="H75" s="852">
        <v>1</v>
      </c>
      <c r="I75" s="853">
        <v>0.11</v>
      </c>
      <c r="J75" s="854">
        <v>9</v>
      </c>
      <c r="K75" s="855">
        <v>0.11</v>
      </c>
      <c r="L75" s="856">
        <v>2</v>
      </c>
      <c r="M75" s="856">
        <v>15</v>
      </c>
      <c r="N75" s="857">
        <v>5.09</v>
      </c>
      <c r="O75" s="856" t="s">
        <v>4296</v>
      </c>
      <c r="P75" s="858" t="s">
        <v>4437</v>
      </c>
      <c r="Q75" s="859">
        <f t="shared" si="5"/>
        <v>1</v>
      </c>
      <c r="R75" s="859">
        <f t="shared" si="5"/>
        <v>0.11</v>
      </c>
      <c r="S75" s="846">
        <f t="shared" si="6"/>
        <v>5.09</v>
      </c>
      <c r="T75" s="846">
        <f t="shared" si="7"/>
        <v>9</v>
      </c>
      <c r="U75" s="846">
        <f t="shared" si="8"/>
        <v>3.91</v>
      </c>
      <c r="V75" s="860">
        <f t="shared" si="9"/>
        <v>1.768172888015717</v>
      </c>
      <c r="W75" s="861">
        <v>4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6:Q1048576">
    <cfRule type="cellIs" dxfId="12" priority="9" stopIfTrue="1" operator="lessThan">
      <formula>0</formula>
    </cfRule>
  </conditionalFormatting>
  <conditionalFormatting sqref="U76:U1048576">
    <cfRule type="cellIs" dxfId="11" priority="8" stopIfTrue="1" operator="greaterThan">
      <formula>0</formula>
    </cfRule>
  </conditionalFormatting>
  <conditionalFormatting sqref="V76:V1048576">
    <cfRule type="cellIs" dxfId="10" priority="7" stopIfTrue="1" operator="greaterThan">
      <formula>1</formula>
    </cfRule>
  </conditionalFormatting>
  <conditionalFormatting sqref="V76:V1048576">
    <cfRule type="cellIs" dxfId="9" priority="4" stopIfTrue="1" operator="greaterThan">
      <formula>1</formula>
    </cfRule>
  </conditionalFormatting>
  <conditionalFormatting sqref="U76:U1048576">
    <cfRule type="cellIs" dxfId="8" priority="5" stopIfTrue="1" operator="greaterThan">
      <formula>0</formula>
    </cfRule>
  </conditionalFormatting>
  <conditionalFormatting sqref="Q76:Q1048576">
    <cfRule type="cellIs" dxfId="7" priority="6" stopIfTrue="1" operator="lessThan">
      <formula>0</formula>
    </cfRule>
  </conditionalFormatting>
  <conditionalFormatting sqref="V5:V75">
    <cfRule type="cellIs" dxfId="6" priority="1" stopIfTrue="1" operator="greaterThan">
      <formula>1</formula>
    </cfRule>
  </conditionalFormatting>
  <conditionalFormatting sqref="U5:U75">
    <cfRule type="cellIs" dxfId="5" priority="2" stopIfTrue="1" operator="greaterThan">
      <formula>0</formula>
    </cfRule>
  </conditionalFormatting>
  <conditionalFormatting sqref="Q5:Q7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5909736</v>
      </c>
      <c r="C3" s="355">
        <f t="shared" ref="C3:L3" si="0">SUBTOTAL(9,C6:C1048576)</f>
        <v>10</v>
      </c>
      <c r="D3" s="355">
        <f t="shared" si="0"/>
        <v>5524102</v>
      </c>
      <c r="E3" s="355">
        <f t="shared" si="0"/>
        <v>7.9779189014856113</v>
      </c>
      <c r="F3" s="355">
        <f t="shared" si="0"/>
        <v>6192670</v>
      </c>
      <c r="G3" s="358">
        <f>IF(B3&lt;&gt;0,F3/B3,"")</f>
        <v>1.0478759118850656</v>
      </c>
      <c r="H3" s="354">
        <f t="shared" si="0"/>
        <v>1132962.3</v>
      </c>
      <c r="I3" s="355">
        <f t="shared" si="0"/>
        <v>2</v>
      </c>
      <c r="J3" s="355">
        <f t="shared" si="0"/>
        <v>2319967.8900000006</v>
      </c>
      <c r="K3" s="355">
        <f t="shared" si="0"/>
        <v>2.1050595598098032</v>
      </c>
      <c r="L3" s="355">
        <f t="shared" si="0"/>
        <v>3199944.57</v>
      </c>
      <c r="M3" s="356">
        <f>IF(H3&lt;&gt;0,L3/H3,"")</f>
        <v>2.8244051633492129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2"/>
      <c r="B5" s="863">
        <v>2012</v>
      </c>
      <c r="C5" s="864"/>
      <c r="D5" s="864">
        <v>2013</v>
      </c>
      <c r="E5" s="864"/>
      <c r="F5" s="864">
        <v>2014</v>
      </c>
      <c r="G5" s="753" t="s">
        <v>2</v>
      </c>
      <c r="H5" s="863">
        <v>2012</v>
      </c>
      <c r="I5" s="864"/>
      <c r="J5" s="864">
        <v>2013</v>
      </c>
      <c r="K5" s="864"/>
      <c r="L5" s="864">
        <v>2014</v>
      </c>
      <c r="M5" s="753" t="s">
        <v>2</v>
      </c>
    </row>
    <row r="6" spans="1:13" ht="14.4" customHeight="1" x14ac:dyDescent="0.3">
      <c r="A6" s="655" t="s">
        <v>3611</v>
      </c>
      <c r="B6" s="754">
        <v>220646</v>
      </c>
      <c r="C6" s="624">
        <v>1</v>
      </c>
      <c r="D6" s="754">
        <v>222596</v>
      </c>
      <c r="E6" s="624">
        <v>1.0088376857047034</v>
      </c>
      <c r="F6" s="754">
        <v>223559</v>
      </c>
      <c r="G6" s="645">
        <v>1.0132021427988724</v>
      </c>
      <c r="H6" s="754"/>
      <c r="I6" s="624"/>
      <c r="J6" s="754"/>
      <c r="K6" s="624"/>
      <c r="L6" s="754"/>
      <c r="M6" s="677"/>
    </row>
    <row r="7" spans="1:13" ht="14.4" customHeight="1" x14ac:dyDescent="0.3">
      <c r="A7" s="717" t="s">
        <v>3620</v>
      </c>
      <c r="B7" s="768">
        <v>2221</v>
      </c>
      <c r="C7" s="695">
        <v>1</v>
      </c>
      <c r="D7" s="768"/>
      <c r="E7" s="695"/>
      <c r="F7" s="768"/>
      <c r="G7" s="700"/>
      <c r="H7" s="768"/>
      <c r="I7" s="695"/>
      <c r="J7" s="768"/>
      <c r="K7" s="695"/>
      <c r="L7" s="768"/>
      <c r="M7" s="701"/>
    </row>
    <row r="8" spans="1:13" ht="14.4" customHeight="1" x14ac:dyDescent="0.3">
      <c r="A8" s="717" t="s">
        <v>4439</v>
      </c>
      <c r="B8" s="768"/>
      <c r="C8" s="695"/>
      <c r="D8" s="768"/>
      <c r="E8" s="695"/>
      <c r="F8" s="768">
        <v>32992</v>
      </c>
      <c r="G8" s="700"/>
      <c r="H8" s="768">
        <v>30870.97</v>
      </c>
      <c r="I8" s="695">
        <v>1</v>
      </c>
      <c r="J8" s="768"/>
      <c r="K8" s="695"/>
      <c r="L8" s="768">
        <v>43229.369999999995</v>
      </c>
      <c r="M8" s="701">
        <v>1.4003243176356297</v>
      </c>
    </row>
    <row r="9" spans="1:13" ht="14.4" customHeight="1" x14ac:dyDescent="0.3">
      <c r="A9" s="717" t="s">
        <v>3629</v>
      </c>
      <c r="B9" s="768">
        <v>75109</v>
      </c>
      <c r="C9" s="695">
        <v>1</v>
      </c>
      <c r="D9" s="768">
        <v>108081</v>
      </c>
      <c r="E9" s="695">
        <v>1.4389886697998908</v>
      </c>
      <c r="F9" s="768">
        <v>59828</v>
      </c>
      <c r="G9" s="700">
        <v>0.79654901543090706</v>
      </c>
      <c r="H9" s="768"/>
      <c r="I9" s="695"/>
      <c r="J9" s="768"/>
      <c r="K9" s="695"/>
      <c r="L9" s="768"/>
      <c r="M9" s="701"/>
    </row>
    <row r="10" spans="1:13" ht="14.4" customHeight="1" x14ac:dyDescent="0.3">
      <c r="A10" s="717" t="s">
        <v>4440</v>
      </c>
      <c r="B10" s="768">
        <v>371044</v>
      </c>
      <c r="C10" s="695">
        <v>1</v>
      </c>
      <c r="D10" s="768">
        <v>322091</v>
      </c>
      <c r="E10" s="695">
        <v>0.86806685999504107</v>
      </c>
      <c r="F10" s="768">
        <v>333936</v>
      </c>
      <c r="G10" s="700">
        <v>0.89999029764664029</v>
      </c>
      <c r="H10" s="768"/>
      <c r="I10" s="695"/>
      <c r="J10" s="768"/>
      <c r="K10" s="695"/>
      <c r="L10" s="768"/>
      <c r="M10" s="701"/>
    </row>
    <row r="11" spans="1:13" ht="14.4" customHeight="1" x14ac:dyDescent="0.3">
      <c r="A11" s="717" t="s">
        <v>4441</v>
      </c>
      <c r="B11" s="768">
        <v>179698</v>
      </c>
      <c r="C11" s="695">
        <v>1</v>
      </c>
      <c r="D11" s="768">
        <v>171209</v>
      </c>
      <c r="E11" s="695">
        <v>0.95275963004596598</v>
      </c>
      <c r="F11" s="768">
        <v>184448</v>
      </c>
      <c r="G11" s="700">
        <v>1.0264332379881802</v>
      </c>
      <c r="H11" s="768"/>
      <c r="I11" s="695"/>
      <c r="J11" s="768"/>
      <c r="K11" s="695"/>
      <c r="L11" s="768"/>
      <c r="M11" s="701"/>
    </row>
    <row r="12" spans="1:13" ht="14.4" customHeight="1" x14ac:dyDescent="0.3">
      <c r="A12" s="717" t="s">
        <v>4442</v>
      </c>
      <c r="B12" s="768">
        <v>852</v>
      </c>
      <c r="C12" s="695">
        <v>1</v>
      </c>
      <c r="D12" s="768"/>
      <c r="E12" s="695"/>
      <c r="F12" s="768">
        <v>2864</v>
      </c>
      <c r="G12" s="700">
        <v>3.3615023474178405</v>
      </c>
      <c r="H12" s="768"/>
      <c r="I12" s="695"/>
      <c r="J12" s="768"/>
      <c r="K12" s="695"/>
      <c r="L12" s="768"/>
      <c r="M12" s="701"/>
    </row>
    <row r="13" spans="1:13" ht="14.4" customHeight="1" x14ac:dyDescent="0.3">
      <c r="A13" s="717" t="s">
        <v>4443</v>
      </c>
      <c r="B13" s="768">
        <v>2128997</v>
      </c>
      <c r="C13" s="695">
        <v>1</v>
      </c>
      <c r="D13" s="768">
        <v>1597606</v>
      </c>
      <c r="E13" s="695">
        <v>0.75040312410022181</v>
      </c>
      <c r="F13" s="768">
        <v>1768067</v>
      </c>
      <c r="G13" s="700">
        <v>0.83046946519887066</v>
      </c>
      <c r="H13" s="768"/>
      <c r="I13" s="695"/>
      <c r="J13" s="768"/>
      <c r="K13" s="695"/>
      <c r="L13" s="768"/>
      <c r="M13" s="701"/>
    </row>
    <row r="14" spans="1:13" ht="14.4" customHeight="1" x14ac:dyDescent="0.3">
      <c r="A14" s="717" t="s">
        <v>4444</v>
      </c>
      <c r="B14" s="768">
        <v>411487</v>
      </c>
      <c r="C14" s="695">
        <v>1</v>
      </c>
      <c r="D14" s="768">
        <v>352532</v>
      </c>
      <c r="E14" s="695">
        <v>0.85672694398607974</v>
      </c>
      <c r="F14" s="768">
        <v>506568</v>
      </c>
      <c r="G14" s="700">
        <v>1.2310668380775092</v>
      </c>
      <c r="H14" s="768"/>
      <c r="I14" s="695"/>
      <c r="J14" s="768"/>
      <c r="K14" s="695"/>
      <c r="L14" s="768"/>
      <c r="M14" s="701"/>
    </row>
    <row r="15" spans="1:13" ht="14.4" customHeight="1" x14ac:dyDescent="0.3">
      <c r="A15" s="717" t="s">
        <v>4445</v>
      </c>
      <c r="B15" s="768">
        <v>279944</v>
      </c>
      <c r="C15" s="695">
        <v>1</v>
      </c>
      <c r="D15" s="768">
        <v>279723</v>
      </c>
      <c r="E15" s="695">
        <v>0.99921055639699363</v>
      </c>
      <c r="F15" s="768">
        <v>322014</v>
      </c>
      <c r="G15" s="700">
        <v>1.1502800560112023</v>
      </c>
      <c r="H15" s="768"/>
      <c r="I15" s="695"/>
      <c r="J15" s="768"/>
      <c r="K15" s="695"/>
      <c r="L15" s="768"/>
      <c r="M15" s="701"/>
    </row>
    <row r="16" spans="1:13" ht="14.4" customHeight="1" thickBot="1" x14ac:dyDescent="0.35">
      <c r="A16" s="756" t="s">
        <v>4446</v>
      </c>
      <c r="B16" s="755">
        <v>2239738</v>
      </c>
      <c r="C16" s="703">
        <v>1</v>
      </c>
      <c r="D16" s="755">
        <v>2470264</v>
      </c>
      <c r="E16" s="703">
        <v>1.102925431456715</v>
      </c>
      <c r="F16" s="755">
        <v>2758394</v>
      </c>
      <c r="G16" s="708">
        <v>1.2315699425557811</v>
      </c>
      <c r="H16" s="755">
        <v>1102091.33</v>
      </c>
      <c r="I16" s="703">
        <v>1</v>
      </c>
      <c r="J16" s="755">
        <v>2319967.8900000006</v>
      </c>
      <c r="K16" s="703">
        <v>2.1050595598098032</v>
      </c>
      <c r="L16" s="755">
        <v>3156715.1999999997</v>
      </c>
      <c r="M16" s="709">
        <v>2.8642954663294553</v>
      </c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0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5010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18871.809999999998</v>
      </c>
      <c r="G3" s="218">
        <f t="shared" si="0"/>
        <v>7042698.3000000007</v>
      </c>
      <c r="H3" s="219"/>
      <c r="I3" s="219"/>
      <c r="J3" s="214">
        <f t="shared" si="0"/>
        <v>16059.75</v>
      </c>
      <c r="K3" s="218">
        <f t="shared" si="0"/>
        <v>7844069.8900000006</v>
      </c>
      <c r="L3" s="219"/>
      <c r="M3" s="219"/>
      <c r="N3" s="214">
        <f t="shared" si="0"/>
        <v>19243.91</v>
      </c>
      <c r="O3" s="218">
        <f t="shared" si="0"/>
        <v>9392614.5699999984</v>
      </c>
      <c r="P3" s="181">
        <f>IF(G3=0,"",O3/G3)</f>
        <v>1.3336670363971146</v>
      </c>
      <c r="Q3" s="216">
        <f>IF(N3=0,"",O3/N3)</f>
        <v>488.08244114631583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0"/>
      <c r="B5" s="759"/>
      <c r="C5" s="760"/>
      <c r="D5" s="761"/>
      <c r="E5" s="762"/>
      <c r="F5" s="769" t="s">
        <v>91</v>
      </c>
      <c r="G5" s="770" t="s">
        <v>14</v>
      </c>
      <c r="H5" s="771"/>
      <c r="I5" s="771"/>
      <c r="J5" s="769" t="s">
        <v>91</v>
      </c>
      <c r="K5" s="770" t="s">
        <v>14</v>
      </c>
      <c r="L5" s="771"/>
      <c r="M5" s="771"/>
      <c r="N5" s="769" t="s">
        <v>91</v>
      </c>
      <c r="O5" s="770" t="s">
        <v>14</v>
      </c>
      <c r="P5" s="772"/>
      <c r="Q5" s="767"/>
    </row>
    <row r="6" spans="1:17" ht="14.4" customHeight="1" x14ac:dyDescent="0.3">
      <c r="A6" s="623" t="s">
        <v>532</v>
      </c>
      <c r="B6" s="624" t="s">
        <v>3655</v>
      </c>
      <c r="C6" s="624" t="s">
        <v>3554</v>
      </c>
      <c r="D6" s="624" t="s">
        <v>4007</v>
      </c>
      <c r="E6" s="624" t="s">
        <v>4008</v>
      </c>
      <c r="F6" s="627">
        <v>299</v>
      </c>
      <c r="G6" s="627">
        <v>220646</v>
      </c>
      <c r="H6" s="627">
        <v>1</v>
      </c>
      <c r="I6" s="627">
        <v>737.94648829431435</v>
      </c>
      <c r="J6" s="627">
        <v>128</v>
      </c>
      <c r="K6" s="627">
        <v>94972</v>
      </c>
      <c r="L6" s="627">
        <v>0.43042701884466522</v>
      </c>
      <c r="M6" s="627">
        <v>741.96875</v>
      </c>
      <c r="N6" s="627"/>
      <c r="O6" s="627"/>
      <c r="P6" s="645"/>
      <c r="Q6" s="628"/>
    </row>
    <row r="7" spans="1:17" ht="14.4" customHeight="1" x14ac:dyDescent="0.3">
      <c r="A7" s="694" t="s">
        <v>532</v>
      </c>
      <c r="B7" s="695" t="s">
        <v>4273</v>
      </c>
      <c r="C7" s="695" t="s">
        <v>3554</v>
      </c>
      <c r="D7" s="695" t="s">
        <v>4007</v>
      </c>
      <c r="E7" s="695" t="s">
        <v>4008</v>
      </c>
      <c r="F7" s="710"/>
      <c r="G7" s="710"/>
      <c r="H7" s="710"/>
      <c r="I7" s="710"/>
      <c r="J7" s="710">
        <v>172</v>
      </c>
      <c r="K7" s="710">
        <v>127624</v>
      </c>
      <c r="L7" s="710"/>
      <c r="M7" s="710">
        <v>742</v>
      </c>
      <c r="N7" s="710">
        <v>300</v>
      </c>
      <c r="O7" s="710">
        <v>223559</v>
      </c>
      <c r="P7" s="700"/>
      <c r="Q7" s="711">
        <v>745.19666666666672</v>
      </c>
    </row>
    <row r="8" spans="1:17" ht="14.4" customHeight="1" x14ac:dyDescent="0.3">
      <c r="A8" s="694" t="s">
        <v>4282</v>
      </c>
      <c r="B8" s="695" t="s">
        <v>4447</v>
      </c>
      <c r="C8" s="695" t="s">
        <v>3554</v>
      </c>
      <c r="D8" s="695" t="s">
        <v>4448</v>
      </c>
      <c r="E8" s="695" t="s">
        <v>4449</v>
      </c>
      <c r="F8" s="710">
        <v>2</v>
      </c>
      <c r="G8" s="710">
        <v>908</v>
      </c>
      <c r="H8" s="710">
        <v>1</v>
      </c>
      <c r="I8" s="710">
        <v>454</v>
      </c>
      <c r="J8" s="710"/>
      <c r="K8" s="710"/>
      <c r="L8" s="710"/>
      <c r="M8" s="710"/>
      <c r="N8" s="710"/>
      <c r="O8" s="710"/>
      <c r="P8" s="700"/>
      <c r="Q8" s="711"/>
    </row>
    <row r="9" spans="1:17" ht="14.4" customHeight="1" x14ac:dyDescent="0.3">
      <c r="A9" s="694" t="s">
        <v>4282</v>
      </c>
      <c r="B9" s="695" t="s">
        <v>4447</v>
      </c>
      <c r="C9" s="695" t="s">
        <v>3554</v>
      </c>
      <c r="D9" s="695" t="s">
        <v>4450</v>
      </c>
      <c r="E9" s="695" t="s">
        <v>4451</v>
      </c>
      <c r="F9" s="710">
        <v>8</v>
      </c>
      <c r="G9" s="710">
        <v>624</v>
      </c>
      <c r="H9" s="710">
        <v>1</v>
      </c>
      <c r="I9" s="710">
        <v>78</v>
      </c>
      <c r="J9" s="710"/>
      <c r="K9" s="710"/>
      <c r="L9" s="710"/>
      <c r="M9" s="710"/>
      <c r="N9" s="710"/>
      <c r="O9" s="710"/>
      <c r="P9" s="700"/>
      <c r="Q9" s="711"/>
    </row>
    <row r="10" spans="1:17" ht="14.4" customHeight="1" x14ac:dyDescent="0.3">
      <c r="A10" s="694" t="s">
        <v>4282</v>
      </c>
      <c r="B10" s="695" t="s">
        <v>4447</v>
      </c>
      <c r="C10" s="695" t="s">
        <v>3554</v>
      </c>
      <c r="D10" s="695" t="s">
        <v>4452</v>
      </c>
      <c r="E10" s="695" t="s">
        <v>4453</v>
      </c>
      <c r="F10" s="710">
        <v>2</v>
      </c>
      <c r="G10" s="710">
        <v>326</v>
      </c>
      <c r="H10" s="710">
        <v>1</v>
      </c>
      <c r="I10" s="710">
        <v>163</v>
      </c>
      <c r="J10" s="710"/>
      <c r="K10" s="710"/>
      <c r="L10" s="710"/>
      <c r="M10" s="710"/>
      <c r="N10" s="710"/>
      <c r="O10" s="710"/>
      <c r="P10" s="700"/>
      <c r="Q10" s="711"/>
    </row>
    <row r="11" spans="1:17" ht="14.4" customHeight="1" x14ac:dyDescent="0.3">
      <c r="A11" s="694" t="s">
        <v>4282</v>
      </c>
      <c r="B11" s="695" t="s">
        <v>4447</v>
      </c>
      <c r="C11" s="695" t="s">
        <v>3554</v>
      </c>
      <c r="D11" s="695" t="s">
        <v>4454</v>
      </c>
      <c r="E11" s="695" t="s">
        <v>4455</v>
      </c>
      <c r="F11" s="710">
        <v>1</v>
      </c>
      <c r="G11" s="710">
        <v>197</v>
      </c>
      <c r="H11" s="710">
        <v>1</v>
      </c>
      <c r="I11" s="710">
        <v>197</v>
      </c>
      <c r="J11" s="710"/>
      <c r="K11" s="710"/>
      <c r="L11" s="710"/>
      <c r="M11" s="710"/>
      <c r="N11" s="710"/>
      <c r="O11" s="710"/>
      <c r="P11" s="700"/>
      <c r="Q11" s="711"/>
    </row>
    <row r="12" spans="1:17" ht="14.4" customHeight="1" x14ac:dyDescent="0.3">
      <c r="A12" s="694" t="s">
        <v>4282</v>
      </c>
      <c r="B12" s="695" t="s">
        <v>4447</v>
      </c>
      <c r="C12" s="695" t="s">
        <v>3554</v>
      </c>
      <c r="D12" s="695" t="s">
        <v>4456</v>
      </c>
      <c r="E12" s="695" t="s">
        <v>4457</v>
      </c>
      <c r="F12" s="710">
        <v>1</v>
      </c>
      <c r="G12" s="710">
        <v>166</v>
      </c>
      <c r="H12" s="710">
        <v>1</v>
      </c>
      <c r="I12" s="710">
        <v>166</v>
      </c>
      <c r="J12" s="710"/>
      <c r="K12" s="710"/>
      <c r="L12" s="710"/>
      <c r="M12" s="710"/>
      <c r="N12" s="710"/>
      <c r="O12" s="710"/>
      <c r="P12" s="700"/>
      <c r="Q12" s="711"/>
    </row>
    <row r="13" spans="1:17" ht="14.4" customHeight="1" x14ac:dyDescent="0.3">
      <c r="A13" s="694" t="s">
        <v>4458</v>
      </c>
      <c r="B13" s="695" t="s">
        <v>4459</v>
      </c>
      <c r="C13" s="695" t="s">
        <v>3551</v>
      </c>
      <c r="D13" s="695" t="s">
        <v>4460</v>
      </c>
      <c r="E13" s="695" t="s">
        <v>4461</v>
      </c>
      <c r="F13" s="710"/>
      <c r="G13" s="710"/>
      <c r="H13" s="710"/>
      <c r="I13" s="710"/>
      <c r="J13" s="710"/>
      <c r="K13" s="710"/>
      <c r="L13" s="710"/>
      <c r="M13" s="710"/>
      <c r="N13" s="710">
        <v>1</v>
      </c>
      <c r="O13" s="710">
        <v>1978.03</v>
      </c>
      <c r="P13" s="700"/>
      <c r="Q13" s="711">
        <v>1978.03</v>
      </c>
    </row>
    <row r="14" spans="1:17" ht="14.4" customHeight="1" x14ac:dyDescent="0.3">
      <c r="A14" s="694" t="s">
        <v>4458</v>
      </c>
      <c r="B14" s="695" t="s">
        <v>4459</v>
      </c>
      <c r="C14" s="695" t="s">
        <v>3551</v>
      </c>
      <c r="D14" s="695" t="s">
        <v>4462</v>
      </c>
      <c r="E14" s="695" t="s">
        <v>4463</v>
      </c>
      <c r="F14" s="710">
        <v>1</v>
      </c>
      <c r="G14" s="710">
        <v>2165.3200000000002</v>
      </c>
      <c r="H14" s="710">
        <v>1</v>
      </c>
      <c r="I14" s="710">
        <v>2165.3200000000002</v>
      </c>
      <c r="J14" s="710"/>
      <c r="K14" s="710"/>
      <c r="L14" s="710"/>
      <c r="M14" s="710"/>
      <c r="N14" s="710"/>
      <c r="O14" s="710"/>
      <c r="P14" s="700"/>
      <c r="Q14" s="711"/>
    </row>
    <row r="15" spans="1:17" ht="14.4" customHeight="1" x14ac:dyDescent="0.3">
      <c r="A15" s="694" t="s">
        <v>4458</v>
      </c>
      <c r="B15" s="695" t="s">
        <v>4459</v>
      </c>
      <c r="C15" s="695" t="s">
        <v>3551</v>
      </c>
      <c r="D15" s="695" t="s">
        <v>3816</v>
      </c>
      <c r="E15" s="695" t="s">
        <v>4464</v>
      </c>
      <c r="F15" s="710">
        <v>0.05</v>
      </c>
      <c r="G15" s="710">
        <v>46.83</v>
      </c>
      <c r="H15" s="710">
        <v>1</v>
      </c>
      <c r="I15" s="710">
        <v>936.59999999999991</v>
      </c>
      <c r="J15" s="710"/>
      <c r="K15" s="710"/>
      <c r="L15" s="710"/>
      <c r="M15" s="710"/>
      <c r="N15" s="710"/>
      <c r="O15" s="710"/>
      <c r="P15" s="700"/>
      <c r="Q15" s="711"/>
    </row>
    <row r="16" spans="1:17" ht="14.4" customHeight="1" x14ac:dyDescent="0.3">
      <c r="A16" s="694" t="s">
        <v>4458</v>
      </c>
      <c r="B16" s="695" t="s">
        <v>4459</v>
      </c>
      <c r="C16" s="695" t="s">
        <v>3691</v>
      </c>
      <c r="D16" s="695" t="s">
        <v>4465</v>
      </c>
      <c r="E16" s="695" t="s">
        <v>3546</v>
      </c>
      <c r="F16" s="710"/>
      <c r="G16" s="710"/>
      <c r="H16" s="710"/>
      <c r="I16" s="710"/>
      <c r="J16" s="710"/>
      <c r="K16" s="710"/>
      <c r="L16" s="710"/>
      <c r="M16" s="710"/>
      <c r="N16" s="710">
        <v>1000</v>
      </c>
      <c r="O16" s="710">
        <v>5550</v>
      </c>
      <c r="P16" s="700"/>
      <c r="Q16" s="711">
        <v>5.55</v>
      </c>
    </row>
    <row r="17" spans="1:17" ht="14.4" customHeight="1" x14ac:dyDescent="0.3">
      <c r="A17" s="694" t="s">
        <v>4458</v>
      </c>
      <c r="B17" s="695" t="s">
        <v>4459</v>
      </c>
      <c r="C17" s="695" t="s">
        <v>3691</v>
      </c>
      <c r="D17" s="695" t="s">
        <v>4466</v>
      </c>
      <c r="E17" s="695" t="s">
        <v>3546</v>
      </c>
      <c r="F17" s="710">
        <v>903</v>
      </c>
      <c r="G17" s="710">
        <v>28658.82</v>
      </c>
      <c r="H17" s="710">
        <v>1</v>
      </c>
      <c r="I17" s="710">
        <v>31.737342192691031</v>
      </c>
      <c r="J17" s="710"/>
      <c r="K17" s="710"/>
      <c r="L17" s="710"/>
      <c r="M17" s="710"/>
      <c r="N17" s="710">
        <v>1019</v>
      </c>
      <c r="O17" s="710">
        <v>33932.699999999997</v>
      </c>
      <c r="P17" s="700">
        <v>1.1840229290668631</v>
      </c>
      <c r="Q17" s="711">
        <v>33.299999999999997</v>
      </c>
    </row>
    <row r="18" spans="1:17" ht="14.4" customHeight="1" x14ac:dyDescent="0.3">
      <c r="A18" s="694" t="s">
        <v>4458</v>
      </c>
      <c r="B18" s="695" t="s">
        <v>4459</v>
      </c>
      <c r="C18" s="695" t="s">
        <v>3696</v>
      </c>
      <c r="D18" s="695" t="s">
        <v>4467</v>
      </c>
      <c r="E18" s="695" t="s">
        <v>4468</v>
      </c>
      <c r="F18" s="710"/>
      <c r="G18" s="710"/>
      <c r="H18" s="710"/>
      <c r="I18" s="710"/>
      <c r="J18" s="710"/>
      <c r="K18" s="710"/>
      <c r="L18" s="710"/>
      <c r="M18" s="710"/>
      <c r="N18" s="710">
        <v>2</v>
      </c>
      <c r="O18" s="710">
        <v>1768.64</v>
      </c>
      <c r="P18" s="700"/>
      <c r="Q18" s="711">
        <v>884.32</v>
      </c>
    </row>
    <row r="19" spans="1:17" ht="14.4" customHeight="1" x14ac:dyDescent="0.3">
      <c r="A19" s="694" t="s">
        <v>4458</v>
      </c>
      <c r="B19" s="695" t="s">
        <v>4459</v>
      </c>
      <c r="C19" s="695" t="s">
        <v>3554</v>
      </c>
      <c r="D19" s="695" t="s">
        <v>4469</v>
      </c>
      <c r="E19" s="695" t="s">
        <v>4470</v>
      </c>
      <c r="F19" s="710"/>
      <c r="G19" s="710"/>
      <c r="H19" s="710"/>
      <c r="I19" s="710"/>
      <c r="J19" s="710"/>
      <c r="K19" s="710"/>
      <c r="L19" s="710"/>
      <c r="M19" s="710"/>
      <c r="N19" s="710">
        <v>2</v>
      </c>
      <c r="O19" s="710">
        <v>3508</v>
      </c>
      <c r="P19" s="700"/>
      <c r="Q19" s="711">
        <v>1754</v>
      </c>
    </row>
    <row r="20" spans="1:17" ht="14.4" customHeight="1" x14ac:dyDescent="0.3">
      <c r="A20" s="694" t="s">
        <v>4458</v>
      </c>
      <c r="B20" s="695" t="s">
        <v>4459</v>
      </c>
      <c r="C20" s="695" t="s">
        <v>3554</v>
      </c>
      <c r="D20" s="695" t="s">
        <v>4471</v>
      </c>
      <c r="E20" s="695" t="s">
        <v>4472</v>
      </c>
      <c r="F20" s="710"/>
      <c r="G20" s="710"/>
      <c r="H20" s="710"/>
      <c r="I20" s="710"/>
      <c r="J20" s="710"/>
      <c r="K20" s="710"/>
      <c r="L20" s="710"/>
      <c r="M20" s="710"/>
      <c r="N20" s="710">
        <v>2</v>
      </c>
      <c r="O20" s="710">
        <v>820</v>
      </c>
      <c r="P20" s="700"/>
      <c r="Q20" s="711">
        <v>410</v>
      </c>
    </row>
    <row r="21" spans="1:17" ht="14.4" customHeight="1" x14ac:dyDescent="0.3">
      <c r="A21" s="694" t="s">
        <v>4458</v>
      </c>
      <c r="B21" s="695" t="s">
        <v>4459</v>
      </c>
      <c r="C21" s="695" t="s">
        <v>3554</v>
      </c>
      <c r="D21" s="695" t="s">
        <v>4473</v>
      </c>
      <c r="E21" s="695" t="s">
        <v>4474</v>
      </c>
      <c r="F21" s="710"/>
      <c r="G21" s="710"/>
      <c r="H21" s="710"/>
      <c r="I21" s="710"/>
      <c r="J21" s="710"/>
      <c r="K21" s="710"/>
      <c r="L21" s="710"/>
      <c r="M21" s="710"/>
      <c r="N21" s="710">
        <v>2</v>
      </c>
      <c r="O21" s="710">
        <v>28664</v>
      </c>
      <c r="P21" s="700"/>
      <c r="Q21" s="711">
        <v>14332</v>
      </c>
    </row>
    <row r="22" spans="1:17" ht="14.4" customHeight="1" x14ac:dyDescent="0.3">
      <c r="A22" s="694" t="s">
        <v>4291</v>
      </c>
      <c r="B22" s="695" t="s">
        <v>4475</v>
      </c>
      <c r="C22" s="695" t="s">
        <v>3554</v>
      </c>
      <c r="D22" s="695" t="s">
        <v>4476</v>
      </c>
      <c r="E22" s="695" t="s">
        <v>4477</v>
      </c>
      <c r="F22" s="710"/>
      <c r="G22" s="710"/>
      <c r="H22" s="710"/>
      <c r="I22" s="710"/>
      <c r="J22" s="710">
        <v>4</v>
      </c>
      <c r="K22" s="710">
        <v>37348</v>
      </c>
      <c r="L22" s="710"/>
      <c r="M22" s="710">
        <v>9337</v>
      </c>
      <c r="N22" s="710"/>
      <c r="O22" s="710"/>
      <c r="P22" s="700"/>
      <c r="Q22" s="711"/>
    </row>
    <row r="23" spans="1:17" ht="14.4" customHeight="1" x14ac:dyDescent="0.3">
      <c r="A23" s="694" t="s">
        <v>4291</v>
      </c>
      <c r="B23" s="695" t="s">
        <v>4478</v>
      </c>
      <c r="C23" s="695" t="s">
        <v>3554</v>
      </c>
      <c r="D23" s="695" t="s">
        <v>4479</v>
      </c>
      <c r="E23" s="695" t="s">
        <v>4480</v>
      </c>
      <c r="F23" s="710"/>
      <c r="G23" s="710"/>
      <c r="H23" s="710"/>
      <c r="I23" s="710"/>
      <c r="J23" s="710">
        <v>3</v>
      </c>
      <c r="K23" s="710">
        <v>1050</v>
      </c>
      <c r="L23" s="710"/>
      <c r="M23" s="710">
        <v>350</v>
      </c>
      <c r="N23" s="710"/>
      <c r="O23" s="710"/>
      <c r="P23" s="700"/>
      <c r="Q23" s="711"/>
    </row>
    <row r="24" spans="1:17" ht="14.4" customHeight="1" x14ac:dyDescent="0.3">
      <c r="A24" s="694" t="s">
        <v>4291</v>
      </c>
      <c r="B24" s="695" t="s">
        <v>4478</v>
      </c>
      <c r="C24" s="695" t="s">
        <v>3554</v>
      </c>
      <c r="D24" s="695" t="s">
        <v>4481</v>
      </c>
      <c r="E24" s="695" t="s">
        <v>4482</v>
      </c>
      <c r="F24" s="710">
        <v>67</v>
      </c>
      <c r="G24" s="710">
        <v>4288</v>
      </c>
      <c r="H24" s="710">
        <v>1</v>
      </c>
      <c r="I24" s="710">
        <v>64</v>
      </c>
      <c r="J24" s="710">
        <v>66</v>
      </c>
      <c r="K24" s="710">
        <v>4290</v>
      </c>
      <c r="L24" s="710">
        <v>1.0004664179104477</v>
      </c>
      <c r="M24" s="710">
        <v>65</v>
      </c>
      <c r="N24" s="710">
        <v>84</v>
      </c>
      <c r="O24" s="710">
        <v>5460</v>
      </c>
      <c r="P24" s="700">
        <v>1.273320895522388</v>
      </c>
      <c r="Q24" s="711">
        <v>65</v>
      </c>
    </row>
    <row r="25" spans="1:17" ht="14.4" customHeight="1" x14ac:dyDescent="0.3">
      <c r="A25" s="694" t="s">
        <v>4291</v>
      </c>
      <c r="B25" s="695" t="s">
        <v>4478</v>
      </c>
      <c r="C25" s="695" t="s">
        <v>3554</v>
      </c>
      <c r="D25" s="695" t="s">
        <v>4483</v>
      </c>
      <c r="E25" s="695" t="s">
        <v>4484</v>
      </c>
      <c r="F25" s="710">
        <v>3</v>
      </c>
      <c r="G25" s="710">
        <v>1767</v>
      </c>
      <c r="H25" s="710">
        <v>1</v>
      </c>
      <c r="I25" s="710">
        <v>589</v>
      </c>
      <c r="J25" s="710"/>
      <c r="K25" s="710"/>
      <c r="L25" s="710"/>
      <c r="M25" s="710"/>
      <c r="N25" s="710"/>
      <c r="O25" s="710"/>
      <c r="P25" s="700"/>
      <c r="Q25" s="711"/>
    </row>
    <row r="26" spans="1:17" ht="14.4" customHeight="1" x14ac:dyDescent="0.3">
      <c r="A26" s="694" t="s">
        <v>4291</v>
      </c>
      <c r="B26" s="695" t="s">
        <v>4478</v>
      </c>
      <c r="C26" s="695" t="s">
        <v>3554</v>
      </c>
      <c r="D26" s="695" t="s">
        <v>4485</v>
      </c>
      <c r="E26" s="695" t="s">
        <v>4486</v>
      </c>
      <c r="F26" s="710">
        <v>16</v>
      </c>
      <c r="G26" s="710">
        <v>368</v>
      </c>
      <c r="H26" s="710">
        <v>1</v>
      </c>
      <c r="I26" s="710">
        <v>23</v>
      </c>
      <c r="J26" s="710">
        <v>4</v>
      </c>
      <c r="K26" s="710">
        <v>92</v>
      </c>
      <c r="L26" s="710">
        <v>0.25</v>
      </c>
      <c r="M26" s="710">
        <v>23</v>
      </c>
      <c r="N26" s="710">
        <v>4</v>
      </c>
      <c r="O26" s="710">
        <v>93</v>
      </c>
      <c r="P26" s="700">
        <v>0.25271739130434784</v>
      </c>
      <c r="Q26" s="711">
        <v>23.25</v>
      </c>
    </row>
    <row r="27" spans="1:17" ht="14.4" customHeight="1" x14ac:dyDescent="0.3">
      <c r="A27" s="694" t="s">
        <v>4291</v>
      </c>
      <c r="B27" s="695" t="s">
        <v>4478</v>
      </c>
      <c r="C27" s="695" t="s">
        <v>3554</v>
      </c>
      <c r="D27" s="695" t="s">
        <v>4487</v>
      </c>
      <c r="E27" s="695" t="s">
        <v>4488</v>
      </c>
      <c r="F27" s="710">
        <v>8</v>
      </c>
      <c r="G27" s="710">
        <v>432</v>
      </c>
      <c r="H27" s="710">
        <v>1</v>
      </c>
      <c r="I27" s="710">
        <v>54</v>
      </c>
      <c r="J27" s="710">
        <v>10</v>
      </c>
      <c r="K27" s="710">
        <v>540</v>
      </c>
      <c r="L27" s="710">
        <v>1.25</v>
      </c>
      <c r="M27" s="710">
        <v>54</v>
      </c>
      <c r="N27" s="710"/>
      <c r="O27" s="710"/>
      <c r="P27" s="700"/>
      <c r="Q27" s="711"/>
    </row>
    <row r="28" spans="1:17" ht="14.4" customHeight="1" x14ac:dyDescent="0.3">
      <c r="A28" s="694" t="s">
        <v>4291</v>
      </c>
      <c r="B28" s="695" t="s">
        <v>4478</v>
      </c>
      <c r="C28" s="695" t="s">
        <v>3554</v>
      </c>
      <c r="D28" s="695" t="s">
        <v>4489</v>
      </c>
      <c r="E28" s="695" t="s">
        <v>4490</v>
      </c>
      <c r="F28" s="710">
        <v>542</v>
      </c>
      <c r="G28" s="710">
        <v>41734</v>
      </c>
      <c r="H28" s="710">
        <v>1</v>
      </c>
      <c r="I28" s="710">
        <v>77</v>
      </c>
      <c r="J28" s="710">
        <v>488</v>
      </c>
      <c r="K28" s="710">
        <v>37576</v>
      </c>
      <c r="L28" s="710">
        <v>0.90036900369003692</v>
      </c>
      <c r="M28" s="710">
        <v>77</v>
      </c>
      <c r="N28" s="710">
        <v>462</v>
      </c>
      <c r="O28" s="710">
        <v>35574</v>
      </c>
      <c r="P28" s="700">
        <v>0.85239852398523985</v>
      </c>
      <c r="Q28" s="711">
        <v>77</v>
      </c>
    </row>
    <row r="29" spans="1:17" ht="14.4" customHeight="1" x14ac:dyDescent="0.3">
      <c r="A29" s="694" t="s">
        <v>4291</v>
      </c>
      <c r="B29" s="695" t="s">
        <v>4478</v>
      </c>
      <c r="C29" s="695" t="s">
        <v>3554</v>
      </c>
      <c r="D29" s="695" t="s">
        <v>4491</v>
      </c>
      <c r="E29" s="695" t="s">
        <v>4492</v>
      </c>
      <c r="F29" s="710">
        <v>28</v>
      </c>
      <c r="G29" s="710">
        <v>616</v>
      </c>
      <c r="H29" s="710">
        <v>1</v>
      </c>
      <c r="I29" s="710">
        <v>22</v>
      </c>
      <c r="J29" s="710">
        <v>11</v>
      </c>
      <c r="K29" s="710">
        <v>242</v>
      </c>
      <c r="L29" s="710">
        <v>0.39285714285714285</v>
      </c>
      <c r="M29" s="710">
        <v>22</v>
      </c>
      <c r="N29" s="710">
        <v>14</v>
      </c>
      <c r="O29" s="710">
        <v>312</v>
      </c>
      <c r="P29" s="700">
        <v>0.50649350649350644</v>
      </c>
      <c r="Q29" s="711">
        <v>22.285714285714285</v>
      </c>
    </row>
    <row r="30" spans="1:17" ht="14.4" customHeight="1" x14ac:dyDescent="0.3">
      <c r="A30" s="694" t="s">
        <v>4291</v>
      </c>
      <c r="B30" s="695" t="s">
        <v>4478</v>
      </c>
      <c r="C30" s="695" t="s">
        <v>3554</v>
      </c>
      <c r="D30" s="695" t="s">
        <v>4493</v>
      </c>
      <c r="E30" s="695" t="s">
        <v>4494</v>
      </c>
      <c r="F30" s="710">
        <v>24</v>
      </c>
      <c r="G30" s="710">
        <v>5016</v>
      </c>
      <c r="H30" s="710">
        <v>1</v>
      </c>
      <c r="I30" s="710">
        <v>209</v>
      </c>
      <c r="J30" s="710">
        <v>31</v>
      </c>
      <c r="K30" s="710">
        <v>6479</v>
      </c>
      <c r="L30" s="710">
        <v>1.2916666666666667</v>
      </c>
      <c r="M30" s="710">
        <v>209</v>
      </c>
      <c r="N30" s="710"/>
      <c r="O30" s="710"/>
      <c r="P30" s="700"/>
      <c r="Q30" s="711"/>
    </row>
    <row r="31" spans="1:17" ht="14.4" customHeight="1" x14ac:dyDescent="0.3">
      <c r="A31" s="694" t="s">
        <v>4291</v>
      </c>
      <c r="B31" s="695" t="s">
        <v>4478</v>
      </c>
      <c r="C31" s="695" t="s">
        <v>3554</v>
      </c>
      <c r="D31" s="695" t="s">
        <v>4495</v>
      </c>
      <c r="E31" s="695" t="s">
        <v>4496</v>
      </c>
      <c r="F31" s="710"/>
      <c r="G31" s="710"/>
      <c r="H31" s="710"/>
      <c r="I31" s="710"/>
      <c r="J31" s="710">
        <v>3</v>
      </c>
      <c r="K31" s="710">
        <v>198</v>
      </c>
      <c r="L31" s="710"/>
      <c r="M31" s="710">
        <v>66</v>
      </c>
      <c r="N31" s="710">
        <v>5</v>
      </c>
      <c r="O31" s="710">
        <v>330</v>
      </c>
      <c r="P31" s="700"/>
      <c r="Q31" s="711">
        <v>66</v>
      </c>
    </row>
    <row r="32" spans="1:17" ht="14.4" customHeight="1" x14ac:dyDescent="0.3">
      <c r="A32" s="694" t="s">
        <v>4291</v>
      </c>
      <c r="B32" s="695" t="s">
        <v>4478</v>
      </c>
      <c r="C32" s="695" t="s">
        <v>3554</v>
      </c>
      <c r="D32" s="695" t="s">
        <v>4497</v>
      </c>
      <c r="E32" s="695" t="s">
        <v>4498</v>
      </c>
      <c r="F32" s="710">
        <v>9</v>
      </c>
      <c r="G32" s="710">
        <v>207</v>
      </c>
      <c r="H32" s="710">
        <v>1</v>
      </c>
      <c r="I32" s="710">
        <v>23</v>
      </c>
      <c r="J32" s="710">
        <v>7</v>
      </c>
      <c r="K32" s="710">
        <v>168</v>
      </c>
      <c r="L32" s="710">
        <v>0.81159420289855078</v>
      </c>
      <c r="M32" s="710">
        <v>24</v>
      </c>
      <c r="N32" s="710">
        <v>10</v>
      </c>
      <c r="O32" s="710">
        <v>240</v>
      </c>
      <c r="P32" s="700">
        <v>1.1594202898550725</v>
      </c>
      <c r="Q32" s="711">
        <v>24</v>
      </c>
    </row>
    <row r="33" spans="1:17" ht="14.4" customHeight="1" x14ac:dyDescent="0.3">
      <c r="A33" s="694" t="s">
        <v>4291</v>
      </c>
      <c r="B33" s="695" t="s">
        <v>4478</v>
      </c>
      <c r="C33" s="695" t="s">
        <v>3554</v>
      </c>
      <c r="D33" s="695" t="s">
        <v>4499</v>
      </c>
      <c r="E33" s="695" t="s">
        <v>4500</v>
      </c>
      <c r="F33" s="710">
        <v>46</v>
      </c>
      <c r="G33" s="710">
        <v>8280</v>
      </c>
      <c r="H33" s="710">
        <v>1</v>
      </c>
      <c r="I33" s="710">
        <v>180</v>
      </c>
      <c r="J33" s="710">
        <v>46</v>
      </c>
      <c r="K33" s="710">
        <v>8280</v>
      </c>
      <c r="L33" s="710">
        <v>1</v>
      </c>
      <c r="M33" s="710">
        <v>180</v>
      </c>
      <c r="N33" s="710">
        <v>25</v>
      </c>
      <c r="O33" s="710">
        <v>4500</v>
      </c>
      <c r="P33" s="700">
        <v>0.54347826086956519</v>
      </c>
      <c r="Q33" s="711">
        <v>180</v>
      </c>
    </row>
    <row r="34" spans="1:17" ht="14.4" customHeight="1" x14ac:dyDescent="0.3">
      <c r="A34" s="694" t="s">
        <v>4291</v>
      </c>
      <c r="B34" s="695" t="s">
        <v>4478</v>
      </c>
      <c r="C34" s="695" t="s">
        <v>3554</v>
      </c>
      <c r="D34" s="695" t="s">
        <v>4501</v>
      </c>
      <c r="E34" s="695" t="s">
        <v>4502</v>
      </c>
      <c r="F34" s="710">
        <v>6</v>
      </c>
      <c r="G34" s="710">
        <v>1518</v>
      </c>
      <c r="H34" s="710">
        <v>1</v>
      </c>
      <c r="I34" s="710">
        <v>253</v>
      </c>
      <c r="J34" s="710">
        <v>10</v>
      </c>
      <c r="K34" s="710">
        <v>2530</v>
      </c>
      <c r="L34" s="710">
        <v>1.6666666666666667</v>
      </c>
      <c r="M34" s="710">
        <v>253</v>
      </c>
      <c r="N34" s="710">
        <v>29</v>
      </c>
      <c r="O34" s="710">
        <v>7337</v>
      </c>
      <c r="P34" s="700">
        <v>4.833333333333333</v>
      </c>
      <c r="Q34" s="711">
        <v>253</v>
      </c>
    </row>
    <row r="35" spans="1:17" ht="14.4" customHeight="1" x14ac:dyDescent="0.3">
      <c r="A35" s="694" t="s">
        <v>4291</v>
      </c>
      <c r="B35" s="695" t="s">
        <v>4478</v>
      </c>
      <c r="C35" s="695" t="s">
        <v>3554</v>
      </c>
      <c r="D35" s="695" t="s">
        <v>4503</v>
      </c>
      <c r="E35" s="695" t="s">
        <v>4504</v>
      </c>
      <c r="F35" s="710">
        <v>1</v>
      </c>
      <c r="G35" s="710">
        <v>189</v>
      </c>
      <c r="H35" s="710">
        <v>1</v>
      </c>
      <c r="I35" s="710">
        <v>189</v>
      </c>
      <c r="J35" s="710"/>
      <c r="K35" s="710"/>
      <c r="L35" s="710"/>
      <c r="M35" s="710"/>
      <c r="N35" s="710"/>
      <c r="O35" s="710"/>
      <c r="P35" s="700"/>
      <c r="Q35" s="711"/>
    </row>
    <row r="36" spans="1:17" ht="14.4" customHeight="1" x14ac:dyDescent="0.3">
      <c r="A36" s="694" t="s">
        <v>4291</v>
      </c>
      <c r="B36" s="695" t="s">
        <v>4478</v>
      </c>
      <c r="C36" s="695" t="s">
        <v>3554</v>
      </c>
      <c r="D36" s="695" t="s">
        <v>4505</v>
      </c>
      <c r="E36" s="695" t="s">
        <v>4506</v>
      </c>
      <c r="F36" s="710">
        <v>48</v>
      </c>
      <c r="G36" s="710">
        <v>10368</v>
      </c>
      <c r="H36" s="710">
        <v>1</v>
      </c>
      <c r="I36" s="710">
        <v>216</v>
      </c>
      <c r="J36" s="710">
        <v>43</v>
      </c>
      <c r="K36" s="710">
        <v>9288</v>
      </c>
      <c r="L36" s="710">
        <v>0.89583333333333337</v>
      </c>
      <c r="M36" s="710">
        <v>216</v>
      </c>
      <c r="N36" s="710">
        <v>27</v>
      </c>
      <c r="O36" s="710">
        <v>5832</v>
      </c>
      <c r="P36" s="700">
        <v>0.5625</v>
      </c>
      <c r="Q36" s="711">
        <v>216</v>
      </c>
    </row>
    <row r="37" spans="1:17" ht="14.4" customHeight="1" x14ac:dyDescent="0.3">
      <c r="A37" s="694" t="s">
        <v>4291</v>
      </c>
      <c r="B37" s="695" t="s">
        <v>4478</v>
      </c>
      <c r="C37" s="695" t="s">
        <v>3554</v>
      </c>
      <c r="D37" s="695" t="s">
        <v>4507</v>
      </c>
      <c r="E37" s="695" t="s">
        <v>4508</v>
      </c>
      <c r="F37" s="710"/>
      <c r="G37" s="710"/>
      <c r="H37" s="710"/>
      <c r="I37" s="710"/>
      <c r="J37" s="710"/>
      <c r="K37" s="710"/>
      <c r="L37" s="710"/>
      <c r="M37" s="710"/>
      <c r="N37" s="710">
        <v>3</v>
      </c>
      <c r="O37" s="710">
        <v>150</v>
      </c>
      <c r="P37" s="700"/>
      <c r="Q37" s="711">
        <v>50</v>
      </c>
    </row>
    <row r="38" spans="1:17" ht="14.4" customHeight="1" x14ac:dyDescent="0.3">
      <c r="A38" s="694" t="s">
        <v>4291</v>
      </c>
      <c r="B38" s="695" t="s">
        <v>4478</v>
      </c>
      <c r="C38" s="695" t="s">
        <v>3554</v>
      </c>
      <c r="D38" s="695" t="s">
        <v>4509</v>
      </c>
      <c r="E38" s="695" t="s">
        <v>4510</v>
      </c>
      <c r="F38" s="710">
        <v>1</v>
      </c>
      <c r="G38" s="710">
        <v>326</v>
      </c>
      <c r="H38" s="710">
        <v>1</v>
      </c>
      <c r="I38" s="710">
        <v>326</v>
      </c>
      <c r="J38" s="710"/>
      <c r="K38" s="710"/>
      <c r="L38" s="710"/>
      <c r="M38" s="710"/>
      <c r="N38" s="710"/>
      <c r="O38" s="710"/>
      <c r="P38" s="700"/>
      <c r="Q38" s="711"/>
    </row>
    <row r="39" spans="1:17" ht="14.4" customHeight="1" x14ac:dyDescent="0.3">
      <c r="A39" s="694" t="s">
        <v>4511</v>
      </c>
      <c r="B39" s="695" t="s">
        <v>4512</v>
      </c>
      <c r="C39" s="695" t="s">
        <v>3554</v>
      </c>
      <c r="D39" s="695" t="s">
        <v>4513</v>
      </c>
      <c r="E39" s="695" t="s">
        <v>4514</v>
      </c>
      <c r="F39" s="710">
        <v>202</v>
      </c>
      <c r="G39" s="710">
        <v>5454</v>
      </c>
      <c r="H39" s="710">
        <v>1</v>
      </c>
      <c r="I39" s="710">
        <v>27</v>
      </c>
      <c r="J39" s="710">
        <v>191</v>
      </c>
      <c r="K39" s="710">
        <v>5157</v>
      </c>
      <c r="L39" s="710">
        <v>0.9455445544554455</v>
      </c>
      <c r="M39" s="710">
        <v>27</v>
      </c>
      <c r="N39" s="710">
        <v>194</v>
      </c>
      <c r="O39" s="710">
        <v>5238</v>
      </c>
      <c r="P39" s="700">
        <v>0.96039603960396036</v>
      </c>
      <c r="Q39" s="711">
        <v>27</v>
      </c>
    </row>
    <row r="40" spans="1:17" ht="14.4" customHeight="1" x14ac:dyDescent="0.3">
      <c r="A40" s="694" t="s">
        <v>4511</v>
      </c>
      <c r="B40" s="695" t="s">
        <v>4512</v>
      </c>
      <c r="C40" s="695" t="s">
        <v>3554</v>
      </c>
      <c r="D40" s="695" t="s">
        <v>4515</v>
      </c>
      <c r="E40" s="695" t="s">
        <v>4516</v>
      </c>
      <c r="F40" s="710">
        <v>46</v>
      </c>
      <c r="G40" s="710">
        <v>2484</v>
      </c>
      <c r="H40" s="710">
        <v>1</v>
      </c>
      <c r="I40" s="710">
        <v>54</v>
      </c>
      <c r="J40" s="710">
        <v>39</v>
      </c>
      <c r="K40" s="710">
        <v>2106</v>
      </c>
      <c r="L40" s="710">
        <v>0.84782608695652173</v>
      </c>
      <c r="M40" s="710">
        <v>54</v>
      </c>
      <c r="N40" s="710">
        <v>37</v>
      </c>
      <c r="O40" s="710">
        <v>1998</v>
      </c>
      <c r="P40" s="700">
        <v>0.80434782608695654</v>
      </c>
      <c r="Q40" s="711">
        <v>54</v>
      </c>
    </row>
    <row r="41" spans="1:17" ht="14.4" customHeight="1" x14ac:dyDescent="0.3">
      <c r="A41" s="694" t="s">
        <v>4511</v>
      </c>
      <c r="B41" s="695" t="s">
        <v>4512</v>
      </c>
      <c r="C41" s="695" t="s">
        <v>3554</v>
      </c>
      <c r="D41" s="695" t="s">
        <v>4517</v>
      </c>
      <c r="E41" s="695" t="s">
        <v>4518</v>
      </c>
      <c r="F41" s="710">
        <v>181</v>
      </c>
      <c r="G41" s="710">
        <v>4344</v>
      </c>
      <c r="H41" s="710">
        <v>1</v>
      </c>
      <c r="I41" s="710">
        <v>24</v>
      </c>
      <c r="J41" s="710">
        <v>168</v>
      </c>
      <c r="K41" s="710">
        <v>4032</v>
      </c>
      <c r="L41" s="710">
        <v>0.92817679558011046</v>
      </c>
      <c r="M41" s="710">
        <v>24</v>
      </c>
      <c r="N41" s="710">
        <v>169</v>
      </c>
      <c r="O41" s="710">
        <v>4056</v>
      </c>
      <c r="P41" s="700">
        <v>0.93370165745856348</v>
      </c>
      <c r="Q41" s="711">
        <v>24</v>
      </c>
    </row>
    <row r="42" spans="1:17" ht="14.4" customHeight="1" x14ac:dyDescent="0.3">
      <c r="A42" s="694" t="s">
        <v>4511</v>
      </c>
      <c r="B42" s="695" t="s">
        <v>4512</v>
      </c>
      <c r="C42" s="695" t="s">
        <v>3554</v>
      </c>
      <c r="D42" s="695" t="s">
        <v>4519</v>
      </c>
      <c r="E42" s="695" t="s">
        <v>4520</v>
      </c>
      <c r="F42" s="710">
        <v>340</v>
      </c>
      <c r="G42" s="710">
        <v>9180</v>
      </c>
      <c r="H42" s="710">
        <v>1</v>
      </c>
      <c r="I42" s="710">
        <v>27</v>
      </c>
      <c r="J42" s="710">
        <v>285</v>
      </c>
      <c r="K42" s="710">
        <v>7695</v>
      </c>
      <c r="L42" s="710">
        <v>0.83823529411764708</v>
      </c>
      <c r="M42" s="710">
        <v>27</v>
      </c>
      <c r="N42" s="710">
        <v>231</v>
      </c>
      <c r="O42" s="710">
        <v>6237</v>
      </c>
      <c r="P42" s="700">
        <v>0.67941176470588238</v>
      </c>
      <c r="Q42" s="711">
        <v>27</v>
      </c>
    </row>
    <row r="43" spans="1:17" ht="14.4" customHeight="1" x14ac:dyDescent="0.3">
      <c r="A43" s="694" t="s">
        <v>4511</v>
      </c>
      <c r="B43" s="695" t="s">
        <v>4512</v>
      </c>
      <c r="C43" s="695" t="s">
        <v>3554</v>
      </c>
      <c r="D43" s="695" t="s">
        <v>4521</v>
      </c>
      <c r="E43" s="695" t="s">
        <v>4522</v>
      </c>
      <c r="F43" s="710">
        <v>58</v>
      </c>
      <c r="G43" s="710">
        <v>3248</v>
      </c>
      <c r="H43" s="710">
        <v>1</v>
      </c>
      <c r="I43" s="710">
        <v>56</v>
      </c>
      <c r="J43" s="710">
        <v>22</v>
      </c>
      <c r="K43" s="710">
        <v>1232</v>
      </c>
      <c r="L43" s="710">
        <v>0.37931034482758619</v>
      </c>
      <c r="M43" s="710">
        <v>56</v>
      </c>
      <c r="N43" s="710">
        <v>21</v>
      </c>
      <c r="O43" s="710">
        <v>1176</v>
      </c>
      <c r="P43" s="700">
        <v>0.36206896551724138</v>
      </c>
      <c r="Q43" s="711">
        <v>56</v>
      </c>
    </row>
    <row r="44" spans="1:17" ht="14.4" customHeight="1" x14ac:dyDescent="0.3">
      <c r="A44" s="694" t="s">
        <v>4511</v>
      </c>
      <c r="B44" s="695" t="s">
        <v>4512</v>
      </c>
      <c r="C44" s="695" t="s">
        <v>3554</v>
      </c>
      <c r="D44" s="695" t="s">
        <v>4523</v>
      </c>
      <c r="E44" s="695" t="s">
        <v>4524</v>
      </c>
      <c r="F44" s="710">
        <v>124</v>
      </c>
      <c r="G44" s="710">
        <v>3348</v>
      </c>
      <c r="H44" s="710">
        <v>1</v>
      </c>
      <c r="I44" s="710">
        <v>27</v>
      </c>
      <c r="J44" s="710">
        <v>96</v>
      </c>
      <c r="K44" s="710">
        <v>2592</v>
      </c>
      <c r="L44" s="710">
        <v>0.77419354838709675</v>
      </c>
      <c r="M44" s="710">
        <v>27</v>
      </c>
      <c r="N44" s="710">
        <v>69</v>
      </c>
      <c r="O44" s="710">
        <v>1863</v>
      </c>
      <c r="P44" s="700">
        <v>0.55645161290322576</v>
      </c>
      <c r="Q44" s="711">
        <v>27</v>
      </c>
    </row>
    <row r="45" spans="1:17" ht="14.4" customHeight="1" x14ac:dyDescent="0.3">
      <c r="A45" s="694" t="s">
        <v>4511</v>
      </c>
      <c r="B45" s="695" t="s">
        <v>4512</v>
      </c>
      <c r="C45" s="695" t="s">
        <v>3554</v>
      </c>
      <c r="D45" s="695" t="s">
        <v>4525</v>
      </c>
      <c r="E45" s="695" t="s">
        <v>4526</v>
      </c>
      <c r="F45" s="710">
        <v>1186</v>
      </c>
      <c r="G45" s="710">
        <v>26092</v>
      </c>
      <c r="H45" s="710">
        <v>1</v>
      </c>
      <c r="I45" s="710">
        <v>22</v>
      </c>
      <c r="J45" s="710">
        <v>1109</v>
      </c>
      <c r="K45" s="710">
        <v>24398</v>
      </c>
      <c r="L45" s="710">
        <v>0.93507588532883645</v>
      </c>
      <c r="M45" s="710">
        <v>22</v>
      </c>
      <c r="N45" s="710">
        <v>1149</v>
      </c>
      <c r="O45" s="710">
        <v>25278</v>
      </c>
      <c r="P45" s="700">
        <v>0.96880269814502529</v>
      </c>
      <c r="Q45" s="711">
        <v>22</v>
      </c>
    </row>
    <row r="46" spans="1:17" ht="14.4" customHeight="1" x14ac:dyDescent="0.3">
      <c r="A46" s="694" t="s">
        <v>4511</v>
      </c>
      <c r="B46" s="695" t="s">
        <v>4512</v>
      </c>
      <c r="C46" s="695" t="s">
        <v>3554</v>
      </c>
      <c r="D46" s="695" t="s">
        <v>4527</v>
      </c>
      <c r="E46" s="695" t="s">
        <v>4528</v>
      </c>
      <c r="F46" s="710"/>
      <c r="G46" s="710"/>
      <c r="H46" s="710"/>
      <c r="I46" s="710"/>
      <c r="J46" s="710"/>
      <c r="K46" s="710"/>
      <c r="L46" s="710"/>
      <c r="M46" s="710"/>
      <c r="N46" s="710">
        <v>2</v>
      </c>
      <c r="O46" s="710">
        <v>136</v>
      </c>
      <c r="P46" s="700"/>
      <c r="Q46" s="711">
        <v>68</v>
      </c>
    </row>
    <row r="47" spans="1:17" ht="14.4" customHeight="1" x14ac:dyDescent="0.3">
      <c r="A47" s="694" t="s">
        <v>4511</v>
      </c>
      <c r="B47" s="695" t="s">
        <v>4512</v>
      </c>
      <c r="C47" s="695" t="s">
        <v>3554</v>
      </c>
      <c r="D47" s="695" t="s">
        <v>4529</v>
      </c>
      <c r="E47" s="695" t="s">
        <v>4530</v>
      </c>
      <c r="F47" s="710">
        <v>7</v>
      </c>
      <c r="G47" s="710">
        <v>434</v>
      </c>
      <c r="H47" s="710">
        <v>1</v>
      </c>
      <c r="I47" s="710">
        <v>62</v>
      </c>
      <c r="J47" s="710">
        <v>7</v>
      </c>
      <c r="K47" s="710">
        <v>434</v>
      </c>
      <c r="L47" s="710">
        <v>1</v>
      </c>
      <c r="M47" s="710">
        <v>62</v>
      </c>
      <c r="N47" s="710">
        <v>2</v>
      </c>
      <c r="O47" s="710">
        <v>124</v>
      </c>
      <c r="P47" s="700">
        <v>0.2857142857142857</v>
      </c>
      <c r="Q47" s="711">
        <v>62</v>
      </c>
    </row>
    <row r="48" spans="1:17" ht="14.4" customHeight="1" x14ac:dyDescent="0.3">
      <c r="A48" s="694" t="s">
        <v>4511</v>
      </c>
      <c r="B48" s="695" t="s">
        <v>4512</v>
      </c>
      <c r="C48" s="695" t="s">
        <v>3554</v>
      </c>
      <c r="D48" s="695" t="s">
        <v>4531</v>
      </c>
      <c r="E48" s="695" t="s">
        <v>4532</v>
      </c>
      <c r="F48" s="710">
        <v>45</v>
      </c>
      <c r="G48" s="710">
        <v>2745</v>
      </c>
      <c r="H48" s="710">
        <v>1</v>
      </c>
      <c r="I48" s="710">
        <v>61</v>
      </c>
      <c r="J48" s="710">
        <v>24</v>
      </c>
      <c r="K48" s="710">
        <v>1464</v>
      </c>
      <c r="L48" s="710">
        <v>0.53333333333333333</v>
      </c>
      <c r="M48" s="710">
        <v>61</v>
      </c>
      <c r="N48" s="710">
        <v>46</v>
      </c>
      <c r="O48" s="710">
        <v>2828</v>
      </c>
      <c r="P48" s="700">
        <v>1.0302367941712205</v>
      </c>
      <c r="Q48" s="711">
        <v>61.478260869565219</v>
      </c>
    </row>
    <row r="49" spans="1:17" ht="14.4" customHeight="1" x14ac:dyDescent="0.3">
      <c r="A49" s="694" t="s">
        <v>4511</v>
      </c>
      <c r="B49" s="695" t="s">
        <v>4512</v>
      </c>
      <c r="C49" s="695" t="s">
        <v>3554</v>
      </c>
      <c r="D49" s="695" t="s">
        <v>4533</v>
      </c>
      <c r="E49" s="695" t="s">
        <v>4534</v>
      </c>
      <c r="F49" s="710">
        <v>3</v>
      </c>
      <c r="G49" s="710">
        <v>1182</v>
      </c>
      <c r="H49" s="710">
        <v>1</v>
      </c>
      <c r="I49" s="710">
        <v>394</v>
      </c>
      <c r="J49" s="710"/>
      <c r="K49" s="710"/>
      <c r="L49" s="710"/>
      <c r="M49" s="710"/>
      <c r="N49" s="710"/>
      <c r="O49" s="710"/>
      <c r="P49" s="700"/>
      <c r="Q49" s="711"/>
    </row>
    <row r="50" spans="1:17" ht="14.4" customHeight="1" x14ac:dyDescent="0.3">
      <c r="A50" s="694" t="s">
        <v>4511</v>
      </c>
      <c r="B50" s="695" t="s">
        <v>4512</v>
      </c>
      <c r="C50" s="695" t="s">
        <v>3554</v>
      </c>
      <c r="D50" s="695" t="s">
        <v>4535</v>
      </c>
      <c r="E50" s="695" t="s">
        <v>4536</v>
      </c>
      <c r="F50" s="710"/>
      <c r="G50" s="710"/>
      <c r="H50" s="710"/>
      <c r="I50" s="710"/>
      <c r="J50" s="710"/>
      <c r="K50" s="710"/>
      <c r="L50" s="710"/>
      <c r="M50" s="710"/>
      <c r="N50" s="710">
        <v>94</v>
      </c>
      <c r="O50" s="710">
        <v>7642</v>
      </c>
      <c r="P50" s="700"/>
      <c r="Q50" s="711">
        <v>81.297872340425528</v>
      </c>
    </row>
    <row r="51" spans="1:17" ht="14.4" customHeight="1" x14ac:dyDescent="0.3">
      <c r="A51" s="694" t="s">
        <v>4511</v>
      </c>
      <c r="B51" s="695" t="s">
        <v>4512</v>
      </c>
      <c r="C51" s="695" t="s">
        <v>3554</v>
      </c>
      <c r="D51" s="695" t="s">
        <v>4537</v>
      </c>
      <c r="E51" s="695" t="s">
        <v>4538</v>
      </c>
      <c r="F51" s="710">
        <v>33</v>
      </c>
      <c r="G51" s="710">
        <v>32571</v>
      </c>
      <c r="H51" s="710">
        <v>1</v>
      </c>
      <c r="I51" s="710">
        <v>987</v>
      </c>
      <c r="J51" s="710">
        <v>32</v>
      </c>
      <c r="K51" s="710">
        <v>31584</v>
      </c>
      <c r="L51" s="710">
        <v>0.96969696969696972</v>
      </c>
      <c r="M51" s="710">
        <v>987</v>
      </c>
      <c r="N51" s="710">
        <v>16</v>
      </c>
      <c r="O51" s="710">
        <v>15792</v>
      </c>
      <c r="P51" s="700">
        <v>0.48484848484848486</v>
      </c>
      <c r="Q51" s="711">
        <v>987</v>
      </c>
    </row>
    <row r="52" spans="1:17" ht="14.4" customHeight="1" x14ac:dyDescent="0.3">
      <c r="A52" s="694" t="s">
        <v>4511</v>
      </c>
      <c r="B52" s="695" t="s">
        <v>4512</v>
      </c>
      <c r="C52" s="695" t="s">
        <v>3554</v>
      </c>
      <c r="D52" s="695" t="s">
        <v>4539</v>
      </c>
      <c r="E52" s="695" t="s">
        <v>4540</v>
      </c>
      <c r="F52" s="710">
        <v>1</v>
      </c>
      <c r="G52" s="710">
        <v>191</v>
      </c>
      <c r="H52" s="710">
        <v>1</v>
      </c>
      <c r="I52" s="710">
        <v>191</v>
      </c>
      <c r="J52" s="710"/>
      <c r="K52" s="710"/>
      <c r="L52" s="710"/>
      <c r="M52" s="710"/>
      <c r="N52" s="710"/>
      <c r="O52" s="710"/>
      <c r="P52" s="700"/>
      <c r="Q52" s="711"/>
    </row>
    <row r="53" spans="1:17" ht="14.4" customHeight="1" x14ac:dyDescent="0.3">
      <c r="A53" s="694" t="s">
        <v>4511</v>
      </c>
      <c r="B53" s="695" t="s">
        <v>4512</v>
      </c>
      <c r="C53" s="695" t="s">
        <v>3554</v>
      </c>
      <c r="D53" s="695" t="s">
        <v>4541</v>
      </c>
      <c r="E53" s="695" t="s">
        <v>4542</v>
      </c>
      <c r="F53" s="710">
        <v>4</v>
      </c>
      <c r="G53" s="710">
        <v>252</v>
      </c>
      <c r="H53" s="710">
        <v>1</v>
      </c>
      <c r="I53" s="710">
        <v>63</v>
      </c>
      <c r="J53" s="710">
        <v>3</v>
      </c>
      <c r="K53" s="710">
        <v>189</v>
      </c>
      <c r="L53" s="710">
        <v>0.75</v>
      </c>
      <c r="M53" s="710">
        <v>63</v>
      </c>
      <c r="N53" s="710">
        <v>1</v>
      </c>
      <c r="O53" s="710">
        <v>63</v>
      </c>
      <c r="P53" s="700">
        <v>0.25</v>
      </c>
      <c r="Q53" s="711">
        <v>63</v>
      </c>
    </row>
    <row r="54" spans="1:17" ht="14.4" customHeight="1" x14ac:dyDescent="0.3">
      <c r="A54" s="694" t="s">
        <v>4511</v>
      </c>
      <c r="B54" s="695" t="s">
        <v>4512</v>
      </c>
      <c r="C54" s="695" t="s">
        <v>3554</v>
      </c>
      <c r="D54" s="695" t="s">
        <v>4543</v>
      </c>
      <c r="E54" s="695" t="s">
        <v>4544</v>
      </c>
      <c r="F54" s="710">
        <v>1</v>
      </c>
      <c r="G54" s="710">
        <v>17</v>
      </c>
      <c r="H54" s="710">
        <v>1</v>
      </c>
      <c r="I54" s="710">
        <v>17</v>
      </c>
      <c r="J54" s="710"/>
      <c r="K54" s="710"/>
      <c r="L54" s="710"/>
      <c r="M54" s="710"/>
      <c r="N54" s="710"/>
      <c r="O54" s="710"/>
      <c r="P54" s="700"/>
      <c r="Q54" s="711"/>
    </row>
    <row r="55" spans="1:17" ht="14.4" customHeight="1" x14ac:dyDescent="0.3">
      <c r="A55" s="694" t="s">
        <v>4511</v>
      </c>
      <c r="B55" s="695" t="s">
        <v>4512</v>
      </c>
      <c r="C55" s="695" t="s">
        <v>3554</v>
      </c>
      <c r="D55" s="695" t="s">
        <v>4545</v>
      </c>
      <c r="E55" s="695" t="s">
        <v>4546</v>
      </c>
      <c r="F55" s="710">
        <v>1</v>
      </c>
      <c r="G55" s="710">
        <v>62</v>
      </c>
      <c r="H55" s="710">
        <v>1</v>
      </c>
      <c r="I55" s="710">
        <v>62</v>
      </c>
      <c r="J55" s="710"/>
      <c r="K55" s="710"/>
      <c r="L55" s="710"/>
      <c r="M55" s="710"/>
      <c r="N55" s="710"/>
      <c r="O55" s="710"/>
      <c r="P55" s="700"/>
      <c r="Q55" s="711"/>
    </row>
    <row r="56" spans="1:17" ht="14.4" customHeight="1" x14ac:dyDescent="0.3">
      <c r="A56" s="694" t="s">
        <v>4511</v>
      </c>
      <c r="B56" s="695" t="s">
        <v>4512</v>
      </c>
      <c r="C56" s="695" t="s">
        <v>3554</v>
      </c>
      <c r="D56" s="695" t="s">
        <v>4547</v>
      </c>
      <c r="E56" s="695" t="s">
        <v>4548</v>
      </c>
      <c r="F56" s="710">
        <v>4</v>
      </c>
      <c r="G56" s="710">
        <v>240</v>
      </c>
      <c r="H56" s="710">
        <v>1</v>
      </c>
      <c r="I56" s="710">
        <v>60</v>
      </c>
      <c r="J56" s="710">
        <v>1</v>
      </c>
      <c r="K56" s="710">
        <v>60</v>
      </c>
      <c r="L56" s="710">
        <v>0.25</v>
      </c>
      <c r="M56" s="710">
        <v>60</v>
      </c>
      <c r="N56" s="710">
        <v>1</v>
      </c>
      <c r="O56" s="710">
        <v>60</v>
      </c>
      <c r="P56" s="700">
        <v>0.25</v>
      </c>
      <c r="Q56" s="711">
        <v>60</v>
      </c>
    </row>
    <row r="57" spans="1:17" ht="14.4" customHeight="1" x14ac:dyDescent="0.3">
      <c r="A57" s="694" t="s">
        <v>4511</v>
      </c>
      <c r="B57" s="695" t="s">
        <v>4512</v>
      </c>
      <c r="C57" s="695" t="s">
        <v>3554</v>
      </c>
      <c r="D57" s="695" t="s">
        <v>4549</v>
      </c>
      <c r="E57" s="695" t="s">
        <v>4550</v>
      </c>
      <c r="F57" s="710">
        <v>1</v>
      </c>
      <c r="G57" s="710">
        <v>96</v>
      </c>
      <c r="H57" s="710">
        <v>1</v>
      </c>
      <c r="I57" s="710">
        <v>96</v>
      </c>
      <c r="J57" s="710"/>
      <c r="K57" s="710"/>
      <c r="L57" s="710"/>
      <c r="M57" s="710"/>
      <c r="N57" s="710"/>
      <c r="O57" s="710"/>
      <c r="P57" s="700"/>
      <c r="Q57" s="711"/>
    </row>
    <row r="58" spans="1:17" ht="14.4" customHeight="1" x14ac:dyDescent="0.3">
      <c r="A58" s="694" t="s">
        <v>4511</v>
      </c>
      <c r="B58" s="695" t="s">
        <v>4512</v>
      </c>
      <c r="C58" s="695" t="s">
        <v>3554</v>
      </c>
      <c r="D58" s="695" t="s">
        <v>4551</v>
      </c>
      <c r="E58" s="695" t="s">
        <v>4552</v>
      </c>
      <c r="F58" s="710">
        <v>1</v>
      </c>
      <c r="G58" s="710">
        <v>60</v>
      </c>
      <c r="H58" s="710">
        <v>1</v>
      </c>
      <c r="I58" s="710">
        <v>60</v>
      </c>
      <c r="J58" s="710"/>
      <c r="K58" s="710"/>
      <c r="L58" s="710"/>
      <c r="M58" s="710"/>
      <c r="N58" s="710"/>
      <c r="O58" s="710"/>
      <c r="P58" s="700"/>
      <c r="Q58" s="711"/>
    </row>
    <row r="59" spans="1:17" ht="14.4" customHeight="1" x14ac:dyDescent="0.3">
      <c r="A59" s="694" t="s">
        <v>4511</v>
      </c>
      <c r="B59" s="695" t="s">
        <v>4512</v>
      </c>
      <c r="C59" s="695" t="s">
        <v>3554</v>
      </c>
      <c r="D59" s="695" t="s">
        <v>4553</v>
      </c>
      <c r="E59" s="695" t="s">
        <v>4554</v>
      </c>
      <c r="F59" s="710">
        <v>3</v>
      </c>
      <c r="G59" s="710">
        <v>57</v>
      </c>
      <c r="H59" s="710">
        <v>1</v>
      </c>
      <c r="I59" s="710">
        <v>19</v>
      </c>
      <c r="J59" s="710">
        <v>1</v>
      </c>
      <c r="K59" s="710">
        <v>19</v>
      </c>
      <c r="L59" s="710">
        <v>0.33333333333333331</v>
      </c>
      <c r="M59" s="710">
        <v>19</v>
      </c>
      <c r="N59" s="710"/>
      <c r="O59" s="710"/>
      <c r="P59" s="700"/>
      <c r="Q59" s="711"/>
    </row>
    <row r="60" spans="1:17" ht="14.4" customHeight="1" x14ac:dyDescent="0.3">
      <c r="A60" s="694" t="s">
        <v>4511</v>
      </c>
      <c r="B60" s="695" t="s">
        <v>4512</v>
      </c>
      <c r="C60" s="695" t="s">
        <v>3554</v>
      </c>
      <c r="D60" s="695" t="s">
        <v>4555</v>
      </c>
      <c r="E60" s="695" t="s">
        <v>4556</v>
      </c>
      <c r="F60" s="710"/>
      <c r="G60" s="710"/>
      <c r="H60" s="710"/>
      <c r="I60" s="710"/>
      <c r="J60" s="710">
        <v>1</v>
      </c>
      <c r="K60" s="710">
        <v>1447</v>
      </c>
      <c r="L60" s="710"/>
      <c r="M60" s="710">
        <v>1447</v>
      </c>
      <c r="N60" s="710"/>
      <c r="O60" s="710"/>
      <c r="P60" s="700"/>
      <c r="Q60" s="711"/>
    </row>
    <row r="61" spans="1:17" ht="14.4" customHeight="1" x14ac:dyDescent="0.3">
      <c r="A61" s="694" t="s">
        <v>4511</v>
      </c>
      <c r="B61" s="695" t="s">
        <v>4512</v>
      </c>
      <c r="C61" s="695" t="s">
        <v>3554</v>
      </c>
      <c r="D61" s="695" t="s">
        <v>4557</v>
      </c>
      <c r="E61" s="695" t="s">
        <v>4558</v>
      </c>
      <c r="F61" s="710"/>
      <c r="G61" s="710"/>
      <c r="H61" s="710"/>
      <c r="I61" s="710"/>
      <c r="J61" s="710">
        <v>1</v>
      </c>
      <c r="K61" s="710">
        <v>391</v>
      </c>
      <c r="L61" s="710"/>
      <c r="M61" s="710">
        <v>391</v>
      </c>
      <c r="N61" s="710"/>
      <c r="O61" s="710"/>
      <c r="P61" s="700"/>
      <c r="Q61" s="711"/>
    </row>
    <row r="62" spans="1:17" ht="14.4" customHeight="1" x14ac:dyDescent="0.3">
      <c r="A62" s="694" t="s">
        <v>4511</v>
      </c>
      <c r="B62" s="695" t="s">
        <v>4512</v>
      </c>
      <c r="C62" s="695" t="s">
        <v>3554</v>
      </c>
      <c r="D62" s="695" t="s">
        <v>4559</v>
      </c>
      <c r="E62" s="695" t="s">
        <v>4560</v>
      </c>
      <c r="F62" s="710">
        <v>1</v>
      </c>
      <c r="G62" s="710">
        <v>461</v>
      </c>
      <c r="H62" s="710">
        <v>1</v>
      </c>
      <c r="I62" s="710">
        <v>461</v>
      </c>
      <c r="J62" s="710"/>
      <c r="K62" s="710"/>
      <c r="L62" s="710"/>
      <c r="M62" s="710"/>
      <c r="N62" s="710"/>
      <c r="O62" s="710"/>
      <c r="P62" s="700"/>
      <c r="Q62" s="711"/>
    </row>
    <row r="63" spans="1:17" ht="14.4" customHeight="1" x14ac:dyDescent="0.3">
      <c r="A63" s="694" t="s">
        <v>4511</v>
      </c>
      <c r="B63" s="695" t="s">
        <v>4512</v>
      </c>
      <c r="C63" s="695" t="s">
        <v>3554</v>
      </c>
      <c r="D63" s="695" t="s">
        <v>4561</v>
      </c>
      <c r="E63" s="695" t="s">
        <v>4562</v>
      </c>
      <c r="F63" s="710"/>
      <c r="G63" s="710"/>
      <c r="H63" s="710"/>
      <c r="I63" s="710"/>
      <c r="J63" s="710">
        <v>1</v>
      </c>
      <c r="K63" s="710">
        <v>312</v>
      </c>
      <c r="L63" s="710"/>
      <c r="M63" s="710">
        <v>312</v>
      </c>
      <c r="N63" s="710"/>
      <c r="O63" s="710"/>
      <c r="P63" s="700"/>
      <c r="Q63" s="711"/>
    </row>
    <row r="64" spans="1:17" ht="14.4" customHeight="1" x14ac:dyDescent="0.3">
      <c r="A64" s="694" t="s">
        <v>4511</v>
      </c>
      <c r="B64" s="695" t="s">
        <v>4512</v>
      </c>
      <c r="C64" s="695" t="s">
        <v>3554</v>
      </c>
      <c r="D64" s="695" t="s">
        <v>4563</v>
      </c>
      <c r="E64" s="695" t="s">
        <v>4564</v>
      </c>
      <c r="F64" s="710">
        <v>8</v>
      </c>
      <c r="G64" s="710">
        <v>6800</v>
      </c>
      <c r="H64" s="710">
        <v>1</v>
      </c>
      <c r="I64" s="710">
        <v>850</v>
      </c>
      <c r="J64" s="710">
        <v>5</v>
      </c>
      <c r="K64" s="710">
        <v>4255</v>
      </c>
      <c r="L64" s="710">
        <v>0.62573529411764706</v>
      </c>
      <c r="M64" s="710">
        <v>851</v>
      </c>
      <c r="N64" s="710">
        <v>4</v>
      </c>
      <c r="O64" s="710">
        <v>3406</v>
      </c>
      <c r="P64" s="700">
        <v>0.50088235294117645</v>
      </c>
      <c r="Q64" s="711">
        <v>851.5</v>
      </c>
    </row>
    <row r="65" spans="1:17" ht="14.4" customHeight="1" x14ac:dyDescent="0.3">
      <c r="A65" s="694" t="s">
        <v>4511</v>
      </c>
      <c r="B65" s="695" t="s">
        <v>4512</v>
      </c>
      <c r="C65" s="695" t="s">
        <v>3554</v>
      </c>
      <c r="D65" s="695" t="s">
        <v>4565</v>
      </c>
      <c r="E65" s="695" t="s">
        <v>4566</v>
      </c>
      <c r="F65" s="710">
        <v>2</v>
      </c>
      <c r="G65" s="710">
        <v>252</v>
      </c>
      <c r="H65" s="710">
        <v>1</v>
      </c>
      <c r="I65" s="710">
        <v>126</v>
      </c>
      <c r="J65" s="710"/>
      <c r="K65" s="710"/>
      <c r="L65" s="710"/>
      <c r="M65" s="710"/>
      <c r="N65" s="710"/>
      <c r="O65" s="710"/>
      <c r="P65" s="700"/>
      <c r="Q65" s="711"/>
    </row>
    <row r="66" spans="1:17" ht="14.4" customHeight="1" x14ac:dyDescent="0.3">
      <c r="A66" s="694" t="s">
        <v>4511</v>
      </c>
      <c r="B66" s="695" t="s">
        <v>4512</v>
      </c>
      <c r="C66" s="695" t="s">
        <v>3554</v>
      </c>
      <c r="D66" s="695" t="s">
        <v>4567</v>
      </c>
      <c r="E66" s="695" t="s">
        <v>4568</v>
      </c>
      <c r="F66" s="710">
        <v>2</v>
      </c>
      <c r="G66" s="710">
        <v>72</v>
      </c>
      <c r="H66" s="710">
        <v>1</v>
      </c>
      <c r="I66" s="710">
        <v>36</v>
      </c>
      <c r="J66" s="710"/>
      <c r="K66" s="710"/>
      <c r="L66" s="710"/>
      <c r="M66" s="710"/>
      <c r="N66" s="710"/>
      <c r="O66" s="710"/>
      <c r="P66" s="700"/>
      <c r="Q66" s="711"/>
    </row>
    <row r="67" spans="1:17" ht="14.4" customHeight="1" x14ac:dyDescent="0.3">
      <c r="A67" s="694" t="s">
        <v>4511</v>
      </c>
      <c r="B67" s="695" t="s">
        <v>4512</v>
      </c>
      <c r="C67" s="695" t="s">
        <v>3554</v>
      </c>
      <c r="D67" s="695" t="s">
        <v>4569</v>
      </c>
      <c r="E67" s="695" t="s">
        <v>4570</v>
      </c>
      <c r="F67" s="710"/>
      <c r="G67" s="710"/>
      <c r="H67" s="710"/>
      <c r="I67" s="710"/>
      <c r="J67" s="710">
        <v>1</v>
      </c>
      <c r="K67" s="710">
        <v>236</v>
      </c>
      <c r="L67" s="710"/>
      <c r="M67" s="710">
        <v>236</v>
      </c>
      <c r="N67" s="710">
        <v>1</v>
      </c>
      <c r="O67" s="710">
        <v>236</v>
      </c>
      <c r="P67" s="700"/>
      <c r="Q67" s="711">
        <v>236</v>
      </c>
    </row>
    <row r="68" spans="1:17" ht="14.4" customHeight="1" x14ac:dyDescent="0.3">
      <c r="A68" s="694" t="s">
        <v>4511</v>
      </c>
      <c r="B68" s="695" t="s">
        <v>4512</v>
      </c>
      <c r="C68" s="695" t="s">
        <v>3554</v>
      </c>
      <c r="D68" s="695" t="s">
        <v>4571</v>
      </c>
      <c r="E68" s="695" t="s">
        <v>4572</v>
      </c>
      <c r="F68" s="710"/>
      <c r="G68" s="710"/>
      <c r="H68" s="710"/>
      <c r="I68" s="710"/>
      <c r="J68" s="710">
        <v>2</v>
      </c>
      <c r="K68" s="710">
        <v>616</v>
      </c>
      <c r="L68" s="710"/>
      <c r="M68" s="710">
        <v>308</v>
      </c>
      <c r="N68" s="710">
        <v>1</v>
      </c>
      <c r="O68" s="710">
        <v>308</v>
      </c>
      <c r="P68" s="700"/>
      <c r="Q68" s="711">
        <v>308</v>
      </c>
    </row>
    <row r="69" spans="1:17" ht="14.4" customHeight="1" x14ac:dyDescent="0.3">
      <c r="A69" s="694" t="s">
        <v>4511</v>
      </c>
      <c r="B69" s="695" t="s">
        <v>4512</v>
      </c>
      <c r="C69" s="695" t="s">
        <v>3554</v>
      </c>
      <c r="D69" s="695" t="s">
        <v>4573</v>
      </c>
      <c r="E69" s="695" t="s">
        <v>4574</v>
      </c>
      <c r="F69" s="710"/>
      <c r="G69" s="710"/>
      <c r="H69" s="710"/>
      <c r="I69" s="710"/>
      <c r="J69" s="710">
        <v>1</v>
      </c>
      <c r="K69" s="710">
        <v>349</v>
      </c>
      <c r="L69" s="710"/>
      <c r="M69" s="710">
        <v>349</v>
      </c>
      <c r="N69" s="710"/>
      <c r="O69" s="710"/>
      <c r="P69" s="700"/>
      <c r="Q69" s="711"/>
    </row>
    <row r="70" spans="1:17" ht="14.4" customHeight="1" x14ac:dyDescent="0.3">
      <c r="A70" s="694" t="s">
        <v>4511</v>
      </c>
      <c r="B70" s="695" t="s">
        <v>4512</v>
      </c>
      <c r="C70" s="695" t="s">
        <v>3554</v>
      </c>
      <c r="D70" s="695" t="s">
        <v>4575</v>
      </c>
      <c r="E70" s="695" t="s">
        <v>4576</v>
      </c>
      <c r="F70" s="710"/>
      <c r="G70" s="710"/>
      <c r="H70" s="710"/>
      <c r="I70" s="710"/>
      <c r="J70" s="710">
        <v>3</v>
      </c>
      <c r="K70" s="710">
        <v>3630</v>
      </c>
      <c r="L70" s="710"/>
      <c r="M70" s="710">
        <v>1210</v>
      </c>
      <c r="N70" s="710"/>
      <c r="O70" s="710"/>
      <c r="P70" s="700"/>
      <c r="Q70" s="711"/>
    </row>
    <row r="71" spans="1:17" ht="14.4" customHeight="1" x14ac:dyDescent="0.3">
      <c r="A71" s="694" t="s">
        <v>4511</v>
      </c>
      <c r="B71" s="695" t="s">
        <v>4512</v>
      </c>
      <c r="C71" s="695" t="s">
        <v>3554</v>
      </c>
      <c r="D71" s="695" t="s">
        <v>4577</v>
      </c>
      <c r="E71" s="695" t="s">
        <v>4578</v>
      </c>
      <c r="F71" s="710"/>
      <c r="G71" s="710"/>
      <c r="H71" s="710"/>
      <c r="I71" s="710"/>
      <c r="J71" s="710">
        <v>4</v>
      </c>
      <c r="K71" s="710">
        <v>3132</v>
      </c>
      <c r="L71" s="710"/>
      <c r="M71" s="710">
        <v>783</v>
      </c>
      <c r="N71" s="710">
        <v>9</v>
      </c>
      <c r="O71" s="710">
        <v>7057</v>
      </c>
      <c r="P71" s="700"/>
      <c r="Q71" s="711">
        <v>784.11111111111109</v>
      </c>
    </row>
    <row r="72" spans="1:17" ht="14.4" customHeight="1" x14ac:dyDescent="0.3">
      <c r="A72" s="694" t="s">
        <v>4511</v>
      </c>
      <c r="B72" s="695" t="s">
        <v>4512</v>
      </c>
      <c r="C72" s="695" t="s">
        <v>3554</v>
      </c>
      <c r="D72" s="695" t="s">
        <v>4579</v>
      </c>
      <c r="E72" s="695" t="s">
        <v>4580</v>
      </c>
      <c r="F72" s="710">
        <v>14</v>
      </c>
      <c r="G72" s="710">
        <v>2604</v>
      </c>
      <c r="H72" s="710">
        <v>1</v>
      </c>
      <c r="I72" s="710">
        <v>186</v>
      </c>
      <c r="J72" s="710">
        <v>1</v>
      </c>
      <c r="K72" s="710">
        <v>186</v>
      </c>
      <c r="L72" s="710">
        <v>7.1428571428571425E-2</v>
      </c>
      <c r="M72" s="710">
        <v>186</v>
      </c>
      <c r="N72" s="710">
        <v>14</v>
      </c>
      <c r="O72" s="710">
        <v>2612</v>
      </c>
      <c r="P72" s="700">
        <v>1.0030721966205838</v>
      </c>
      <c r="Q72" s="711">
        <v>186.57142857142858</v>
      </c>
    </row>
    <row r="73" spans="1:17" ht="14.4" customHeight="1" x14ac:dyDescent="0.3">
      <c r="A73" s="694" t="s">
        <v>4511</v>
      </c>
      <c r="B73" s="695" t="s">
        <v>4512</v>
      </c>
      <c r="C73" s="695" t="s">
        <v>3554</v>
      </c>
      <c r="D73" s="695" t="s">
        <v>4581</v>
      </c>
      <c r="E73" s="695" t="s">
        <v>4582</v>
      </c>
      <c r="F73" s="710"/>
      <c r="G73" s="710"/>
      <c r="H73" s="710"/>
      <c r="I73" s="710"/>
      <c r="J73" s="710">
        <v>1</v>
      </c>
      <c r="K73" s="710">
        <v>362</v>
      </c>
      <c r="L73" s="710"/>
      <c r="M73" s="710">
        <v>362</v>
      </c>
      <c r="N73" s="710"/>
      <c r="O73" s="710"/>
      <c r="P73" s="700"/>
      <c r="Q73" s="711"/>
    </row>
    <row r="74" spans="1:17" ht="14.4" customHeight="1" x14ac:dyDescent="0.3">
      <c r="A74" s="694" t="s">
        <v>4511</v>
      </c>
      <c r="B74" s="695" t="s">
        <v>4512</v>
      </c>
      <c r="C74" s="695" t="s">
        <v>3554</v>
      </c>
      <c r="D74" s="695" t="s">
        <v>4583</v>
      </c>
      <c r="E74" s="695" t="s">
        <v>4584</v>
      </c>
      <c r="F74" s="710">
        <v>2</v>
      </c>
      <c r="G74" s="710">
        <v>452</v>
      </c>
      <c r="H74" s="710">
        <v>1</v>
      </c>
      <c r="I74" s="710">
        <v>226</v>
      </c>
      <c r="J74" s="710">
        <v>1</v>
      </c>
      <c r="K74" s="710">
        <v>227</v>
      </c>
      <c r="L74" s="710">
        <v>0.50221238938053092</v>
      </c>
      <c r="M74" s="710">
        <v>227</v>
      </c>
      <c r="N74" s="710"/>
      <c r="O74" s="710"/>
      <c r="P74" s="700"/>
      <c r="Q74" s="711"/>
    </row>
    <row r="75" spans="1:17" ht="14.4" customHeight="1" x14ac:dyDescent="0.3">
      <c r="A75" s="694" t="s">
        <v>4511</v>
      </c>
      <c r="B75" s="695" t="s">
        <v>4512</v>
      </c>
      <c r="C75" s="695" t="s">
        <v>3554</v>
      </c>
      <c r="D75" s="695" t="s">
        <v>4585</v>
      </c>
      <c r="E75" s="695" t="s">
        <v>4586</v>
      </c>
      <c r="F75" s="710"/>
      <c r="G75" s="710"/>
      <c r="H75" s="710"/>
      <c r="I75" s="710"/>
      <c r="J75" s="710">
        <v>2</v>
      </c>
      <c r="K75" s="710">
        <v>1120</v>
      </c>
      <c r="L75" s="710"/>
      <c r="M75" s="710">
        <v>560</v>
      </c>
      <c r="N75" s="710"/>
      <c r="O75" s="710"/>
      <c r="P75" s="700"/>
      <c r="Q75" s="711"/>
    </row>
    <row r="76" spans="1:17" ht="14.4" customHeight="1" x14ac:dyDescent="0.3">
      <c r="A76" s="694" t="s">
        <v>4511</v>
      </c>
      <c r="B76" s="695" t="s">
        <v>4512</v>
      </c>
      <c r="C76" s="695" t="s">
        <v>3554</v>
      </c>
      <c r="D76" s="695" t="s">
        <v>4587</v>
      </c>
      <c r="E76" s="695" t="s">
        <v>4588</v>
      </c>
      <c r="F76" s="710">
        <v>5</v>
      </c>
      <c r="G76" s="710">
        <v>845</v>
      </c>
      <c r="H76" s="710">
        <v>1</v>
      </c>
      <c r="I76" s="710">
        <v>169</v>
      </c>
      <c r="J76" s="710">
        <v>2</v>
      </c>
      <c r="K76" s="710">
        <v>340</v>
      </c>
      <c r="L76" s="710">
        <v>0.40236686390532544</v>
      </c>
      <c r="M76" s="710">
        <v>170</v>
      </c>
      <c r="N76" s="710">
        <v>12</v>
      </c>
      <c r="O76" s="710">
        <v>2044</v>
      </c>
      <c r="P76" s="700">
        <v>2.4189349112426037</v>
      </c>
      <c r="Q76" s="711">
        <v>170.33333333333334</v>
      </c>
    </row>
    <row r="77" spans="1:17" ht="14.4" customHeight="1" x14ac:dyDescent="0.3">
      <c r="A77" s="694" t="s">
        <v>4511</v>
      </c>
      <c r="B77" s="695" t="s">
        <v>4512</v>
      </c>
      <c r="C77" s="695" t="s">
        <v>3554</v>
      </c>
      <c r="D77" s="695" t="s">
        <v>4589</v>
      </c>
      <c r="E77" s="695" t="s">
        <v>4590</v>
      </c>
      <c r="F77" s="710">
        <v>1</v>
      </c>
      <c r="G77" s="710">
        <v>198</v>
      </c>
      <c r="H77" s="710">
        <v>1</v>
      </c>
      <c r="I77" s="710">
        <v>198</v>
      </c>
      <c r="J77" s="710">
        <v>1</v>
      </c>
      <c r="K77" s="710">
        <v>198</v>
      </c>
      <c r="L77" s="710">
        <v>1</v>
      </c>
      <c r="M77" s="710">
        <v>198</v>
      </c>
      <c r="N77" s="710">
        <v>2</v>
      </c>
      <c r="O77" s="710">
        <v>396</v>
      </c>
      <c r="P77" s="700">
        <v>2</v>
      </c>
      <c r="Q77" s="711">
        <v>198</v>
      </c>
    </row>
    <row r="78" spans="1:17" ht="14.4" customHeight="1" x14ac:dyDescent="0.3">
      <c r="A78" s="694" t="s">
        <v>4511</v>
      </c>
      <c r="B78" s="695" t="s">
        <v>4512</v>
      </c>
      <c r="C78" s="695" t="s">
        <v>3554</v>
      </c>
      <c r="D78" s="695" t="s">
        <v>4591</v>
      </c>
      <c r="E78" s="695" t="s">
        <v>4592</v>
      </c>
      <c r="F78" s="710">
        <v>5</v>
      </c>
      <c r="G78" s="710">
        <v>650</v>
      </c>
      <c r="H78" s="710">
        <v>1</v>
      </c>
      <c r="I78" s="710">
        <v>130</v>
      </c>
      <c r="J78" s="710"/>
      <c r="K78" s="710"/>
      <c r="L78" s="710"/>
      <c r="M78" s="710"/>
      <c r="N78" s="710">
        <v>4</v>
      </c>
      <c r="O78" s="710">
        <v>524</v>
      </c>
      <c r="P78" s="700">
        <v>0.80615384615384611</v>
      </c>
      <c r="Q78" s="711">
        <v>131</v>
      </c>
    </row>
    <row r="79" spans="1:17" ht="14.4" customHeight="1" x14ac:dyDescent="0.3">
      <c r="A79" s="694" t="s">
        <v>4511</v>
      </c>
      <c r="B79" s="695" t="s">
        <v>4512</v>
      </c>
      <c r="C79" s="695" t="s">
        <v>3554</v>
      </c>
      <c r="D79" s="695" t="s">
        <v>4593</v>
      </c>
      <c r="E79" s="695" t="s">
        <v>4594</v>
      </c>
      <c r="F79" s="710">
        <v>1</v>
      </c>
      <c r="G79" s="710">
        <v>411</v>
      </c>
      <c r="H79" s="710">
        <v>1</v>
      </c>
      <c r="I79" s="710">
        <v>411</v>
      </c>
      <c r="J79" s="710"/>
      <c r="K79" s="710"/>
      <c r="L79" s="710"/>
      <c r="M79" s="710"/>
      <c r="N79" s="710"/>
      <c r="O79" s="710"/>
      <c r="P79" s="700"/>
      <c r="Q79" s="711"/>
    </row>
    <row r="80" spans="1:17" ht="14.4" customHeight="1" x14ac:dyDescent="0.3">
      <c r="A80" s="694" t="s">
        <v>4511</v>
      </c>
      <c r="B80" s="695" t="s">
        <v>4512</v>
      </c>
      <c r="C80" s="695" t="s">
        <v>3554</v>
      </c>
      <c r="D80" s="695" t="s">
        <v>4595</v>
      </c>
      <c r="E80" s="695" t="s">
        <v>4596</v>
      </c>
      <c r="F80" s="710">
        <v>1</v>
      </c>
      <c r="G80" s="710">
        <v>393</v>
      </c>
      <c r="H80" s="710">
        <v>1</v>
      </c>
      <c r="I80" s="710">
        <v>393</v>
      </c>
      <c r="J80" s="710"/>
      <c r="K80" s="710"/>
      <c r="L80" s="710"/>
      <c r="M80" s="710"/>
      <c r="N80" s="710"/>
      <c r="O80" s="710"/>
      <c r="P80" s="700"/>
      <c r="Q80" s="711"/>
    </row>
    <row r="81" spans="1:17" ht="14.4" customHeight="1" x14ac:dyDescent="0.3">
      <c r="A81" s="694" t="s">
        <v>4511</v>
      </c>
      <c r="B81" s="695" t="s">
        <v>4512</v>
      </c>
      <c r="C81" s="695" t="s">
        <v>3554</v>
      </c>
      <c r="D81" s="695" t="s">
        <v>4597</v>
      </c>
      <c r="E81" s="695" t="s">
        <v>4598</v>
      </c>
      <c r="F81" s="710"/>
      <c r="G81" s="710"/>
      <c r="H81" s="710"/>
      <c r="I81" s="710"/>
      <c r="J81" s="710">
        <v>1</v>
      </c>
      <c r="K81" s="710">
        <v>573</v>
      </c>
      <c r="L81" s="710"/>
      <c r="M81" s="710">
        <v>573</v>
      </c>
      <c r="N81" s="710"/>
      <c r="O81" s="710"/>
      <c r="P81" s="700"/>
      <c r="Q81" s="711"/>
    </row>
    <row r="82" spans="1:17" ht="14.4" customHeight="1" x14ac:dyDescent="0.3">
      <c r="A82" s="694" t="s">
        <v>4511</v>
      </c>
      <c r="B82" s="695" t="s">
        <v>4512</v>
      </c>
      <c r="C82" s="695" t="s">
        <v>3554</v>
      </c>
      <c r="D82" s="695" t="s">
        <v>4491</v>
      </c>
      <c r="E82" s="695" t="s">
        <v>4492</v>
      </c>
      <c r="F82" s="710">
        <v>2</v>
      </c>
      <c r="G82" s="710">
        <v>44</v>
      </c>
      <c r="H82" s="710">
        <v>1</v>
      </c>
      <c r="I82" s="710">
        <v>22</v>
      </c>
      <c r="J82" s="710"/>
      <c r="K82" s="710"/>
      <c r="L82" s="710"/>
      <c r="M82" s="710"/>
      <c r="N82" s="710"/>
      <c r="O82" s="710"/>
      <c r="P82" s="700"/>
      <c r="Q82" s="711"/>
    </row>
    <row r="83" spans="1:17" ht="14.4" customHeight="1" x14ac:dyDescent="0.3">
      <c r="A83" s="694" t="s">
        <v>4511</v>
      </c>
      <c r="B83" s="695" t="s">
        <v>4512</v>
      </c>
      <c r="C83" s="695" t="s">
        <v>3554</v>
      </c>
      <c r="D83" s="695" t="s">
        <v>4599</v>
      </c>
      <c r="E83" s="695" t="s">
        <v>4600</v>
      </c>
      <c r="F83" s="710">
        <v>1236</v>
      </c>
      <c r="G83" s="710">
        <v>35844</v>
      </c>
      <c r="H83" s="710">
        <v>1</v>
      </c>
      <c r="I83" s="710">
        <v>29</v>
      </c>
      <c r="J83" s="710">
        <v>1131</v>
      </c>
      <c r="K83" s="710">
        <v>32799</v>
      </c>
      <c r="L83" s="710">
        <v>0.91504854368932043</v>
      </c>
      <c r="M83" s="710">
        <v>29</v>
      </c>
      <c r="N83" s="710">
        <v>1155</v>
      </c>
      <c r="O83" s="710">
        <v>33976</v>
      </c>
      <c r="P83" s="700">
        <v>0.94788528066064059</v>
      </c>
      <c r="Q83" s="711">
        <v>29.416450216450215</v>
      </c>
    </row>
    <row r="84" spans="1:17" ht="14.4" customHeight="1" x14ac:dyDescent="0.3">
      <c r="A84" s="694" t="s">
        <v>4511</v>
      </c>
      <c r="B84" s="695" t="s">
        <v>4512</v>
      </c>
      <c r="C84" s="695" t="s">
        <v>3554</v>
      </c>
      <c r="D84" s="695" t="s">
        <v>4601</v>
      </c>
      <c r="E84" s="695" t="s">
        <v>4602</v>
      </c>
      <c r="F84" s="710">
        <v>4</v>
      </c>
      <c r="G84" s="710">
        <v>200</v>
      </c>
      <c r="H84" s="710">
        <v>1</v>
      </c>
      <c r="I84" s="710">
        <v>50</v>
      </c>
      <c r="J84" s="710">
        <v>1</v>
      </c>
      <c r="K84" s="710">
        <v>50</v>
      </c>
      <c r="L84" s="710">
        <v>0.25</v>
      </c>
      <c r="M84" s="710">
        <v>50</v>
      </c>
      <c r="N84" s="710">
        <v>1</v>
      </c>
      <c r="O84" s="710">
        <v>50</v>
      </c>
      <c r="P84" s="700">
        <v>0.25</v>
      </c>
      <c r="Q84" s="711">
        <v>50</v>
      </c>
    </row>
    <row r="85" spans="1:17" ht="14.4" customHeight="1" x14ac:dyDescent="0.3">
      <c r="A85" s="694" t="s">
        <v>4511</v>
      </c>
      <c r="B85" s="695" t="s">
        <v>4512</v>
      </c>
      <c r="C85" s="695" t="s">
        <v>3554</v>
      </c>
      <c r="D85" s="695" t="s">
        <v>4603</v>
      </c>
      <c r="E85" s="695" t="s">
        <v>4604</v>
      </c>
      <c r="F85" s="710">
        <v>1121</v>
      </c>
      <c r="G85" s="710">
        <v>13452</v>
      </c>
      <c r="H85" s="710">
        <v>1</v>
      </c>
      <c r="I85" s="710">
        <v>12</v>
      </c>
      <c r="J85" s="710">
        <v>1044</v>
      </c>
      <c r="K85" s="710">
        <v>12528</v>
      </c>
      <c r="L85" s="710">
        <v>0.93131132917038362</v>
      </c>
      <c r="M85" s="710">
        <v>12</v>
      </c>
      <c r="N85" s="710">
        <v>1054</v>
      </c>
      <c r="O85" s="710">
        <v>12648</v>
      </c>
      <c r="P85" s="700">
        <v>0.94023193577163244</v>
      </c>
      <c r="Q85" s="711">
        <v>12</v>
      </c>
    </row>
    <row r="86" spans="1:17" ht="14.4" customHeight="1" x14ac:dyDescent="0.3">
      <c r="A86" s="694" t="s">
        <v>4511</v>
      </c>
      <c r="B86" s="695" t="s">
        <v>4512</v>
      </c>
      <c r="C86" s="695" t="s">
        <v>3554</v>
      </c>
      <c r="D86" s="695" t="s">
        <v>4605</v>
      </c>
      <c r="E86" s="695" t="s">
        <v>4606</v>
      </c>
      <c r="F86" s="710">
        <v>9</v>
      </c>
      <c r="G86" s="710">
        <v>1620</v>
      </c>
      <c r="H86" s="710">
        <v>1</v>
      </c>
      <c r="I86" s="710">
        <v>180</v>
      </c>
      <c r="J86" s="710">
        <v>4</v>
      </c>
      <c r="K86" s="710">
        <v>724</v>
      </c>
      <c r="L86" s="710">
        <v>0.44691358024691358</v>
      </c>
      <c r="M86" s="710">
        <v>181</v>
      </c>
      <c r="N86" s="710">
        <v>11</v>
      </c>
      <c r="O86" s="710">
        <v>1996</v>
      </c>
      <c r="P86" s="700">
        <v>1.2320987654320987</v>
      </c>
      <c r="Q86" s="711">
        <v>181.45454545454547</v>
      </c>
    </row>
    <row r="87" spans="1:17" ht="14.4" customHeight="1" x14ac:dyDescent="0.3">
      <c r="A87" s="694" t="s">
        <v>4511</v>
      </c>
      <c r="B87" s="695" t="s">
        <v>4512</v>
      </c>
      <c r="C87" s="695" t="s">
        <v>3554</v>
      </c>
      <c r="D87" s="695" t="s">
        <v>4607</v>
      </c>
      <c r="E87" s="695" t="s">
        <v>4608</v>
      </c>
      <c r="F87" s="710">
        <v>171</v>
      </c>
      <c r="G87" s="710">
        <v>12141</v>
      </c>
      <c r="H87" s="710">
        <v>1</v>
      </c>
      <c r="I87" s="710">
        <v>71</v>
      </c>
      <c r="J87" s="710">
        <v>129</v>
      </c>
      <c r="K87" s="710">
        <v>9159</v>
      </c>
      <c r="L87" s="710">
        <v>0.75438596491228072</v>
      </c>
      <c r="M87" s="710">
        <v>71</v>
      </c>
      <c r="N87" s="710">
        <v>98</v>
      </c>
      <c r="O87" s="710">
        <v>6986</v>
      </c>
      <c r="P87" s="700">
        <v>0.57540565027592461</v>
      </c>
      <c r="Q87" s="711">
        <v>71.285714285714292</v>
      </c>
    </row>
    <row r="88" spans="1:17" ht="14.4" customHeight="1" x14ac:dyDescent="0.3">
      <c r="A88" s="694" t="s">
        <v>4511</v>
      </c>
      <c r="B88" s="695" t="s">
        <v>4512</v>
      </c>
      <c r="C88" s="695" t="s">
        <v>3554</v>
      </c>
      <c r="D88" s="695" t="s">
        <v>4609</v>
      </c>
      <c r="E88" s="695" t="s">
        <v>4610</v>
      </c>
      <c r="F88" s="710">
        <v>6</v>
      </c>
      <c r="G88" s="710">
        <v>1086</v>
      </c>
      <c r="H88" s="710">
        <v>1</v>
      </c>
      <c r="I88" s="710">
        <v>181</v>
      </c>
      <c r="J88" s="710">
        <v>4</v>
      </c>
      <c r="K88" s="710">
        <v>728</v>
      </c>
      <c r="L88" s="710">
        <v>0.67034990791896865</v>
      </c>
      <c r="M88" s="710">
        <v>182</v>
      </c>
      <c r="N88" s="710">
        <v>7</v>
      </c>
      <c r="O88" s="710">
        <v>1278</v>
      </c>
      <c r="P88" s="700">
        <v>1.1767955801104972</v>
      </c>
      <c r="Q88" s="711">
        <v>182.57142857142858</v>
      </c>
    </row>
    <row r="89" spans="1:17" ht="14.4" customHeight="1" x14ac:dyDescent="0.3">
      <c r="A89" s="694" t="s">
        <v>4511</v>
      </c>
      <c r="B89" s="695" t="s">
        <v>4512</v>
      </c>
      <c r="C89" s="695" t="s">
        <v>3554</v>
      </c>
      <c r="D89" s="695" t="s">
        <v>4611</v>
      </c>
      <c r="E89" s="695" t="s">
        <v>4612</v>
      </c>
      <c r="F89" s="710"/>
      <c r="G89" s="710"/>
      <c r="H89" s="710"/>
      <c r="I89" s="710"/>
      <c r="J89" s="710"/>
      <c r="K89" s="710"/>
      <c r="L89" s="710"/>
      <c r="M89" s="710"/>
      <c r="N89" s="710">
        <v>3</v>
      </c>
      <c r="O89" s="710">
        <v>3767</v>
      </c>
      <c r="P89" s="700"/>
      <c r="Q89" s="711">
        <v>1255.6666666666667</v>
      </c>
    </row>
    <row r="90" spans="1:17" ht="14.4" customHeight="1" x14ac:dyDescent="0.3">
      <c r="A90" s="694" t="s">
        <v>4511</v>
      </c>
      <c r="B90" s="695" t="s">
        <v>4512</v>
      </c>
      <c r="C90" s="695" t="s">
        <v>3554</v>
      </c>
      <c r="D90" s="695" t="s">
        <v>4613</v>
      </c>
      <c r="E90" s="695" t="s">
        <v>4614</v>
      </c>
      <c r="F90" s="710">
        <v>677</v>
      </c>
      <c r="G90" s="710">
        <v>99519</v>
      </c>
      <c r="H90" s="710">
        <v>1</v>
      </c>
      <c r="I90" s="710">
        <v>147</v>
      </c>
      <c r="J90" s="710">
        <v>547</v>
      </c>
      <c r="K90" s="710">
        <v>80409</v>
      </c>
      <c r="L90" s="710">
        <v>0.80797636632200887</v>
      </c>
      <c r="M90" s="710">
        <v>147</v>
      </c>
      <c r="N90" s="710">
        <v>509</v>
      </c>
      <c r="O90" s="710">
        <v>75031</v>
      </c>
      <c r="P90" s="700">
        <v>0.75393643424873646</v>
      </c>
      <c r="Q90" s="711">
        <v>147.40864440078585</v>
      </c>
    </row>
    <row r="91" spans="1:17" ht="14.4" customHeight="1" x14ac:dyDescent="0.3">
      <c r="A91" s="694" t="s">
        <v>4511</v>
      </c>
      <c r="B91" s="695" t="s">
        <v>4512</v>
      </c>
      <c r="C91" s="695" t="s">
        <v>3554</v>
      </c>
      <c r="D91" s="695" t="s">
        <v>4615</v>
      </c>
      <c r="E91" s="695" t="s">
        <v>4616</v>
      </c>
      <c r="F91" s="710">
        <v>1247</v>
      </c>
      <c r="G91" s="710">
        <v>36163</v>
      </c>
      <c r="H91" s="710">
        <v>1</v>
      </c>
      <c r="I91" s="710">
        <v>29</v>
      </c>
      <c r="J91" s="710">
        <v>1147</v>
      </c>
      <c r="K91" s="710">
        <v>33263</v>
      </c>
      <c r="L91" s="710">
        <v>0.91980753809141935</v>
      </c>
      <c r="M91" s="710">
        <v>29</v>
      </c>
      <c r="N91" s="710">
        <v>1172</v>
      </c>
      <c r="O91" s="710">
        <v>34472</v>
      </c>
      <c r="P91" s="700">
        <v>0.95323949893537596</v>
      </c>
      <c r="Q91" s="711">
        <v>29.41296928327645</v>
      </c>
    </row>
    <row r="92" spans="1:17" ht="14.4" customHeight="1" x14ac:dyDescent="0.3">
      <c r="A92" s="694" t="s">
        <v>4511</v>
      </c>
      <c r="B92" s="695" t="s">
        <v>4512</v>
      </c>
      <c r="C92" s="695" t="s">
        <v>3554</v>
      </c>
      <c r="D92" s="695" t="s">
        <v>4617</v>
      </c>
      <c r="E92" s="695" t="s">
        <v>4618</v>
      </c>
      <c r="F92" s="710">
        <v>151</v>
      </c>
      <c r="G92" s="710">
        <v>4681</v>
      </c>
      <c r="H92" s="710">
        <v>1</v>
      </c>
      <c r="I92" s="710">
        <v>31</v>
      </c>
      <c r="J92" s="710">
        <v>140</v>
      </c>
      <c r="K92" s="710">
        <v>4340</v>
      </c>
      <c r="L92" s="710">
        <v>0.92715231788079466</v>
      </c>
      <c r="M92" s="710">
        <v>31</v>
      </c>
      <c r="N92" s="710">
        <v>148</v>
      </c>
      <c r="O92" s="710">
        <v>4588</v>
      </c>
      <c r="P92" s="700">
        <v>0.98013245033112584</v>
      </c>
      <c r="Q92" s="711">
        <v>31</v>
      </c>
    </row>
    <row r="93" spans="1:17" ht="14.4" customHeight="1" x14ac:dyDescent="0.3">
      <c r="A93" s="694" t="s">
        <v>4511</v>
      </c>
      <c r="B93" s="695" t="s">
        <v>4512</v>
      </c>
      <c r="C93" s="695" t="s">
        <v>3554</v>
      </c>
      <c r="D93" s="695" t="s">
        <v>4619</v>
      </c>
      <c r="E93" s="695" t="s">
        <v>4620</v>
      </c>
      <c r="F93" s="710">
        <v>204</v>
      </c>
      <c r="G93" s="710">
        <v>5508</v>
      </c>
      <c r="H93" s="710">
        <v>1</v>
      </c>
      <c r="I93" s="710">
        <v>27</v>
      </c>
      <c r="J93" s="710">
        <v>195</v>
      </c>
      <c r="K93" s="710">
        <v>5265</v>
      </c>
      <c r="L93" s="710">
        <v>0.95588235294117652</v>
      </c>
      <c r="M93" s="710">
        <v>27</v>
      </c>
      <c r="N93" s="710">
        <v>196</v>
      </c>
      <c r="O93" s="710">
        <v>5292</v>
      </c>
      <c r="P93" s="700">
        <v>0.96078431372549022</v>
      </c>
      <c r="Q93" s="711">
        <v>27</v>
      </c>
    </row>
    <row r="94" spans="1:17" ht="14.4" customHeight="1" x14ac:dyDescent="0.3">
      <c r="A94" s="694" t="s">
        <v>4511</v>
      </c>
      <c r="B94" s="695" t="s">
        <v>4512</v>
      </c>
      <c r="C94" s="695" t="s">
        <v>3554</v>
      </c>
      <c r="D94" s="695" t="s">
        <v>4621</v>
      </c>
      <c r="E94" s="695" t="s">
        <v>4622</v>
      </c>
      <c r="F94" s="710">
        <v>4</v>
      </c>
      <c r="G94" s="710">
        <v>1012</v>
      </c>
      <c r="H94" s="710">
        <v>1</v>
      </c>
      <c r="I94" s="710">
        <v>253</v>
      </c>
      <c r="J94" s="710">
        <v>1</v>
      </c>
      <c r="K94" s="710">
        <v>253</v>
      </c>
      <c r="L94" s="710">
        <v>0.25</v>
      </c>
      <c r="M94" s="710">
        <v>253</v>
      </c>
      <c r="N94" s="710"/>
      <c r="O94" s="710"/>
      <c r="P94" s="700"/>
      <c r="Q94" s="711"/>
    </row>
    <row r="95" spans="1:17" ht="14.4" customHeight="1" x14ac:dyDescent="0.3">
      <c r="A95" s="694" t="s">
        <v>4511</v>
      </c>
      <c r="B95" s="695" t="s">
        <v>4512</v>
      </c>
      <c r="C95" s="695" t="s">
        <v>3554</v>
      </c>
      <c r="D95" s="695" t="s">
        <v>4623</v>
      </c>
      <c r="E95" s="695" t="s">
        <v>4624</v>
      </c>
      <c r="F95" s="710">
        <v>6</v>
      </c>
      <c r="G95" s="710">
        <v>960</v>
      </c>
      <c r="H95" s="710">
        <v>1</v>
      </c>
      <c r="I95" s="710">
        <v>160</v>
      </c>
      <c r="J95" s="710">
        <v>2</v>
      </c>
      <c r="K95" s="710">
        <v>322</v>
      </c>
      <c r="L95" s="710">
        <v>0.33541666666666664</v>
      </c>
      <c r="M95" s="710">
        <v>161</v>
      </c>
      <c r="N95" s="710">
        <v>12</v>
      </c>
      <c r="O95" s="710">
        <v>1936</v>
      </c>
      <c r="P95" s="700">
        <v>2.0166666666666666</v>
      </c>
      <c r="Q95" s="711">
        <v>161.33333333333334</v>
      </c>
    </row>
    <row r="96" spans="1:17" ht="14.4" customHeight="1" x14ac:dyDescent="0.3">
      <c r="A96" s="694" t="s">
        <v>4511</v>
      </c>
      <c r="B96" s="695" t="s">
        <v>4512</v>
      </c>
      <c r="C96" s="695" t="s">
        <v>3554</v>
      </c>
      <c r="D96" s="695" t="s">
        <v>4625</v>
      </c>
      <c r="E96" s="695" t="s">
        <v>4626</v>
      </c>
      <c r="F96" s="710"/>
      <c r="G96" s="710"/>
      <c r="H96" s="710"/>
      <c r="I96" s="710"/>
      <c r="J96" s="710">
        <v>1</v>
      </c>
      <c r="K96" s="710">
        <v>22</v>
      </c>
      <c r="L96" s="710"/>
      <c r="M96" s="710">
        <v>22</v>
      </c>
      <c r="N96" s="710"/>
      <c r="O96" s="710"/>
      <c r="P96" s="700"/>
      <c r="Q96" s="711"/>
    </row>
    <row r="97" spans="1:17" ht="14.4" customHeight="1" x14ac:dyDescent="0.3">
      <c r="A97" s="694" t="s">
        <v>4511</v>
      </c>
      <c r="B97" s="695" t="s">
        <v>4512</v>
      </c>
      <c r="C97" s="695" t="s">
        <v>3554</v>
      </c>
      <c r="D97" s="695" t="s">
        <v>4627</v>
      </c>
      <c r="E97" s="695" t="s">
        <v>4628</v>
      </c>
      <c r="F97" s="710">
        <v>4</v>
      </c>
      <c r="G97" s="710">
        <v>3400</v>
      </c>
      <c r="H97" s="710">
        <v>1</v>
      </c>
      <c r="I97" s="710">
        <v>850</v>
      </c>
      <c r="J97" s="710">
        <v>1</v>
      </c>
      <c r="K97" s="710">
        <v>854</v>
      </c>
      <c r="L97" s="710">
        <v>0.25117647058823528</v>
      </c>
      <c r="M97" s="710">
        <v>854</v>
      </c>
      <c r="N97" s="710">
        <v>9</v>
      </c>
      <c r="O97" s="710">
        <v>7701</v>
      </c>
      <c r="P97" s="700">
        <v>2.2650000000000001</v>
      </c>
      <c r="Q97" s="711">
        <v>855.66666666666663</v>
      </c>
    </row>
    <row r="98" spans="1:17" ht="14.4" customHeight="1" x14ac:dyDescent="0.3">
      <c r="A98" s="694" t="s">
        <v>4511</v>
      </c>
      <c r="B98" s="695" t="s">
        <v>4512</v>
      </c>
      <c r="C98" s="695" t="s">
        <v>3554</v>
      </c>
      <c r="D98" s="695" t="s">
        <v>4629</v>
      </c>
      <c r="E98" s="695" t="s">
        <v>4630</v>
      </c>
      <c r="F98" s="710">
        <v>336</v>
      </c>
      <c r="G98" s="710">
        <v>8400</v>
      </c>
      <c r="H98" s="710">
        <v>1</v>
      </c>
      <c r="I98" s="710">
        <v>25</v>
      </c>
      <c r="J98" s="710">
        <v>285</v>
      </c>
      <c r="K98" s="710">
        <v>7125</v>
      </c>
      <c r="L98" s="710">
        <v>0.8482142857142857</v>
      </c>
      <c r="M98" s="710">
        <v>25</v>
      </c>
      <c r="N98" s="710">
        <v>232</v>
      </c>
      <c r="O98" s="710">
        <v>5800</v>
      </c>
      <c r="P98" s="700">
        <v>0.69047619047619047</v>
      </c>
      <c r="Q98" s="711">
        <v>25</v>
      </c>
    </row>
    <row r="99" spans="1:17" ht="14.4" customHeight="1" x14ac:dyDescent="0.3">
      <c r="A99" s="694" t="s">
        <v>4511</v>
      </c>
      <c r="B99" s="695" t="s">
        <v>4512</v>
      </c>
      <c r="C99" s="695" t="s">
        <v>3554</v>
      </c>
      <c r="D99" s="695" t="s">
        <v>4631</v>
      </c>
      <c r="E99" s="695" t="s">
        <v>4632</v>
      </c>
      <c r="F99" s="710">
        <v>1</v>
      </c>
      <c r="G99" s="710">
        <v>33</v>
      </c>
      <c r="H99" s="710">
        <v>1</v>
      </c>
      <c r="I99" s="710">
        <v>33</v>
      </c>
      <c r="J99" s="710"/>
      <c r="K99" s="710"/>
      <c r="L99" s="710"/>
      <c r="M99" s="710"/>
      <c r="N99" s="710"/>
      <c r="O99" s="710"/>
      <c r="P99" s="700"/>
      <c r="Q99" s="711"/>
    </row>
    <row r="100" spans="1:17" ht="14.4" customHeight="1" x14ac:dyDescent="0.3">
      <c r="A100" s="694" t="s">
        <v>4511</v>
      </c>
      <c r="B100" s="695" t="s">
        <v>4512</v>
      </c>
      <c r="C100" s="695" t="s">
        <v>3554</v>
      </c>
      <c r="D100" s="695" t="s">
        <v>4633</v>
      </c>
      <c r="E100" s="695" t="s">
        <v>4634</v>
      </c>
      <c r="F100" s="710"/>
      <c r="G100" s="710"/>
      <c r="H100" s="710"/>
      <c r="I100" s="710"/>
      <c r="J100" s="710">
        <v>1</v>
      </c>
      <c r="K100" s="710">
        <v>79</v>
      </c>
      <c r="L100" s="710"/>
      <c r="M100" s="710">
        <v>79</v>
      </c>
      <c r="N100" s="710">
        <v>1</v>
      </c>
      <c r="O100" s="710">
        <v>79</v>
      </c>
      <c r="P100" s="700"/>
      <c r="Q100" s="711">
        <v>79</v>
      </c>
    </row>
    <row r="101" spans="1:17" ht="14.4" customHeight="1" x14ac:dyDescent="0.3">
      <c r="A101" s="694" t="s">
        <v>4511</v>
      </c>
      <c r="B101" s="695" t="s">
        <v>4512</v>
      </c>
      <c r="C101" s="695" t="s">
        <v>3554</v>
      </c>
      <c r="D101" s="695" t="s">
        <v>4635</v>
      </c>
      <c r="E101" s="695" t="s">
        <v>4636</v>
      </c>
      <c r="F101" s="710">
        <v>5</v>
      </c>
      <c r="G101" s="710">
        <v>130</v>
      </c>
      <c r="H101" s="710">
        <v>1</v>
      </c>
      <c r="I101" s="710">
        <v>26</v>
      </c>
      <c r="J101" s="710">
        <v>2</v>
      </c>
      <c r="K101" s="710">
        <v>52</v>
      </c>
      <c r="L101" s="710">
        <v>0.4</v>
      </c>
      <c r="M101" s="710">
        <v>26</v>
      </c>
      <c r="N101" s="710">
        <v>3</v>
      </c>
      <c r="O101" s="710">
        <v>78</v>
      </c>
      <c r="P101" s="700">
        <v>0.6</v>
      </c>
      <c r="Q101" s="711">
        <v>26</v>
      </c>
    </row>
    <row r="102" spans="1:17" ht="14.4" customHeight="1" x14ac:dyDescent="0.3">
      <c r="A102" s="694" t="s">
        <v>4511</v>
      </c>
      <c r="B102" s="695" t="s">
        <v>4512</v>
      </c>
      <c r="C102" s="695" t="s">
        <v>3554</v>
      </c>
      <c r="D102" s="695" t="s">
        <v>4637</v>
      </c>
      <c r="E102" s="695" t="s">
        <v>4638</v>
      </c>
      <c r="F102" s="710">
        <v>8</v>
      </c>
      <c r="G102" s="710">
        <v>672</v>
      </c>
      <c r="H102" s="710">
        <v>1</v>
      </c>
      <c r="I102" s="710">
        <v>84</v>
      </c>
      <c r="J102" s="710">
        <v>4</v>
      </c>
      <c r="K102" s="710">
        <v>336</v>
      </c>
      <c r="L102" s="710">
        <v>0.5</v>
      </c>
      <c r="M102" s="710">
        <v>84</v>
      </c>
      <c r="N102" s="710">
        <v>8</v>
      </c>
      <c r="O102" s="710">
        <v>672</v>
      </c>
      <c r="P102" s="700">
        <v>1</v>
      </c>
      <c r="Q102" s="711">
        <v>84</v>
      </c>
    </row>
    <row r="103" spans="1:17" ht="14.4" customHeight="1" x14ac:dyDescent="0.3">
      <c r="A103" s="694" t="s">
        <v>4511</v>
      </c>
      <c r="B103" s="695" t="s">
        <v>4512</v>
      </c>
      <c r="C103" s="695" t="s">
        <v>3554</v>
      </c>
      <c r="D103" s="695" t="s">
        <v>4639</v>
      </c>
      <c r="E103" s="695" t="s">
        <v>4640</v>
      </c>
      <c r="F103" s="710">
        <v>11</v>
      </c>
      <c r="G103" s="710">
        <v>1903</v>
      </c>
      <c r="H103" s="710">
        <v>1</v>
      </c>
      <c r="I103" s="710">
        <v>173</v>
      </c>
      <c r="J103" s="710">
        <v>6</v>
      </c>
      <c r="K103" s="710">
        <v>1044</v>
      </c>
      <c r="L103" s="710">
        <v>0.54860746190225962</v>
      </c>
      <c r="M103" s="710">
        <v>174</v>
      </c>
      <c r="N103" s="710">
        <v>14</v>
      </c>
      <c r="O103" s="710">
        <v>2442</v>
      </c>
      <c r="P103" s="700">
        <v>1.2832369942196531</v>
      </c>
      <c r="Q103" s="711">
        <v>174.42857142857142</v>
      </c>
    </row>
    <row r="104" spans="1:17" ht="14.4" customHeight="1" x14ac:dyDescent="0.3">
      <c r="A104" s="694" t="s">
        <v>4511</v>
      </c>
      <c r="B104" s="695" t="s">
        <v>4512</v>
      </c>
      <c r="C104" s="695" t="s">
        <v>3554</v>
      </c>
      <c r="D104" s="695" t="s">
        <v>4641</v>
      </c>
      <c r="E104" s="695" t="s">
        <v>4642</v>
      </c>
      <c r="F104" s="710">
        <v>1</v>
      </c>
      <c r="G104" s="710">
        <v>250</v>
      </c>
      <c r="H104" s="710">
        <v>1</v>
      </c>
      <c r="I104" s="710">
        <v>250</v>
      </c>
      <c r="J104" s="710">
        <v>1</v>
      </c>
      <c r="K104" s="710">
        <v>250</v>
      </c>
      <c r="L104" s="710">
        <v>1</v>
      </c>
      <c r="M104" s="710">
        <v>250</v>
      </c>
      <c r="N104" s="710">
        <v>1</v>
      </c>
      <c r="O104" s="710">
        <v>250</v>
      </c>
      <c r="P104" s="700">
        <v>1</v>
      </c>
      <c r="Q104" s="711">
        <v>250</v>
      </c>
    </row>
    <row r="105" spans="1:17" ht="14.4" customHeight="1" x14ac:dyDescent="0.3">
      <c r="A105" s="694" t="s">
        <v>4511</v>
      </c>
      <c r="B105" s="695" t="s">
        <v>4512</v>
      </c>
      <c r="C105" s="695" t="s">
        <v>3554</v>
      </c>
      <c r="D105" s="695" t="s">
        <v>4643</v>
      </c>
      <c r="E105" s="695" t="s">
        <v>4644</v>
      </c>
      <c r="F105" s="710">
        <v>1</v>
      </c>
      <c r="G105" s="710">
        <v>15</v>
      </c>
      <c r="H105" s="710">
        <v>1</v>
      </c>
      <c r="I105" s="710">
        <v>15</v>
      </c>
      <c r="J105" s="710">
        <v>1</v>
      </c>
      <c r="K105" s="710">
        <v>15</v>
      </c>
      <c r="L105" s="710">
        <v>1</v>
      </c>
      <c r="M105" s="710">
        <v>15</v>
      </c>
      <c r="N105" s="710">
        <v>1</v>
      </c>
      <c r="O105" s="710">
        <v>15</v>
      </c>
      <c r="P105" s="700">
        <v>1</v>
      </c>
      <c r="Q105" s="711">
        <v>15</v>
      </c>
    </row>
    <row r="106" spans="1:17" ht="14.4" customHeight="1" x14ac:dyDescent="0.3">
      <c r="A106" s="694" t="s">
        <v>4511</v>
      </c>
      <c r="B106" s="695" t="s">
        <v>4512</v>
      </c>
      <c r="C106" s="695" t="s">
        <v>3554</v>
      </c>
      <c r="D106" s="695" t="s">
        <v>4645</v>
      </c>
      <c r="E106" s="695" t="s">
        <v>4646</v>
      </c>
      <c r="F106" s="710">
        <v>39</v>
      </c>
      <c r="G106" s="710">
        <v>897</v>
      </c>
      <c r="H106" s="710">
        <v>1</v>
      </c>
      <c r="I106" s="710">
        <v>23</v>
      </c>
      <c r="J106" s="710">
        <v>21</v>
      </c>
      <c r="K106" s="710">
        <v>483</v>
      </c>
      <c r="L106" s="710">
        <v>0.53846153846153844</v>
      </c>
      <c r="M106" s="710">
        <v>23</v>
      </c>
      <c r="N106" s="710">
        <v>15</v>
      </c>
      <c r="O106" s="710">
        <v>345</v>
      </c>
      <c r="P106" s="700">
        <v>0.38461538461538464</v>
      </c>
      <c r="Q106" s="711">
        <v>23</v>
      </c>
    </row>
    <row r="107" spans="1:17" ht="14.4" customHeight="1" x14ac:dyDescent="0.3">
      <c r="A107" s="694" t="s">
        <v>4511</v>
      </c>
      <c r="B107" s="695" t="s">
        <v>4512</v>
      </c>
      <c r="C107" s="695" t="s">
        <v>3554</v>
      </c>
      <c r="D107" s="695" t="s">
        <v>4647</v>
      </c>
      <c r="E107" s="695" t="s">
        <v>4648</v>
      </c>
      <c r="F107" s="710">
        <v>1</v>
      </c>
      <c r="G107" s="710">
        <v>249</v>
      </c>
      <c r="H107" s="710">
        <v>1</v>
      </c>
      <c r="I107" s="710">
        <v>249</v>
      </c>
      <c r="J107" s="710">
        <v>1</v>
      </c>
      <c r="K107" s="710">
        <v>249</v>
      </c>
      <c r="L107" s="710">
        <v>1</v>
      </c>
      <c r="M107" s="710">
        <v>249</v>
      </c>
      <c r="N107" s="710"/>
      <c r="O107" s="710"/>
      <c r="P107" s="700"/>
      <c r="Q107" s="711"/>
    </row>
    <row r="108" spans="1:17" ht="14.4" customHeight="1" x14ac:dyDescent="0.3">
      <c r="A108" s="694" t="s">
        <v>4511</v>
      </c>
      <c r="B108" s="695" t="s">
        <v>4512</v>
      </c>
      <c r="C108" s="695" t="s">
        <v>3554</v>
      </c>
      <c r="D108" s="695" t="s">
        <v>4649</v>
      </c>
      <c r="E108" s="695" t="s">
        <v>4650</v>
      </c>
      <c r="F108" s="710">
        <v>1153</v>
      </c>
      <c r="G108" s="710">
        <v>26519</v>
      </c>
      <c r="H108" s="710">
        <v>1</v>
      </c>
      <c r="I108" s="710">
        <v>23</v>
      </c>
      <c r="J108" s="710">
        <v>1084</v>
      </c>
      <c r="K108" s="710">
        <v>24932</v>
      </c>
      <c r="L108" s="710">
        <v>0.94015611448395486</v>
      </c>
      <c r="M108" s="710">
        <v>23</v>
      </c>
      <c r="N108" s="710">
        <v>1096</v>
      </c>
      <c r="O108" s="710">
        <v>25208</v>
      </c>
      <c r="P108" s="700">
        <v>0.9505637467476149</v>
      </c>
      <c r="Q108" s="711">
        <v>23</v>
      </c>
    </row>
    <row r="109" spans="1:17" ht="14.4" customHeight="1" x14ac:dyDescent="0.3">
      <c r="A109" s="694" t="s">
        <v>4511</v>
      </c>
      <c r="B109" s="695" t="s">
        <v>4512</v>
      </c>
      <c r="C109" s="695" t="s">
        <v>3554</v>
      </c>
      <c r="D109" s="695" t="s">
        <v>4651</v>
      </c>
      <c r="E109" s="695" t="s">
        <v>4652</v>
      </c>
      <c r="F109" s="710">
        <v>1</v>
      </c>
      <c r="G109" s="710">
        <v>585</v>
      </c>
      <c r="H109" s="710">
        <v>1</v>
      </c>
      <c r="I109" s="710">
        <v>585</v>
      </c>
      <c r="J109" s="710"/>
      <c r="K109" s="710"/>
      <c r="L109" s="710"/>
      <c r="M109" s="710"/>
      <c r="N109" s="710"/>
      <c r="O109" s="710"/>
      <c r="P109" s="700"/>
      <c r="Q109" s="711"/>
    </row>
    <row r="110" spans="1:17" ht="14.4" customHeight="1" x14ac:dyDescent="0.3">
      <c r="A110" s="694" t="s">
        <v>4511</v>
      </c>
      <c r="B110" s="695" t="s">
        <v>4512</v>
      </c>
      <c r="C110" s="695" t="s">
        <v>3554</v>
      </c>
      <c r="D110" s="695" t="s">
        <v>4653</v>
      </c>
      <c r="E110" s="695" t="s">
        <v>4654</v>
      </c>
      <c r="F110" s="710"/>
      <c r="G110" s="710"/>
      <c r="H110" s="710"/>
      <c r="I110" s="710"/>
      <c r="J110" s="710">
        <v>1</v>
      </c>
      <c r="K110" s="710">
        <v>331</v>
      </c>
      <c r="L110" s="710"/>
      <c r="M110" s="710">
        <v>331</v>
      </c>
      <c r="N110" s="710"/>
      <c r="O110" s="710"/>
      <c r="P110" s="700"/>
      <c r="Q110" s="711"/>
    </row>
    <row r="111" spans="1:17" ht="14.4" customHeight="1" x14ac:dyDescent="0.3">
      <c r="A111" s="694" t="s">
        <v>4511</v>
      </c>
      <c r="B111" s="695" t="s">
        <v>4512</v>
      </c>
      <c r="C111" s="695" t="s">
        <v>3554</v>
      </c>
      <c r="D111" s="695" t="s">
        <v>4655</v>
      </c>
      <c r="E111" s="695" t="s">
        <v>4656</v>
      </c>
      <c r="F111" s="710">
        <v>22</v>
      </c>
      <c r="G111" s="710">
        <v>638</v>
      </c>
      <c r="H111" s="710">
        <v>1</v>
      </c>
      <c r="I111" s="710">
        <v>29</v>
      </c>
      <c r="J111" s="710">
        <v>13</v>
      </c>
      <c r="K111" s="710">
        <v>377</v>
      </c>
      <c r="L111" s="710">
        <v>0.59090909090909094</v>
      </c>
      <c r="M111" s="710">
        <v>29</v>
      </c>
      <c r="N111" s="710">
        <v>25</v>
      </c>
      <c r="O111" s="710">
        <v>725</v>
      </c>
      <c r="P111" s="700">
        <v>1.1363636363636365</v>
      </c>
      <c r="Q111" s="711">
        <v>29</v>
      </c>
    </row>
    <row r="112" spans="1:17" ht="14.4" customHeight="1" x14ac:dyDescent="0.3">
      <c r="A112" s="694" t="s">
        <v>4511</v>
      </c>
      <c r="B112" s="695" t="s">
        <v>4512</v>
      </c>
      <c r="C112" s="695" t="s">
        <v>3554</v>
      </c>
      <c r="D112" s="695" t="s">
        <v>4657</v>
      </c>
      <c r="E112" s="695" t="s">
        <v>4658</v>
      </c>
      <c r="F112" s="710">
        <v>9</v>
      </c>
      <c r="G112" s="710">
        <v>1584</v>
      </c>
      <c r="H112" s="710">
        <v>1</v>
      </c>
      <c r="I112" s="710">
        <v>176</v>
      </c>
      <c r="J112" s="710">
        <v>4</v>
      </c>
      <c r="K112" s="710">
        <v>704</v>
      </c>
      <c r="L112" s="710">
        <v>0.44444444444444442</v>
      </c>
      <c r="M112" s="710">
        <v>176</v>
      </c>
      <c r="N112" s="710">
        <v>10</v>
      </c>
      <c r="O112" s="710">
        <v>1767</v>
      </c>
      <c r="P112" s="700">
        <v>1.115530303030303</v>
      </c>
      <c r="Q112" s="711">
        <v>176.7</v>
      </c>
    </row>
    <row r="113" spans="1:17" ht="14.4" customHeight="1" x14ac:dyDescent="0.3">
      <c r="A113" s="694" t="s">
        <v>4511</v>
      </c>
      <c r="B113" s="695" t="s">
        <v>4512</v>
      </c>
      <c r="C113" s="695" t="s">
        <v>3554</v>
      </c>
      <c r="D113" s="695" t="s">
        <v>4659</v>
      </c>
      <c r="E113" s="695" t="s">
        <v>4660</v>
      </c>
      <c r="F113" s="710">
        <v>1</v>
      </c>
      <c r="G113" s="710">
        <v>196</v>
      </c>
      <c r="H113" s="710">
        <v>1</v>
      </c>
      <c r="I113" s="710">
        <v>196</v>
      </c>
      <c r="J113" s="710"/>
      <c r="K113" s="710"/>
      <c r="L113" s="710"/>
      <c r="M113" s="710"/>
      <c r="N113" s="710"/>
      <c r="O113" s="710"/>
      <c r="P113" s="700"/>
      <c r="Q113" s="711"/>
    </row>
    <row r="114" spans="1:17" ht="14.4" customHeight="1" x14ac:dyDescent="0.3">
      <c r="A114" s="694" t="s">
        <v>4511</v>
      </c>
      <c r="B114" s="695" t="s">
        <v>4512</v>
      </c>
      <c r="C114" s="695" t="s">
        <v>3554</v>
      </c>
      <c r="D114" s="695" t="s">
        <v>4661</v>
      </c>
      <c r="E114" s="695" t="s">
        <v>4662</v>
      </c>
      <c r="F114" s="710"/>
      <c r="G114" s="710"/>
      <c r="H114" s="710"/>
      <c r="I114" s="710"/>
      <c r="J114" s="710">
        <v>2</v>
      </c>
      <c r="K114" s="710">
        <v>38</v>
      </c>
      <c r="L114" s="710"/>
      <c r="M114" s="710">
        <v>19</v>
      </c>
      <c r="N114" s="710">
        <v>1</v>
      </c>
      <c r="O114" s="710">
        <v>19</v>
      </c>
      <c r="P114" s="700"/>
      <c r="Q114" s="711">
        <v>19</v>
      </c>
    </row>
    <row r="115" spans="1:17" ht="14.4" customHeight="1" x14ac:dyDescent="0.3">
      <c r="A115" s="694" t="s">
        <v>4511</v>
      </c>
      <c r="B115" s="695" t="s">
        <v>4512</v>
      </c>
      <c r="C115" s="695" t="s">
        <v>3554</v>
      </c>
      <c r="D115" s="695" t="s">
        <v>4663</v>
      </c>
      <c r="E115" s="695" t="s">
        <v>4664</v>
      </c>
      <c r="F115" s="710">
        <v>33</v>
      </c>
      <c r="G115" s="710">
        <v>660</v>
      </c>
      <c r="H115" s="710">
        <v>1</v>
      </c>
      <c r="I115" s="710">
        <v>20</v>
      </c>
      <c r="J115" s="710">
        <v>5</v>
      </c>
      <c r="K115" s="710">
        <v>100</v>
      </c>
      <c r="L115" s="710">
        <v>0.15151515151515152</v>
      </c>
      <c r="M115" s="710">
        <v>20</v>
      </c>
      <c r="N115" s="710">
        <v>20</v>
      </c>
      <c r="O115" s="710">
        <v>400</v>
      </c>
      <c r="P115" s="700">
        <v>0.60606060606060608</v>
      </c>
      <c r="Q115" s="711">
        <v>20</v>
      </c>
    </row>
    <row r="116" spans="1:17" ht="14.4" customHeight="1" x14ac:dyDescent="0.3">
      <c r="A116" s="694" t="s">
        <v>4511</v>
      </c>
      <c r="B116" s="695" t="s">
        <v>4512</v>
      </c>
      <c r="C116" s="695" t="s">
        <v>3554</v>
      </c>
      <c r="D116" s="695" t="s">
        <v>4665</v>
      </c>
      <c r="E116" s="695" t="s">
        <v>4666</v>
      </c>
      <c r="F116" s="710"/>
      <c r="G116" s="710"/>
      <c r="H116" s="710"/>
      <c r="I116" s="710"/>
      <c r="J116" s="710">
        <v>2</v>
      </c>
      <c r="K116" s="710">
        <v>368</v>
      </c>
      <c r="L116" s="710"/>
      <c r="M116" s="710">
        <v>184</v>
      </c>
      <c r="N116" s="710"/>
      <c r="O116" s="710"/>
      <c r="P116" s="700"/>
      <c r="Q116" s="711"/>
    </row>
    <row r="117" spans="1:17" ht="14.4" customHeight="1" x14ac:dyDescent="0.3">
      <c r="A117" s="694" t="s">
        <v>4511</v>
      </c>
      <c r="B117" s="695" t="s">
        <v>4512</v>
      </c>
      <c r="C117" s="695" t="s">
        <v>3554</v>
      </c>
      <c r="D117" s="695" t="s">
        <v>4667</v>
      </c>
      <c r="E117" s="695" t="s">
        <v>4668</v>
      </c>
      <c r="F117" s="710"/>
      <c r="G117" s="710"/>
      <c r="H117" s="710"/>
      <c r="I117" s="710"/>
      <c r="J117" s="710">
        <v>2</v>
      </c>
      <c r="K117" s="710">
        <v>532</v>
      </c>
      <c r="L117" s="710"/>
      <c r="M117" s="710">
        <v>266</v>
      </c>
      <c r="N117" s="710"/>
      <c r="O117" s="710"/>
      <c r="P117" s="700"/>
      <c r="Q117" s="711"/>
    </row>
    <row r="118" spans="1:17" ht="14.4" customHeight="1" x14ac:dyDescent="0.3">
      <c r="A118" s="694" t="s">
        <v>4511</v>
      </c>
      <c r="B118" s="695" t="s">
        <v>4512</v>
      </c>
      <c r="C118" s="695" t="s">
        <v>3554</v>
      </c>
      <c r="D118" s="695" t="s">
        <v>4669</v>
      </c>
      <c r="E118" s="695" t="s">
        <v>4670</v>
      </c>
      <c r="F118" s="710">
        <v>6</v>
      </c>
      <c r="G118" s="710">
        <v>960</v>
      </c>
      <c r="H118" s="710">
        <v>1</v>
      </c>
      <c r="I118" s="710">
        <v>160</v>
      </c>
      <c r="J118" s="710">
        <v>2</v>
      </c>
      <c r="K118" s="710">
        <v>322</v>
      </c>
      <c r="L118" s="710">
        <v>0.33541666666666664</v>
      </c>
      <c r="M118" s="710">
        <v>161</v>
      </c>
      <c r="N118" s="710">
        <v>12</v>
      </c>
      <c r="O118" s="710">
        <v>1936</v>
      </c>
      <c r="P118" s="700">
        <v>2.0166666666666666</v>
      </c>
      <c r="Q118" s="711">
        <v>161.33333333333334</v>
      </c>
    </row>
    <row r="119" spans="1:17" ht="14.4" customHeight="1" x14ac:dyDescent="0.3">
      <c r="A119" s="694" t="s">
        <v>4511</v>
      </c>
      <c r="B119" s="695" t="s">
        <v>4512</v>
      </c>
      <c r="C119" s="695" t="s">
        <v>3554</v>
      </c>
      <c r="D119" s="695" t="s">
        <v>4671</v>
      </c>
      <c r="E119" s="695" t="s">
        <v>4672</v>
      </c>
      <c r="F119" s="710">
        <v>1</v>
      </c>
      <c r="G119" s="710">
        <v>262</v>
      </c>
      <c r="H119" s="710">
        <v>1</v>
      </c>
      <c r="I119" s="710">
        <v>262</v>
      </c>
      <c r="J119" s="710"/>
      <c r="K119" s="710"/>
      <c r="L119" s="710"/>
      <c r="M119" s="710"/>
      <c r="N119" s="710"/>
      <c r="O119" s="710"/>
      <c r="P119" s="700"/>
      <c r="Q119" s="711"/>
    </row>
    <row r="120" spans="1:17" ht="14.4" customHeight="1" x14ac:dyDescent="0.3">
      <c r="A120" s="694" t="s">
        <v>4511</v>
      </c>
      <c r="B120" s="695" t="s">
        <v>4512</v>
      </c>
      <c r="C120" s="695" t="s">
        <v>3554</v>
      </c>
      <c r="D120" s="695" t="s">
        <v>4673</v>
      </c>
      <c r="E120" s="695" t="s">
        <v>4674</v>
      </c>
      <c r="F120" s="710">
        <v>1</v>
      </c>
      <c r="G120" s="710">
        <v>78</v>
      </c>
      <c r="H120" s="710">
        <v>1</v>
      </c>
      <c r="I120" s="710">
        <v>78</v>
      </c>
      <c r="J120" s="710">
        <v>1</v>
      </c>
      <c r="K120" s="710">
        <v>78</v>
      </c>
      <c r="L120" s="710">
        <v>1</v>
      </c>
      <c r="M120" s="710">
        <v>78</v>
      </c>
      <c r="N120" s="710"/>
      <c r="O120" s="710"/>
      <c r="P120" s="700"/>
      <c r="Q120" s="711"/>
    </row>
    <row r="121" spans="1:17" ht="14.4" customHeight="1" x14ac:dyDescent="0.3">
      <c r="A121" s="694" t="s">
        <v>4511</v>
      </c>
      <c r="B121" s="695" t="s">
        <v>4512</v>
      </c>
      <c r="C121" s="695" t="s">
        <v>3554</v>
      </c>
      <c r="D121" s="695" t="s">
        <v>4675</v>
      </c>
      <c r="E121" s="695" t="s">
        <v>4676</v>
      </c>
      <c r="F121" s="710">
        <v>3</v>
      </c>
      <c r="G121" s="710">
        <v>63</v>
      </c>
      <c r="H121" s="710">
        <v>1</v>
      </c>
      <c r="I121" s="710">
        <v>21</v>
      </c>
      <c r="J121" s="710">
        <v>2</v>
      </c>
      <c r="K121" s="710">
        <v>42</v>
      </c>
      <c r="L121" s="710">
        <v>0.66666666666666663</v>
      </c>
      <c r="M121" s="710">
        <v>21</v>
      </c>
      <c r="N121" s="710">
        <v>1</v>
      </c>
      <c r="O121" s="710">
        <v>21</v>
      </c>
      <c r="P121" s="700">
        <v>0.33333333333333331</v>
      </c>
      <c r="Q121" s="711">
        <v>21</v>
      </c>
    </row>
    <row r="122" spans="1:17" ht="14.4" customHeight="1" x14ac:dyDescent="0.3">
      <c r="A122" s="694" t="s">
        <v>4511</v>
      </c>
      <c r="B122" s="695" t="s">
        <v>4512</v>
      </c>
      <c r="C122" s="695" t="s">
        <v>3554</v>
      </c>
      <c r="D122" s="695" t="s">
        <v>4677</v>
      </c>
      <c r="E122" s="695" t="s">
        <v>4678</v>
      </c>
      <c r="F122" s="710">
        <v>19</v>
      </c>
      <c r="G122" s="710">
        <v>418</v>
      </c>
      <c r="H122" s="710">
        <v>1</v>
      </c>
      <c r="I122" s="710">
        <v>22</v>
      </c>
      <c r="J122" s="710">
        <v>25</v>
      </c>
      <c r="K122" s="710">
        <v>550</v>
      </c>
      <c r="L122" s="710">
        <v>1.3157894736842106</v>
      </c>
      <c r="M122" s="710">
        <v>22</v>
      </c>
      <c r="N122" s="710">
        <v>15</v>
      </c>
      <c r="O122" s="710">
        <v>330</v>
      </c>
      <c r="P122" s="700">
        <v>0.78947368421052633</v>
      </c>
      <c r="Q122" s="711">
        <v>22</v>
      </c>
    </row>
    <row r="123" spans="1:17" ht="14.4" customHeight="1" x14ac:dyDescent="0.3">
      <c r="A123" s="694" t="s">
        <v>4511</v>
      </c>
      <c r="B123" s="695" t="s">
        <v>4512</v>
      </c>
      <c r="C123" s="695" t="s">
        <v>3554</v>
      </c>
      <c r="D123" s="695" t="s">
        <v>4679</v>
      </c>
      <c r="E123" s="695" t="s">
        <v>4680</v>
      </c>
      <c r="F123" s="710"/>
      <c r="G123" s="710"/>
      <c r="H123" s="710"/>
      <c r="I123" s="710"/>
      <c r="J123" s="710">
        <v>2</v>
      </c>
      <c r="K123" s="710">
        <v>990</v>
      </c>
      <c r="L123" s="710"/>
      <c r="M123" s="710">
        <v>495</v>
      </c>
      <c r="N123" s="710"/>
      <c r="O123" s="710"/>
      <c r="P123" s="700"/>
      <c r="Q123" s="711"/>
    </row>
    <row r="124" spans="1:17" ht="14.4" customHeight="1" x14ac:dyDescent="0.3">
      <c r="A124" s="694" t="s">
        <v>4511</v>
      </c>
      <c r="B124" s="695" t="s">
        <v>4512</v>
      </c>
      <c r="C124" s="695" t="s">
        <v>3554</v>
      </c>
      <c r="D124" s="695" t="s">
        <v>4681</v>
      </c>
      <c r="E124" s="695" t="s">
        <v>4682</v>
      </c>
      <c r="F124" s="710"/>
      <c r="G124" s="710"/>
      <c r="H124" s="710"/>
      <c r="I124" s="710"/>
      <c r="J124" s="710"/>
      <c r="K124" s="710"/>
      <c r="L124" s="710"/>
      <c r="M124" s="710"/>
      <c r="N124" s="710">
        <v>5</v>
      </c>
      <c r="O124" s="710">
        <v>2844</v>
      </c>
      <c r="P124" s="700"/>
      <c r="Q124" s="711">
        <v>568.79999999999995</v>
      </c>
    </row>
    <row r="125" spans="1:17" ht="14.4" customHeight="1" x14ac:dyDescent="0.3">
      <c r="A125" s="694" t="s">
        <v>4511</v>
      </c>
      <c r="B125" s="695" t="s">
        <v>4512</v>
      </c>
      <c r="C125" s="695" t="s">
        <v>3554</v>
      </c>
      <c r="D125" s="695" t="s">
        <v>4683</v>
      </c>
      <c r="E125" s="695" t="s">
        <v>4684</v>
      </c>
      <c r="F125" s="710"/>
      <c r="G125" s="710"/>
      <c r="H125" s="710"/>
      <c r="I125" s="710"/>
      <c r="J125" s="710"/>
      <c r="K125" s="710"/>
      <c r="L125" s="710"/>
      <c r="M125" s="710"/>
      <c r="N125" s="710">
        <v>5</v>
      </c>
      <c r="O125" s="710">
        <v>5026</v>
      </c>
      <c r="P125" s="700"/>
      <c r="Q125" s="711">
        <v>1005.2</v>
      </c>
    </row>
    <row r="126" spans="1:17" ht="14.4" customHeight="1" x14ac:dyDescent="0.3">
      <c r="A126" s="694" t="s">
        <v>4511</v>
      </c>
      <c r="B126" s="695" t="s">
        <v>4512</v>
      </c>
      <c r="C126" s="695" t="s">
        <v>3554</v>
      </c>
      <c r="D126" s="695" t="s">
        <v>4685</v>
      </c>
      <c r="E126" s="695" t="s">
        <v>4686</v>
      </c>
      <c r="F126" s="710">
        <v>13</v>
      </c>
      <c r="G126" s="710">
        <v>2158</v>
      </c>
      <c r="H126" s="710">
        <v>1</v>
      </c>
      <c r="I126" s="710">
        <v>166</v>
      </c>
      <c r="J126" s="710">
        <v>1</v>
      </c>
      <c r="K126" s="710">
        <v>166</v>
      </c>
      <c r="L126" s="710">
        <v>7.6923076923076927E-2</v>
      </c>
      <c r="M126" s="710">
        <v>166</v>
      </c>
      <c r="N126" s="710">
        <v>6</v>
      </c>
      <c r="O126" s="710">
        <v>997</v>
      </c>
      <c r="P126" s="700">
        <v>0.46200185356811863</v>
      </c>
      <c r="Q126" s="711">
        <v>166.16666666666666</v>
      </c>
    </row>
    <row r="127" spans="1:17" ht="14.4" customHeight="1" x14ac:dyDescent="0.3">
      <c r="A127" s="694" t="s">
        <v>4511</v>
      </c>
      <c r="B127" s="695" t="s">
        <v>4512</v>
      </c>
      <c r="C127" s="695" t="s">
        <v>3554</v>
      </c>
      <c r="D127" s="695" t="s">
        <v>4687</v>
      </c>
      <c r="E127" s="695" t="s">
        <v>4688</v>
      </c>
      <c r="F127" s="710"/>
      <c r="G127" s="710"/>
      <c r="H127" s="710"/>
      <c r="I127" s="710"/>
      <c r="J127" s="710">
        <v>1</v>
      </c>
      <c r="K127" s="710">
        <v>127</v>
      </c>
      <c r="L127" s="710"/>
      <c r="M127" s="710">
        <v>127</v>
      </c>
      <c r="N127" s="710"/>
      <c r="O127" s="710"/>
      <c r="P127" s="700"/>
      <c r="Q127" s="711"/>
    </row>
    <row r="128" spans="1:17" ht="14.4" customHeight="1" x14ac:dyDescent="0.3">
      <c r="A128" s="694" t="s">
        <v>4511</v>
      </c>
      <c r="B128" s="695" t="s">
        <v>4512</v>
      </c>
      <c r="C128" s="695" t="s">
        <v>3554</v>
      </c>
      <c r="D128" s="695" t="s">
        <v>4689</v>
      </c>
      <c r="E128" s="695" t="s">
        <v>4690</v>
      </c>
      <c r="F128" s="710">
        <v>2</v>
      </c>
      <c r="G128" s="710">
        <v>46</v>
      </c>
      <c r="H128" s="710">
        <v>1</v>
      </c>
      <c r="I128" s="710">
        <v>23</v>
      </c>
      <c r="J128" s="710">
        <v>2</v>
      </c>
      <c r="K128" s="710">
        <v>46</v>
      </c>
      <c r="L128" s="710">
        <v>1</v>
      </c>
      <c r="M128" s="710">
        <v>23</v>
      </c>
      <c r="N128" s="710">
        <v>1</v>
      </c>
      <c r="O128" s="710">
        <v>23</v>
      </c>
      <c r="P128" s="700">
        <v>0.5</v>
      </c>
      <c r="Q128" s="711">
        <v>23</v>
      </c>
    </row>
    <row r="129" spans="1:17" ht="14.4" customHeight="1" x14ac:dyDescent="0.3">
      <c r="A129" s="694" t="s">
        <v>4511</v>
      </c>
      <c r="B129" s="695" t="s">
        <v>4512</v>
      </c>
      <c r="C129" s="695" t="s">
        <v>3554</v>
      </c>
      <c r="D129" s="695" t="s">
        <v>4691</v>
      </c>
      <c r="E129" s="695" t="s">
        <v>4692</v>
      </c>
      <c r="F129" s="710">
        <v>3</v>
      </c>
      <c r="G129" s="710">
        <v>390</v>
      </c>
      <c r="H129" s="710">
        <v>1</v>
      </c>
      <c r="I129" s="710">
        <v>130</v>
      </c>
      <c r="J129" s="710"/>
      <c r="K129" s="710"/>
      <c r="L129" s="710"/>
      <c r="M129" s="710"/>
      <c r="N129" s="710">
        <v>1</v>
      </c>
      <c r="O129" s="710">
        <v>131</v>
      </c>
      <c r="P129" s="700">
        <v>0.33589743589743587</v>
      </c>
      <c r="Q129" s="711">
        <v>131</v>
      </c>
    </row>
    <row r="130" spans="1:17" ht="14.4" customHeight="1" x14ac:dyDescent="0.3">
      <c r="A130" s="694" t="s">
        <v>4511</v>
      </c>
      <c r="B130" s="695" t="s">
        <v>4512</v>
      </c>
      <c r="C130" s="695" t="s">
        <v>3554</v>
      </c>
      <c r="D130" s="695" t="s">
        <v>4693</v>
      </c>
      <c r="E130" s="695" t="s">
        <v>4694</v>
      </c>
      <c r="F130" s="710">
        <v>7</v>
      </c>
      <c r="G130" s="710">
        <v>2037</v>
      </c>
      <c r="H130" s="710">
        <v>1</v>
      </c>
      <c r="I130" s="710">
        <v>291</v>
      </c>
      <c r="J130" s="710"/>
      <c r="K130" s="710"/>
      <c r="L130" s="710"/>
      <c r="M130" s="710"/>
      <c r="N130" s="710">
        <v>3</v>
      </c>
      <c r="O130" s="710">
        <v>875</v>
      </c>
      <c r="P130" s="700">
        <v>0.42955326460481097</v>
      </c>
      <c r="Q130" s="711">
        <v>291.66666666666669</v>
      </c>
    </row>
    <row r="131" spans="1:17" ht="14.4" customHeight="1" x14ac:dyDescent="0.3">
      <c r="A131" s="694" t="s">
        <v>4511</v>
      </c>
      <c r="B131" s="695" t="s">
        <v>4512</v>
      </c>
      <c r="C131" s="695" t="s">
        <v>3554</v>
      </c>
      <c r="D131" s="695" t="s">
        <v>4695</v>
      </c>
      <c r="E131" s="695" t="s">
        <v>4696</v>
      </c>
      <c r="F131" s="710">
        <v>8</v>
      </c>
      <c r="G131" s="710">
        <v>360</v>
      </c>
      <c r="H131" s="710">
        <v>1</v>
      </c>
      <c r="I131" s="710">
        <v>45</v>
      </c>
      <c r="J131" s="710">
        <v>7</v>
      </c>
      <c r="K131" s="710">
        <v>315</v>
      </c>
      <c r="L131" s="710">
        <v>0.875</v>
      </c>
      <c r="M131" s="710">
        <v>45</v>
      </c>
      <c r="N131" s="710">
        <v>2</v>
      </c>
      <c r="O131" s="710">
        <v>90</v>
      </c>
      <c r="P131" s="700">
        <v>0.25</v>
      </c>
      <c r="Q131" s="711">
        <v>45</v>
      </c>
    </row>
    <row r="132" spans="1:17" ht="14.4" customHeight="1" x14ac:dyDescent="0.3">
      <c r="A132" s="694" t="s">
        <v>4511</v>
      </c>
      <c r="B132" s="695" t="s">
        <v>4512</v>
      </c>
      <c r="C132" s="695" t="s">
        <v>3554</v>
      </c>
      <c r="D132" s="695" t="s">
        <v>4697</v>
      </c>
      <c r="E132" s="695" t="s">
        <v>4698</v>
      </c>
      <c r="F132" s="710"/>
      <c r="G132" s="710"/>
      <c r="H132" s="710"/>
      <c r="I132" s="710"/>
      <c r="J132" s="710"/>
      <c r="K132" s="710"/>
      <c r="L132" s="710"/>
      <c r="M132" s="710"/>
      <c r="N132" s="710">
        <v>94</v>
      </c>
      <c r="O132" s="710">
        <v>4324</v>
      </c>
      <c r="P132" s="700"/>
      <c r="Q132" s="711">
        <v>46</v>
      </c>
    </row>
    <row r="133" spans="1:17" ht="14.4" customHeight="1" x14ac:dyDescent="0.3">
      <c r="A133" s="694" t="s">
        <v>4511</v>
      </c>
      <c r="B133" s="695" t="s">
        <v>4512</v>
      </c>
      <c r="C133" s="695" t="s">
        <v>3554</v>
      </c>
      <c r="D133" s="695" t="s">
        <v>4699</v>
      </c>
      <c r="E133" s="695" t="s">
        <v>4700</v>
      </c>
      <c r="F133" s="710"/>
      <c r="G133" s="710"/>
      <c r="H133" s="710"/>
      <c r="I133" s="710"/>
      <c r="J133" s="710">
        <v>1</v>
      </c>
      <c r="K133" s="710">
        <v>308</v>
      </c>
      <c r="L133" s="710"/>
      <c r="M133" s="710">
        <v>308</v>
      </c>
      <c r="N133" s="710">
        <v>1</v>
      </c>
      <c r="O133" s="710">
        <v>308</v>
      </c>
      <c r="P133" s="700"/>
      <c r="Q133" s="711">
        <v>308</v>
      </c>
    </row>
    <row r="134" spans="1:17" ht="14.4" customHeight="1" x14ac:dyDescent="0.3">
      <c r="A134" s="694" t="s">
        <v>4511</v>
      </c>
      <c r="B134" s="695" t="s">
        <v>4512</v>
      </c>
      <c r="C134" s="695" t="s">
        <v>3554</v>
      </c>
      <c r="D134" s="695" t="s">
        <v>4701</v>
      </c>
      <c r="E134" s="695" t="s">
        <v>4702</v>
      </c>
      <c r="F134" s="710"/>
      <c r="G134" s="710"/>
      <c r="H134" s="710"/>
      <c r="I134" s="710"/>
      <c r="J134" s="710">
        <v>1</v>
      </c>
      <c r="K134" s="710">
        <v>528</v>
      </c>
      <c r="L134" s="710"/>
      <c r="M134" s="710">
        <v>528</v>
      </c>
      <c r="N134" s="710"/>
      <c r="O134" s="710"/>
      <c r="P134" s="700"/>
      <c r="Q134" s="711"/>
    </row>
    <row r="135" spans="1:17" ht="14.4" customHeight="1" x14ac:dyDescent="0.3">
      <c r="A135" s="694" t="s">
        <v>4511</v>
      </c>
      <c r="B135" s="695" t="s">
        <v>4512</v>
      </c>
      <c r="C135" s="695" t="s">
        <v>3554</v>
      </c>
      <c r="D135" s="695" t="s">
        <v>4703</v>
      </c>
      <c r="E135" s="695" t="s">
        <v>4704</v>
      </c>
      <c r="F135" s="710">
        <v>2</v>
      </c>
      <c r="G135" s="710">
        <v>272</v>
      </c>
      <c r="H135" s="710">
        <v>1</v>
      </c>
      <c r="I135" s="710">
        <v>136</v>
      </c>
      <c r="J135" s="710"/>
      <c r="K135" s="710"/>
      <c r="L135" s="710"/>
      <c r="M135" s="710"/>
      <c r="N135" s="710"/>
      <c r="O135" s="710"/>
      <c r="P135" s="700"/>
      <c r="Q135" s="711"/>
    </row>
    <row r="136" spans="1:17" ht="14.4" customHeight="1" x14ac:dyDescent="0.3">
      <c r="A136" s="694" t="s">
        <v>4511</v>
      </c>
      <c r="B136" s="695" t="s">
        <v>4512</v>
      </c>
      <c r="C136" s="695" t="s">
        <v>3554</v>
      </c>
      <c r="D136" s="695" t="s">
        <v>4705</v>
      </c>
      <c r="E136" s="695" t="s">
        <v>4706</v>
      </c>
      <c r="F136" s="710">
        <v>2</v>
      </c>
      <c r="G136" s="710">
        <v>14</v>
      </c>
      <c r="H136" s="710">
        <v>1</v>
      </c>
      <c r="I136" s="710">
        <v>7</v>
      </c>
      <c r="J136" s="710"/>
      <c r="K136" s="710"/>
      <c r="L136" s="710"/>
      <c r="M136" s="710"/>
      <c r="N136" s="710"/>
      <c r="O136" s="710"/>
      <c r="P136" s="700"/>
      <c r="Q136" s="711"/>
    </row>
    <row r="137" spans="1:17" ht="14.4" customHeight="1" x14ac:dyDescent="0.3">
      <c r="A137" s="694" t="s">
        <v>4511</v>
      </c>
      <c r="B137" s="695" t="s">
        <v>4512</v>
      </c>
      <c r="C137" s="695" t="s">
        <v>3554</v>
      </c>
      <c r="D137" s="695" t="s">
        <v>4707</v>
      </c>
      <c r="E137" s="695" t="s">
        <v>4708</v>
      </c>
      <c r="F137" s="710"/>
      <c r="G137" s="710"/>
      <c r="H137" s="710"/>
      <c r="I137" s="710"/>
      <c r="J137" s="710">
        <v>3</v>
      </c>
      <c r="K137" s="710">
        <v>90</v>
      </c>
      <c r="L137" s="710"/>
      <c r="M137" s="710">
        <v>30</v>
      </c>
      <c r="N137" s="710">
        <v>1</v>
      </c>
      <c r="O137" s="710">
        <v>31</v>
      </c>
      <c r="P137" s="700"/>
      <c r="Q137" s="711">
        <v>31</v>
      </c>
    </row>
    <row r="138" spans="1:17" ht="14.4" customHeight="1" x14ac:dyDescent="0.3">
      <c r="A138" s="694" t="s">
        <v>4511</v>
      </c>
      <c r="B138" s="695" t="s">
        <v>4512</v>
      </c>
      <c r="C138" s="695" t="s">
        <v>3554</v>
      </c>
      <c r="D138" s="695" t="s">
        <v>4709</v>
      </c>
      <c r="E138" s="695" t="s">
        <v>4710</v>
      </c>
      <c r="F138" s="710">
        <v>1</v>
      </c>
      <c r="G138" s="710">
        <v>26</v>
      </c>
      <c r="H138" s="710">
        <v>1</v>
      </c>
      <c r="I138" s="710">
        <v>26</v>
      </c>
      <c r="J138" s="710"/>
      <c r="K138" s="710"/>
      <c r="L138" s="710"/>
      <c r="M138" s="710"/>
      <c r="N138" s="710"/>
      <c r="O138" s="710"/>
      <c r="P138" s="700"/>
      <c r="Q138" s="711"/>
    </row>
    <row r="139" spans="1:17" ht="14.4" customHeight="1" x14ac:dyDescent="0.3">
      <c r="A139" s="694" t="s">
        <v>4511</v>
      </c>
      <c r="B139" s="695" t="s">
        <v>4512</v>
      </c>
      <c r="C139" s="695" t="s">
        <v>3554</v>
      </c>
      <c r="D139" s="695" t="s">
        <v>4711</v>
      </c>
      <c r="E139" s="695" t="s">
        <v>4712</v>
      </c>
      <c r="F139" s="710"/>
      <c r="G139" s="710"/>
      <c r="H139" s="710"/>
      <c r="I139" s="710"/>
      <c r="J139" s="710">
        <v>2</v>
      </c>
      <c r="K139" s="710">
        <v>710</v>
      </c>
      <c r="L139" s="710"/>
      <c r="M139" s="710">
        <v>355</v>
      </c>
      <c r="N139" s="710"/>
      <c r="O139" s="710"/>
      <c r="P139" s="700"/>
      <c r="Q139" s="711"/>
    </row>
    <row r="140" spans="1:17" ht="14.4" customHeight="1" x14ac:dyDescent="0.3">
      <c r="A140" s="694" t="s">
        <v>4511</v>
      </c>
      <c r="B140" s="695" t="s">
        <v>4512</v>
      </c>
      <c r="C140" s="695" t="s">
        <v>3554</v>
      </c>
      <c r="D140" s="695" t="s">
        <v>4713</v>
      </c>
      <c r="E140" s="695" t="s">
        <v>4714</v>
      </c>
      <c r="F140" s="710"/>
      <c r="G140" s="710"/>
      <c r="H140" s="710"/>
      <c r="I140" s="710"/>
      <c r="J140" s="710">
        <v>1</v>
      </c>
      <c r="K140" s="710">
        <v>1752</v>
      </c>
      <c r="L140" s="710"/>
      <c r="M140" s="710">
        <v>1752</v>
      </c>
      <c r="N140" s="710"/>
      <c r="O140" s="710"/>
      <c r="P140" s="700"/>
      <c r="Q140" s="711"/>
    </row>
    <row r="141" spans="1:17" ht="14.4" customHeight="1" x14ac:dyDescent="0.3">
      <c r="A141" s="694" t="s">
        <v>4511</v>
      </c>
      <c r="B141" s="695" t="s">
        <v>4512</v>
      </c>
      <c r="C141" s="695" t="s">
        <v>3554</v>
      </c>
      <c r="D141" s="695" t="s">
        <v>4715</v>
      </c>
      <c r="E141" s="695" t="s">
        <v>4716</v>
      </c>
      <c r="F141" s="710">
        <v>1</v>
      </c>
      <c r="G141" s="710">
        <v>404</v>
      </c>
      <c r="H141" s="710">
        <v>1</v>
      </c>
      <c r="I141" s="710">
        <v>404</v>
      </c>
      <c r="J141" s="710"/>
      <c r="K141" s="710"/>
      <c r="L141" s="710"/>
      <c r="M141" s="710"/>
      <c r="N141" s="710">
        <v>1</v>
      </c>
      <c r="O141" s="710">
        <v>405</v>
      </c>
      <c r="P141" s="700">
        <v>1.0024752475247525</v>
      </c>
      <c r="Q141" s="711">
        <v>405</v>
      </c>
    </row>
    <row r="142" spans="1:17" ht="14.4" customHeight="1" x14ac:dyDescent="0.3">
      <c r="A142" s="694" t="s">
        <v>4717</v>
      </c>
      <c r="B142" s="695" t="s">
        <v>4273</v>
      </c>
      <c r="C142" s="695" t="s">
        <v>3551</v>
      </c>
      <c r="D142" s="695" t="s">
        <v>4718</v>
      </c>
      <c r="E142" s="695" t="s">
        <v>4719</v>
      </c>
      <c r="F142" s="710"/>
      <c r="G142" s="710"/>
      <c r="H142" s="710"/>
      <c r="I142" s="710"/>
      <c r="J142" s="710">
        <v>4</v>
      </c>
      <c r="K142" s="710">
        <v>3993.6600000000003</v>
      </c>
      <c r="L142" s="710"/>
      <c r="M142" s="710">
        <v>998.41500000000008</v>
      </c>
      <c r="N142" s="710"/>
      <c r="O142" s="710"/>
      <c r="P142" s="700"/>
      <c r="Q142" s="711"/>
    </row>
    <row r="143" spans="1:17" ht="14.4" customHeight="1" x14ac:dyDescent="0.3">
      <c r="A143" s="694" t="s">
        <v>4717</v>
      </c>
      <c r="B143" s="695" t="s">
        <v>4273</v>
      </c>
      <c r="C143" s="695" t="s">
        <v>3551</v>
      </c>
      <c r="D143" s="695" t="s">
        <v>4720</v>
      </c>
      <c r="E143" s="695" t="s">
        <v>4719</v>
      </c>
      <c r="F143" s="710">
        <v>7</v>
      </c>
      <c r="G143" s="710">
        <v>13880.16</v>
      </c>
      <c r="H143" s="710">
        <v>1</v>
      </c>
      <c r="I143" s="710">
        <v>1982.8799999999999</v>
      </c>
      <c r="J143" s="710">
        <v>2</v>
      </c>
      <c r="K143" s="710">
        <v>3991.84</v>
      </c>
      <c r="L143" s="710">
        <v>0.28759322659104797</v>
      </c>
      <c r="M143" s="710">
        <v>1995.92</v>
      </c>
      <c r="N143" s="710">
        <v>2.5</v>
      </c>
      <c r="O143" s="710">
        <v>5000.66</v>
      </c>
      <c r="P143" s="700">
        <v>0.36027394496893406</v>
      </c>
      <c r="Q143" s="711">
        <v>2000.2639999999999</v>
      </c>
    </row>
    <row r="144" spans="1:17" ht="14.4" customHeight="1" x14ac:dyDescent="0.3">
      <c r="A144" s="694" t="s">
        <v>4717</v>
      </c>
      <c r="B144" s="695" t="s">
        <v>4273</v>
      </c>
      <c r="C144" s="695" t="s">
        <v>3551</v>
      </c>
      <c r="D144" s="695" t="s">
        <v>4721</v>
      </c>
      <c r="E144" s="695" t="s">
        <v>4722</v>
      </c>
      <c r="F144" s="710">
        <v>7.1899999999999995</v>
      </c>
      <c r="G144" s="710">
        <v>19032.8</v>
      </c>
      <c r="H144" s="710">
        <v>1</v>
      </c>
      <c r="I144" s="710">
        <v>2647.1210013908208</v>
      </c>
      <c r="J144" s="710">
        <v>1.32</v>
      </c>
      <c r="K144" s="710">
        <v>3511.2599999999998</v>
      </c>
      <c r="L144" s="710">
        <v>0.18448467908032448</v>
      </c>
      <c r="M144" s="710">
        <v>2660.045454545454</v>
      </c>
      <c r="N144" s="710">
        <v>6.5200000000000005</v>
      </c>
      <c r="O144" s="710">
        <v>17417.88</v>
      </c>
      <c r="P144" s="700">
        <v>0.91515068723466864</v>
      </c>
      <c r="Q144" s="711">
        <v>2671.4539877300613</v>
      </c>
    </row>
    <row r="145" spans="1:17" ht="14.4" customHeight="1" x14ac:dyDescent="0.3">
      <c r="A145" s="694" t="s">
        <v>4717</v>
      </c>
      <c r="B145" s="695" t="s">
        <v>4273</v>
      </c>
      <c r="C145" s="695" t="s">
        <v>3551</v>
      </c>
      <c r="D145" s="695" t="s">
        <v>4723</v>
      </c>
      <c r="E145" s="695" t="s">
        <v>4722</v>
      </c>
      <c r="F145" s="710">
        <v>1.7000000000000002</v>
      </c>
      <c r="G145" s="710">
        <v>11254.93</v>
      </c>
      <c r="H145" s="710">
        <v>1</v>
      </c>
      <c r="I145" s="710">
        <v>6620.5470588235285</v>
      </c>
      <c r="J145" s="710">
        <v>2.4</v>
      </c>
      <c r="K145" s="710">
        <v>15958.980000000001</v>
      </c>
      <c r="L145" s="710">
        <v>1.4179546207750737</v>
      </c>
      <c r="M145" s="710">
        <v>6649.5750000000007</v>
      </c>
      <c r="N145" s="710">
        <v>4.4000000000000004</v>
      </c>
      <c r="O145" s="710">
        <v>29385.840000000004</v>
      </c>
      <c r="P145" s="700">
        <v>2.6109304989013706</v>
      </c>
      <c r="Q145" s="711">
        <v>6678.6</v>
      </c>
    </row>
    <row r="146" spans="1:17" ht="14.4" customHeight="1" x14ac:dyDescent="0.3">
      <c r="A146" s="694" t="s">
        <v>4717</v>
      </c>
      <c r="B146" s="695" t="s">
        <v>4273</v>
      </c>
      <c r="C146" s="695" t="s">
        <v>3551</v>
      </c>
      <c r="D146" s="695" t="s">
        <v>4724</v>
      </c>
      <c r="E146" s="695" t="s">
        <v>4461</v>
      </c>
      <c r="F146" s="710">
        <v>2.2999999999999998</v>
      </c>
      <c r="G146" s="710">
        <v>2710.49</v>
      </c>
      <c r="H146" s="710">
        <v>1</v>
      </c>
      <c r="I146" s="710">
        <v>1178.4739130434782</v>
      </c>
      <c r="J146" s="710">
        <v>5.6</v>
      </c>
      <c r="K146" s="710">
        <v>5507.5499999999993</v>
      </c>
      <c r="L146" s="710">
        <v>2.0319388745208431</v>
      </c>
      <c r="M146" s="710">
        <v>983.49107142857133</v>
      </c>
      <c r="N146" s="710">
        <v>4.2</v>
      </c>
      <c r="O146" s="710">
        <v>4153.88</v>
      </c>
      <c r="P146" s="700">
        <v>1.532519950267295</v>
      </c>
      <c r="Q146" s="711">
        <v>989.01904761904757</v>
      </c>
    </row>
    <row r="147" spans="1:17" ht="14.4" customHeight="1" x14ac:dyDescent="0.3">
      <c r="A147" s="694" t="s">
        <v>4717</v>
      </c>
      <c r="B147" s="695" t="s">
        <v>4273</v>
      </c>
      <c r="C147" s="695" t="s">
        <v>3551</v>
      </c>
      <c r="D147" s="695" t="s">
        <v>4725</v>
      </c>
      <c r="E147" s="695" t="s">
        <v>4726</v>
      </c>
      <c r="F147" s="710">
        <v>1.6100000000000003</v>
      </c>
      <c r="G147" s="710">
        <v>20768.8</v>
      </c>
      <c r="H147" s="710">
        <v>1</v>
      </c>
      <c r="I147" s="710">
        <v>12899.875776397512</v>
      </c>
      <c r="J147" s="710">
        <v>2.3200000000000003</v>
      </c>
      <c r="K147" s="710">
        <v>24879.57</v>
      </c>
      <c r="L147" s="710">
        <v>1.1979300681791918</v>
      </c>
      <c r="M147" s="710">
        <v>10723.952586206895</v>
      </c>
      <c r="N147" s="710">
        <v>3.39</v>
      </c>
      <c r="O147" s="710">
        <v>35043.770000000004</v>
      </c>
      <c r="P147" s="700">
        <v>1.6873276260544665</v>
      </c>
      <c r="Q147" s="711">
        <v>10337.395280235989</v>
      </c>
    </row>
    <row r="148" spans="1:17" ht="14.4" customHeight="1" x14ac:dyDescent="0.3">
      <c r="A148" s="694" t="s">
        <v>4717</v>
      </c>
      <c r="B148" s="695" t="s">
        <v>4273</v>
      </c>
      <c r="C148" s="695" t="s">
        <v>3551</v>
      </c>
      <c r="D148" s="695" t="s">
        <v>4727</v>
      </c>
      <c r="E148" s="695" t="s">
        <v>4726</v>
      </c>
      <c r="F148" s="710"/>
      <c r="G148" s="710"/>
      <c r="H148" s="710"/>
      <c r="I148" s="710"/>
      <c r="J148" s="710">
        <v>0.2</v>
      </c>
      <c r="K148" s="710">
        <v>1289.99</v>
      </c>
      <c r="L148" s="710"/>
      <c r="M148" s="710">
        <v>6449.95</v>
      </c>
      <c r="N148" s="710">
        <v>0.1</v>
      </c>
      <c r="O148" s="710">
        <v>650.65</v>
      </c>
      <c r="P148" s="700"/>
      <c r="Q148" s="711">
        <v>6506.4999999999991</v>
      </c>
    </row>
    <row r="149" spans="1:17" ht="14.4" customHeight="1" x14ac:dyDescent="0.3">
      <c r="A149" s="694" t="s">
        <v>4717</v>
      </c>
      <c r="B149" s="695" t="s">
        <v>4273</v>
      </c>
      <c r="C149" s="695" t="s">
        <v>3551</v>
      </c>
      <c r="D149" s="695" t="s">
        <v>4728</v>
      </c>
      <c r="E149" s="695" t="s">
        <v>4726</v>
      </c>
      <c r="F149" s="710"/>
      <c r="G149" s="710"/>
      <c r="H149" s="710"/>
      <c r="I149" s="710"/>
      <c r="J149" s="710">
        <v>0.14000000000000001</v>
      </c>
      <c r="K149" s="710">
        <v>1613.27</v>
      </c>
      <c r="L149" s="710"/>
      <c r="M149" s="710">
        <v>11523.357142857141</v>
      </c>
      <c r="N149" s="710"/>
      <c r="O149" s="710"/>
      <c r="P149" s="700"/>
      <c r="Q149" s="711"/>
    </row>
    <row r="150" spans="1:17" ht="14.4" customHeight="1" x14ac:dyDescent="0.3">
      <c r="A150" s="694" t="s">
        <v>4717</v>
      </c>
      <c r="B150" s="695" t="s">
        <v>4273</v>
      </c>
      <c r="C150" s="695" t="s">
        <v>3551</v>
      </c>
      <c r="D150" s="695" t="s">
        <v>4729</v>
      </c>
      <c r="E150" s="695" t="s">
        <v>4730</v>
      </c>
      <c r="F150" s="710">
        <v>18.5</v>
      </c>
      <c r="G150" s="710">
        <v>17884.690000000002</v>
      </c>
      <c r="H150" s="710">
        <v>1</v>
      </c>
      <c r="I150" s="710">
        <v>966.74000000000012</v>
      </c>
      <c r="J150" s="710">
        <v>12.5</v>
      </c>
      <c r="K150" s="710">
        <v>12173.29</v>
      </c>
      <c r="L150" s="710">
        <v>0.68065423555007099</v>
      </c>
      <c r="M150" s="710">
        <v>973.86320000000012</v>
      </c>
      <c r="N150" s="710">
        <v>20.5</v>
      </c>
      <c r="O150" s="710">
        <v>19992.009999999998</v>
      </c>
      <c r="P150" s="700">
        <v>1.1178281535771655</v>
      </c>
      <c r="Q150" s="711">
        <v>975.21999999999991</v>
      </c>
    </row>
    <row r="151" spans="1:17" ht="14.4" customHeight="1" x14ac:dyDescent="0.3">
      <c r="A151" s="694" t="s">
        <v>4717</v>
      </c>
      <c r="B151" s="695" t="s">
        <v>4273</v>
      </c>
      <c r="C151" s="695" t="s">
        <v>3551</v>
      </c>
      <c r="D151" s="695" t="s">
        <v>4731</v>
      </c>
      <c r="E151" s="695" t="s">
        <v>4463</v>
      </c>
      <c r="F151" s="710">
        <v>2.46</v>
      </c>
      <c r="G151" s="710">
        <v>26507.52</v>
      </c>
      <c r="H151" s="710">
        <v>1</v>
      </c>
      <c r="I151" s="710">
        <v>10775.414634146342</v>
      </c>
      <c r="J151" s="710">
        <v>3.11</v>
      </c>
      <c r="K151" s="710">
        <v>33852.050000000003</v>
      </c>
      <c r="L151" s="710">
        <v>1.2770734493456952</v>
      </c>
      <c r="M151" s="710">
        <v>10884.903536977494</v>
      </c>
      <c r="N151" s="710">
        <v>2.5000000000000004</v>
      </c>
      <c r="O151" s="710">
        <v>27249.25</v>
      </c>
      <c r="P151" s="700">
        <v>1.0279818708049639</v>
      </c>
      <c r="Q151" s="711">
        <v>10899.699999999999</v>
      </c>
    </row>
    <row r="152" spans="1:17" ht="14.4" customHeight="1" x14ac:dyDescent="0.3">
      <c r="A152" s="694" t="s">
        <v>4717</v>
      </c>
      <c r="B152" s="695" t="s">
        <v>4273</v>
      </c>
      <c r="C152" s="695" t="s">
        <v>3551</v>
      </c>
      <c r="D152" s="695" t="s">
        <v>4732</v>
      </c>
      <c r="E152" s="695" t="s">
        <v>4733</v>
      </c>
      <c r="F152" s="710"/>
      <c r="G152" s="710"/>
      <c r="H152" s="710"/>
      <c r="I152" s="710"/>
      <c r="J152" s="710">
        <v>0.1</v>
      </c>
      <c r="K152" s="710">
        <v>193.91</v>
      </c>
      <c r="L152" s="710"/>
      <c r="M152" s="710">
        <v>1939.1</v>
      </c>
      <c r="N152" s="710"/>
      <c r="O152" s="710"/>
      <c r="P152" s="700"/>
      <c r="Q152" s="711"/>
    </row>
    <row r="153" spans="1:17" ht="14.4" customHeight="1" x14ac:dyDescent="0.3">
      <c r="A153" s="694" t="s">
        <v>4717</v>
      </c>
      <c r="B153" s="695" t="s">
        <v>4273</v>
      </c>
      <c r="C153" s="695" t="s">
        <v>3551</v>
      </c>
      <c r="D153" s="695" t="s">
        <v>4734</v>
      </c>
      <c r="E153" s="695" t="s">
        <v>4463</v>
      </c>
      <c r="F153" s="710"/>
      <c r="G153" s="710"/>
      <c r="H153" s="710"/>
      <c r="I153" s="710"/>
      <c r="J153" s="710">
        <v>0.06</v>
      </c>
      <c r="K153" s="710">
        <v>65.52</v>
      </c>
      <c r="L153" s="710"/>
      <c r="M153" s="710">
        <v>1092</v>
      </c>
      <c r="N153" s="710"/>
      <c r="O153" s="710"/>
      <c r="P153" s="700"/>
      <c r="Q153" s="711"/>
    </row>
    <row r="154" spans="1:17" ht="14.4" customHeight="1" x14ac:dyDescent="0.3">
      <c r="A154" s="694" t="s">
        <v>4717</v>
      </c>
      <c r="B154" s="695" t="s">
        <v>4273</v>
      </c>
      <c r="C154" s="695" t="s">
        <v>3551</v>
      </c>
      <c r="D154" s="695" t="s">
        <v>4462</v>
      </c>
      <c r="E154" s="695" t="s">
        <v>4463</v>
      </c>
      <c r="F154" s="710"/>
      <c r="G154" s="710"/>
      <c r="H154" s="710"/>
      <c r="I154" s="710"/>
      <c r="J154" s="710"/>
      <c r="K154" s="710"/>
      <c r="L154" s="710"/>
      <c r="M154" s="710"/>
      <c r="N154" s="710">
        <v>2.8</v>
      </c>
      <c r="O154" s="710">
        <v>6116.0499999999993</v>
      </c>
      <c r="P154" s="700"/>
      <c r="Q154" s="711">
        <v>2184.3035714285711</v>
      </c>
    </row>
    <row r="155" spans="1:17" ht="14.4" customHeight="1" x14ac:dyDescent="0.3">
      <c r="A155" s="694" t="s">
        <v>4717</v>
      </c>
      <c r="B155" s="695" t="s">
        <v>4273</v>
      </c>
      <c r="C155" s="695" t="s">
        <v>3696</v>
      </c>
      <c r="D155" s="695" t="s">
        <v>4735</v>
      </c>
      <c r="E155" s="695" t="s">
        <v>4736</v>
      </c>
      <c r="F155" s="710">
        <v>1</v>
      </c>
      <c r="G155" s="710">
        <v>972.32</v>
      </c>
      <c r="H155" s="710">
        <v>1</v>
      </c>
      <c r="I155" s="710">
        <v>972.32</v>
      </c>
      <c r="J155" s="710"/>
      <c r="K155" s="710"/>
      <c r="L155" s="710"/>
      <c r="M155" s="710"/>
      <c r="N155" s="710"/>
      <c r="O155" s="710"/>
      <c r="P155" s="700"/>
      <c r="Q155" s="711"/>
    </row>
    <row r="156" spans="1:17" ht="14.4" customHeight="1" x14ac:dyDescent="0.3">
      <c r="A156" s="694" t="s">
        <v>4717</v>
      </c>
      <c r="B156" s="695" t="s">
        <v>4273</v>
      </c>
      <c r="C156" s="695" t="s">
        <v>3696</v>
      </c>
      <c r="D156" s="695" t="s">
        <v>4737</v>
      </c>
      <c r="E156" s="695" t="s">
        <v>4736</v>
      </c>
      <c r="F156" s="710"/>
      <c r="G156" s="710"/>
      <c r="H156" s="710"/>
      <c r="I156" s="710"/>
      <c r="J156" s="710">
        <v>1</v>
      </c>
      <c r="K156" s="710">
        <v>1408.42</v>
      </c>
      <c r="L156" s="710"/>
      <c r="M156" s="710">
        <v>1408.42</v>
      </c>
      <c r="N156" s="710">
        <v>1</v>
      </c>
      <c r="O156" s="710">
        <v>1408.42</v>
      </c>
      <c r="P156" s="700"/>
      <c r="Q156" s="711">
        <v>1408.42</v>
      </c>
    </row>
    <row r="157" spans="1:17" ht="14.4" customHeight="1" x14ac:dyDescent="0.3">
      <c r="A157" s="694" t="s">
        <v>4717</v>
      </c>
      <c r="B157" s="695" t="s">
        <v>4273</v>
      </c>
      <c r="C157" s="695" t="s">
        <v>3696</v>
      </c>
      <c r="D157" s="695" t="s">
        <v>4738</v>
      </c>
      <c r="E157" s="695" t="s">
        <v>4736</v>
      </c>
      <c r="F157" s="710">
        <v>1</v>
      </c>
      <c r="G157" s="710">
        <v>1647.4</v>
      </c>
      <c r="H157" s="710">
        <v>1</v>
      </c>
      <c r="I157" s="710">
        <v>1647.4</v>
      </c>
      <c r="J157" s="710"/>
      <c r="K157" s="710"/>
      <c r="L157" s="710"/>
      <c r="M157" s="710"/>
      <c r="N157" s="710">
        <v>2</v>
      </c>
      <c r="O157" s="710">
        <v>3414.62</v>
      </c>
      <c r="P157" s="700">
        <v>2.0727327910647078</v>
      </c>
      <c r="Q157" s="711">
        <v>1707.31</v>
      </c>
    </row>
    <row r="158" spans="1:17" ht="14.4" customHeight="1" x14ac:dyDescent="0.3">
      <c r="A158" s="694" t="s">
        <v>4717</v>
      </c>
      <c r="B158" s="695" t="s">
        <v>4273</v>
      </c>
      <c r="C158" s="695" t="s">
        <v>3696</v>
      </c>
      <c r="D158" s="695" t="s">
        <v>4739</v>
      </c>
      <c r="E158" s="695" t="s">
        <v>4736</v>
      </c>
      <c r="F158" s="710">
        <v>5</v>
      </c>
      <c r="G158" s="710">
        <v>10114</v>
      </c>
      <c r="H158" s="710">
        <v>1</v>
      </c>
      <c r="I158" s="710">
        <v>2022.8</v>
      </c>
      <c r="J158" s="710">
        <v>16</v>
      </c>
      <c r="K158" s="710">
        <v>33060.800000000003</v>
      </c>
      <c r="L158" s="710">
        <v>3.2688155032628043</v>
      </c>
      <c r="M158" s="710">
        <v>2066.3000000000002</v>
      </c>
      <c r="N158" s="710">
        <v>16</v>
      </c>
      <c r="O158" s="710">
        <v>33060.800000000003</v>
      </c>
      <c r="P158" s="700">
        <v>3.2688155032628043</v>
      </c>
      <c r="Q158" s="711">
        <v>2066.3000000000002</v>
      </c>
    </row>
    <row r="159" spans="1:17" ht="14.4" customHeight="1" x14ac:dyDescent="0.3">
      <c r="A159" s="694" t="s">
        <v>4717</v>
      </c>
      <c r="B159" s="695" t="s">
        <v>4273</v>
      </c>
      <c r="C159" s="695" t="s">
        <v>3696</v>
      </c>
      <c r="D159" s="695" t="s">
        <v>4740</v>
      </c>
      <c r="E159" s="695" t="s">
        <v>4741</v>
      </c>
      <c r="F159" s="710"/>
      <c r="G159" s="710"/>
      <c r="H159" s="710"/>
      <c r="I159" s="710"/>
      <c r="J159" s="710">
        <v>1</v>
      </c>
      <c r="K159" s="710">
        <v>1932.09</v>
      </c>
      <c r="L159" s="710"/>
      <c r="M159" s="710">
        <v>1932.09</v>
      </c>
      <c r="N159" s="710">
        <v>1</v>
      </c>
      <c r="O159" s="710">
        <v>1932.09</v>
      </c>
      <c r="P159" s="700"/>
      <c r="Q159" s="711">
        <v>1932.09</v>
      </c>
    </row>
    <row r="160" spans="1:17" ht="14.4" customHeight="1" x14ac:dyDescent="0.3">
      <c r="A160" s="694" t="s">
        <v>4717</v>
      </c>
      <c r="B160" s="695" t="s">
        <v>4273</v>
      </c>
      <c r="C160" s="695" t="s">
        <v>3696</v>
      </c>
      <c r="D160" s="695" t="s">
        <v>4742</v>
      </c>
      <c r="E160" s="695" t="s">
        <v>4743</v>
      </c>
      <c r="F160" s="710">
        <v>7</v>
      </c>
      <c r="G160" s="710">
        <v>7050.08</v>
      </c>
      <c r="H160" s="710">
        <v>1</v>
      </c>
      <c r="I160" s="710">
        <v>1007.1542857142857</v>
      </c>
      <c r="J160" s="710">
        <v>19</v>
      </c>
      <c r="K160" s="710">
        <v>19527.440000000002</v>
      </c>
      <c r="L160" s="710">
        <v>2.7698182148287684</v>
      </c>
      <c r="M160" s="710">
        <v>1027.7600000000002</v>
      </c>
      <c r="N160" s="710">
        <v>17</v>
      </c>
      <c r="O160" s="710">
        <v>17471.919999999998</v>
      </c>
      <c r="P160" s="700">
        <v>2.4782584027415289</v>
      </c>
      <c r="Q160" s="711">
        <v>1027.76</v>
      </c>
    </row>
    <row r="161" spans="1:17" ht="14.4" customHeight="1" x14ac:dyDescent="0.3">
      <c r="A161" s="694" t="s">
        <v>4717</v>
      </c>
      <c r="B161" s="695" t="s">
        <v>4273</v>
      </c>
      <c r="C161" s="695" t="s">
        <v>3696</v>
      </c>
      <c r="D161" s="695" t="s">
        <v>4744</v>
      </c>
      <c r="E161" s="695" t="s">
        <v>4743</v>
      </c>
      <c r="F161" s="710">
        <v>1</v>
      </c>
      <c r="G161" s="710">
        <v>2141.85</v>
      </c>
      <c r="H161" s="710">
        <v>1</v>
      </c>
      <c r="I161" s="710">
        <v>2141.85</v>
      </c>
      <c r="J161" s="710"/>
      <c r="K161" s="710"/>
      <c r="L161" s="710"/>
      <c r="M161" s="710"/>
      <c r="N161" s="710">
        <v>1</v>
      </c>
      <c r="O161" s="710">
        <v>2141.85</v>
      </c>
      <c r="P161" s="700">
        <v>1</v>
      </c>
      <c r="Q161" s="711">
        <v>2141.85</v>
      </c>
    </row>
    <row r="162" spans="1:17" ht="14.4" customHeight="1" x14ac:dyDescent="0.3">
      <c r="A162" s="694" t="s">
        <v>4717</v>
      </c>
      <c r="B162" s="695" t="s">
        <v>4273</v>
      </c>
      <c r="C162" s="695" t="s">
        <v>3696</v>
      </c>
      <c r="D162" s="695" t="s">
        <v>4745</v>
      </c>
      <c r="E162" s="695" t="s">
        <v>4746</v>
      </c>
      <c r="F162" s="710">
        <v>4</v>
      </c>
      <c r="G162" s="710">
        <v>69400</v>
      </c>
      <c r="H162" s="710">
        <v>1</v>
      </c>
      <c r="I162" s="710">
        <v>17350</v>
      </c>
      <c r="J162" s="710">
        <v>9</v>
      </c>
      <c r="K162" s="710">
        <v>156150</v>
      </c>
      <c r="L162" s="710">
        <v>2.25</v>
      </c>
      <c r="M162" s="710">
        <v>17350</v>
      </c>
      <c r="N162" s="710">
        <v>14</v>
      </c>
      <c r="O162" s="710">
        <v>242900</v>
      </c>
      <c r="P162" s="700">
        <v>3.5</v>
      </c>
      <c r="Q162" s="711">
        <v>17350</v>
      </c>
    </row>
    <row r="163" spans="1:17" ht="14.4" customHeight="1" x14ac:dyDescent="0.3">
      <c r="A163" s="694" t="s">
        <v>4717</v>
      </c>
      <c r="B163" s="695" t="s">
        <v>4273</v>
      </c>
      <c r="C163" s="695" t="s">
        <v>3696</v>
      </c>
      <c r="D163" s="695" t="s">
        <v>4747</v>
      </c>
      <c r="E163" s="695" t="s">
        <v>4748</v>
      </c>
      <c r="F163" s="710"/>
      <c r="G163" s="710"/>
      <c r="H163" s="710"/>
      <c r="I163" s="710"/>
      <c r="J163" s="710">
        <v>7</v>
      </c>
      <c r="K163" s="710">
        <v>23200.03</v>
      </c>
      <c r="L163" s="710"/>
      <c r="M163" s="710">
        <v>3314.29</v>
      </c>
      <c r="N163" s="710">
        <v>9</v>
      </c>
      <c r="O163" s="710">
        <v>29828.61</v>
      </c>
      <c r="P163" s="700"/>
      <c r="Q163" s="711">
        <v>3314.29</v>
      </c>
    </row>
    <row r="164" spans="1:17" ht="14.4" customHeight="1" x14ac:dyDescent="0.3">
      <c r="A164" s="694" t="s">
        <v>4717</v>
      </c>
      <c r="B164" s="695" t="s">
        <v>4273</v>
      </c>
      <c r="C164" s="695" t="s">
        <v>3696</v>
      </c>
      <c r="D164" s="695" t="s">
        <v>4749</v>
      </c>
      <c r="E164" s="695" t="s">
        <v>4750</v>
      </c>
      <c r="F164" s="710">
        <v>2</v>
      </c>
      <c r="G164" s="710">
        <v>23544</v>
      </c>
      <c r="H164" s="710">
        <v>1</v>
      </c>
      <c r="I164" s="710">
        <v>11772</v>
      </c>
      <c r="J164" s="710">
        <v>11</v>
      </c>
      <c r="K164" s="710">
        <v>129492</v>
      </c>
      <c r="L164" s="710">
        <v>5.5</v>
      </c>
      <c r="M164" s="710">
        <v>11772</v>
      </c>
      <c r="N164" s="710">
        <v>11</v>
      </c>
      <c r="O164" s="710">
        <v>129492</v>
      </c>
      <c r="P164" s="700">
        <v>5.5</v>
      </c>
      <c r="Q164" s="711">
        <v>11772</v>
      </c>
    </row>
    <row r="165" spans="1:17" ht="14.4" customHeight="1" x14ac:dyDescent="0.3">
      <c r="A165" s="694" t="s">
        <v>4717</v>
      </c>
      <c r="B165" s="695" t="s">
        <v>4273</v>
      </c>
      <c r="C165" s="695" t="s">
        <v>3696</v>
      </c>
      <c r="D165" s="695" t="s">
        <v>4751</v>
      </c>
      <c r="E165" s="695" t="s">
        <v>4752</v>
      </c>
      <c r="F165" s="710"/>
      <c r="G165" s="710"/>
      <c r="H165" s="710"/>
      <c r="I165" s="710"/>
      <c r="J165" s="710"/>
      <c r="K165" s="710"/>
      <c r="L165" s="710"/>
      <c r="M165" s="710"/>
      <c r="N165" s="710">
        <v>1</v>
      </c>
      <c r="O165" s="710">
        <v>2236.5</v>
      </c>
      <c r="P165" s="700"/>
      <c r="Q165" s="711">
        <v>2236.5</v>
      </c>
    </row>
    <row r="166" spans="1:17" ht="14.4" customHeight="1" x14ac:dyDescent="0.3">
      <c r="A166" s="694" t="s">
        <v>4717</v>
      </c>
      <c r="B166" s="695" t="s">
        <v>4273</v>
      </c>
      <c r="C166" s="695" t="s">
        <v>3696</v>
      </c>
      <c r="D166" s="695" t="s">
        <v>4753</v>
      </c>
      <c r="E166" s="695" t="s">
        <v>4754</v>
      </c>
      <c r="F166" s="710"/>
      <c r="G166" s="710"/>
      <c r="H166" s="710"/>
      <c r="I166" s="710"/>
      <c r="J166" s="710">
        <v>1</v>
      </c>
      <c r="K166" s="710">
        <v>1123.73</v>
      </c>
      <c r="L166" s="710"/>
      <c r="M166" s="710">
        <v>1123.73</v>
      </c>
      <c r="N166" s="710"/>
      <c r="O166" s="710"/>
      <c r="P166" s="700"/>
      <c r="Q166" s="711"/>
    </row>
    <row r="167" spans="1:17" ht="14.4" customHeight="1" x14ac:dyDescent="0.3">
      <c r="A167" s="694" t="s">
        <v>4717</v>
      </c>
      <c r="B167" s="695" t="s">
        <v>4273</v>
      </c>
      <c r="C167" s="695" t="s">
        <v>3696</v>
      </c>
      <c r="D167" s="695" t="s">
        <v>4755</v>
      </c>
      <c r="E167" s="695" t="s">
        <v>4756</v>
      </c>
      <c r="F167" s="710">
        <v>5</v>
      </c>
      <c r="G167" s="710">
        <v>101561</v>
      </c>
      <c r="H167" s="710">
        <v>1</v>
      </c>
      <c r="I167" s="710">
        <v>20312.2</v>
      </c>
      <c r="J167" s="710"/>
      <c r="K167" s="710"/>
      <c r="L167" s="710"/>
      <c r="M167" s="710"/>
      <c r="N167" s="710"/>
      <c r="O167" s="710"/>
      <c r="P167" s="700"/>
      <c r="Q167" s="711"/>
    </row>
    <row r="168" spans="1:17" ht="14.4" customHeight="1" x14ac:dyDescent="0.3">
      <c r="A168" s="694" t="s">
        <v>4717</v>
      </c>
      <c r="B168" s="695" t="s">
        <v>4273</v>
      </c>
      <c r="C168" s="695" t="s">
        <v>3696</v>
      </c>
      <c r="D168" s="695" t="s">
        <v>4757</v>
      </c>
      <c r="E168" s="695" t="s">
        <v>4758</v>
      </c>
      <c r="F168" s="710"/>
      <c r="G168" s="710"/>
      <c r="H168" s="710"/>
      <c r="I168" s="710"/>
      <c r="J168" s="710">
        <v>1</v>
      </c>
      <c r="K168" s="710">
        <v>605.65</v>
      </c>
      <c r="L168" s="710"/>
      <c r="M168" s="710">
        <v>605.65</v>
      </c>
      <c r="N168" s="710"/>
      <c r="O168" s="710"/>
      <c r="P168" s="700"/>
      <c r="Q168" s="711"/>
    </row>
    <row r="169" spans="1:17" ht="14.4" customHeight="1" x14ac:dyDescent="0.3">
      <c r="A169" s="694" t="s">
        <v>4717</v>
      </c>
      <c r="B169" s="695" t="s">
        <v>4273</v>
      </c>
      <c r="C169" s="695" t="s">
        <v>3696</v>
      </c>
      <c r="D169" s="695" t="s">
        <v>4759</v>
      </c>
      <c r="E169" s="695" t="s">
        <v>4760</v>
      </c>
      <c r="F169" s="710">
        <v>7</v>
      </c>
      <c r="G169" s="710">
        <v>5672.32</v>
      </c>
      <c r="H169" s="710">
        <v>1</v>
      </c>
      <c r="I169" s="710">
        <v>810.33142857142855</v>
      </c>
      <c r="J169" s="710">
        <v>20</v>
      </c>
      <c r="K169" s="710">
        <v>16623.2</v>
      </c>
      <c r="L169" s="710">
        <v>2.9305821956448157</v>
      </c>
      <c r="M169" s="710">
        <v>831.16000000000008</v>
      </c>
      <c r="N169" s="710">
        <v>17</v>
      </c>
      <c r="O169" s="710">
        <v>14129.72</v>
      </c>
      <c r="P169" s="700">
        <v>2.4909948662980934</v>
      </c>
      <c r="Q169" s="711">
        <v>831.16</v>
      </c>
    </row>
    <row r="170" spans="1:17" ht="14.4" customHeight="1" x14ac:dyDescent="0.3">
      <c r="A170" s="694" t="s">
        <v>4717</v>
      </c>
      <c r="B170" s="695" t="s">
        <v>4273</v>
      </c>
      <c r="C170" s="695" t="s">
        <v>3696</v>
      </c>
      <c r="D170" s="695" t="s">
        <v>4761</v>
      </c>
      <c r="E170" s="695" t="s">
        <v>4760</v>
      </c>
      <c r="F170" s="710">
        <v>1</v>
      </c>
      <c r="G170" s="710">
        <v>888.06</v>
      </c>
      <c r="H170" s="710">
        <v>1</v>
      </c>
      <c r="I170" s="710">
        <v>888.06</v>
      </c>
      <c r="J170" s="710"/>
      <c r="K170" s="710"/>
      <c r="L170" s="710"/>
      <c r="M170" s="710"/>
      <c r="N170" s="710">
        <v>1</v>
      </c>
      <c r="O170" s="710">
        <v>888.06</v>
      </c>
      <c r="P170" s="700">
        <v>1</v>
      </c>
      <c r="Q170" s="711">
        <v>888.06</v>
      </c>
    </row>
    <row r="171" spans="1:17" ht="14.4" customHeight="1" x14ac:dyDescent="0.3">
      <c r="A171" s="694" t="s">
        <v>4717</v>
      </c>
      <c r="B171" s="695" t="s">
        <v>4273</v>
      </c>
      <c r="C171" s="695" t="s">
        <v>3696</v>
      </c>
      <c r="D171" s="695" t="s">
        <v>4762</v>
      </c>
      <c r="E171" s="695" t="s">
        <v>4763</v>
      </c>
      <c r="F171" s="710"/>
      <c r="G171" s="710"/>
      <c r="H171" s="710"/>
      <c r="I171" s="710"/>
      <c r="J171" s="710">
        <v>13</v>
      </c>
      <c r="K171" s="710">
        <v>50684.4</v>
      </c>
      <c r="L171" s="710"/>
      <c r="M171" s="710">
        <v>3898.8</v>
      </c>
      <c r="N171" s="710"/>
      <c r="O171" s="710"/>
      <c r="P171" s="700"/>
      <c r="Q171" s="711"/>
    </row>
    <row r="172" spans="1:17" ht="14.4" customHeight="1" x14ac:dyDescent="0.3">
      <c r="A172" s="694" t="s">
        <v>4717</v>
      </c>
      <c r="B172" s="695" t="s">
        <v>4273</v>
      </c>
      <c r="C172" s="695" t="s">
        <v>3696</v>
      </c>
      <c r="D172" s="695" t="s">
        <v>4764</v>
      </c>
      <c r="E172" s="695" t="s">
        <v>4765</v>
      </c>
      <c r="F172" s="710">
        <v>23</v>
      </c>
      <c r="G172" s="710">
        <v>506000</v>
      </c>
      <c r="H172" s="710">
        <v>1</v>
      </c>
      <c r="I172" s="710">
        <v>22000</v>
      </c>
      <c r="J172" s="710">
        <v>26</v>
      </c>
      <c r="K172" s="710">
        <v>572000</v>
      </c>
      <c r="L172" s="710">
        <v>1.1304347826086956</v>
      </c>
      <c r="M172" s="710">
        <v>22000</v>
      </c>
      <c r="N172" s="710">
        <v>43</v>
      </c>
      <c r="O172" s="710">
        <v>946000</v>
      </c>
      <c r="P172" s="700">
        <v>1.8695652173913044</v>
      </c>
      <c r="Q172" s="711">
        <v>22000</v>
      </c>
    </row>
    <row r="173" spans="1:17" ht="14.4" customHeight="1" x14ac:dyDescent="0.3">
      <c r="A173" s="694" t="s">
        <v>4717</v>
      </c>
      <c r="B173" s="695" t="s">
        <v>4273</v>
      </c>
      <c r="C173" s="695" t="s">
        <v>3696</v>
      </c>
      <c r="D173" s="695" t="s">
        <v>4766</v>
      </c>
      <c r="E173" s="695" t="s">
        <v>4767</v>
      </c>
      <c r="F173" s="710"/>
      <c r="G173" s="710"/>
      <c r="H173" s="710"/>
      <c r="I173" s="710"/>
      <c r="J173" s="710"/>
      <c r="K173" s="710"/>
      <c r="L173" s="710"/>
      <c r="M173" s="710"/>
      <c r="N173" s="710">
        <v>1</v>
      </c>
      <c r="O173" s="710">
        <v>15571.36</v>
      </c>
      <c r="P173" s="700"/>
      <c r="Q173" s="711">
        <v>15571.36</v>
      </c>
    </row>
    <row r="174" spans="1:17" ht="14.4" customHeight="1" x14ac:dyDescent="0.3">
      <c r="A174" s="694" t="s">
        <v>4717</v>
      </c>
      <c r="B174" s="695" t="s">
        <v>4273</v>
      </c>
      <c r="C174" s="695" t="s">
        <v>3696</v>
      </c>
      <c r="D174" s="695" t="s">
        <v>4768</v>
      </c>
      <c r="E174" s="695" t="s">
        <v>4769</v>
      </c>
      <c r="F174" s="710"/>
      <c r="G174" s="710"/>
      <c r="H174" s="710"/>
      <c r="I174" s="710"/>
      <c r="J174" s="710"/>
      <c r="K174" s="710"/>
      <c r="L174" s="710"/>
      <c r="M174" s="710"/>
      <c r="N174" s="710">
        <v>1</v>
      </c>
      <c r="O174" s="710">
        <v>1305.82</v>
      </c>
      <c r="P174" s="700"/>
      <c r="Q174" s="711">
        <v>1305.82</v>
      </c>
    </row>
    <row r="175" spans="1:17" ht="14.4" customHeight="1" x14ac:dyDescent="0.3">
      <c r="A175" s="694" t="s">
        <v>4717</v>
      </c>
      <c r="B175" s="695" t="s">
        <v>4273</v>
      </c>
      <c r="C175" s="695" t="s">
        <v>3696</v>
      </c>
      <c r="D175" s="695" t="s">
        <v>4770</v>
      </c>
      <c r="E175" s="695" t="s">
        <v>4771</v>
      </c>
      <c r="F175" s="710">
        <v>3</v>
      </c>
      <c r="G175" s="710">
        <v>74250</v>
      </c>
      <c r="H175" s="710">
        <v>1</v>
      </c>
      <c r="I175" s="710">
        <v>24750</v>
      </c>
      <c r="J175" s="710">
        <v>13</v>
      </c>
      <c r="K175" s="710">
        <v>321750</v>
      </c>
      <c r="L175" s="710">
        <v>4.333333333333333</v>
      </c>
      <c r="M175" s="710">
        <v>24750</v>
      </c>
      <c r="N175" s="710">
        <v>20</v>
      </c>
      <c r="O175" s="710">
        <v>495000</v>
      </c>
      <c r="P175" s="700">
        <v>6.666666666666667</v>
      </c>
      <c r="Q175" s="711">
        <v>24750</v>
      </c>
    </row>
    <row r="176" spans="1:17" ht="14.4" customHeight="1" x14ac:dyDescent="0.3">
      <c r="A176" s="694" t="s">
        <v>4717</v>
      </c>
      <c r="B176" s="695" t="s">
        <v>4273</v>
      </c>
      <c r="C176" s="695" t="s">
        <v>3696</v>
      </c>
      <c r="D176" s="695" t="s">
        <v>4772</v>
      </c>
      <c r="E176" s="695" t="s">
        <v>4773</v>
      </c>
      <c r="F176" s="710">
        <v>1</v>
      </c>
      <c r="G176" s="710">
        <v>359.1</v>
      </c>
      <c r="H176" s="710">
        <v>1</v>
      </c>
      <c r="I176" s="710">
        <v>359.1</v>
      </c>
      <c r="J176" s="710">
        <v>5</v>
      </c>
      <c r="K176" s="710">
        <v>1795.5000000000002</v>
      </c>
      <c r="L176" s="710">
        <v>5</v>
      </c>
      <c r="M176" s="710">
        <v>359.1</v>
      </c>
      <c r="N176" s="710">
        <v>3</v>
      </c>
      <c r="O176" s="710">
        <v>1077.3000000000002</v>
      </c>
      <c r="P176" s="700">
        <v>3.0000000000000004</v>
      </c>
      <c r="Q176" s="711">
        <v>359.10000000000008</v>
      </c>
    </row>
    <row r="177" spans="1:17" ht="14.4" customHeight="1" x14ac:dyDescent="0.3">
      <c r="A177" s="694" t="s">
        <v>4717</v>
      </c>
      <c r="B177" s="695" t="s">
        <v>4273</v>
      </c>
      <c r="C177" s="695" t="s">
        <v>3696</v>
      </c>
      <c r="D177" s="695" t="s">
        <v>4774</v>
      </c>
      <c r="E177" s="695" t="s">
        <v>4775</v>
      </c>
      <c r="F177" s="710">
        <v>1</v>
      </c>
      <c r="G177" s="710">
        <v>565.85</v>
      </c>
      <c r="H177" s="710">
        <v>1</v>
      </c>
      <c r="I177" s="710">
        <v>565.85</v>
      </c>
      <c r="J177" s="710"/>
      <c r="K177" s="710"/>
      <c r="L177" s="710"/>
      <c r="M177" s="710"/>
      <c r="N177" s="710"/>
      <c r="O177" s="710"/>
      <c r="P177" s="700"/>
      <c r="Q177" s="711"/>
    </row>
    <row r="178" spans="1:17" ht="14.4" customHeight="1" x14ac:dyDescent="0.3">
      <c r="A178" s="694" t="s">
        <v>4717</v>
      </c>
      <c r="B178" s="695" t="s">
        <v>4273</v>
      </c>
      <c r="C178" s="695" t="s">
        <v>3696</v>
      </c>
      <c r="D178" s="695" t="s">
        <v>4776</v>
      </c>
      <c r="E178" s="695" t="s">
        <v>4777</v>
      </c>
      <c r="F178" s="710">
        <v>5</v>
      </c>
      <c r="G178" s="710">
        <v>65390</v>
      </c>
      <c r="H178" s="710">
        <v>1</v>
      </c>
      <c r="I178" s="710">
        <v>13078</v>
      </c>
      <c r="J178" s="710">
        <v>8</v>
      </c>
      <c r="K178" s="710">
        <v>104624</v>
      </c>
      <c r="L178" s="710">
        <v>1.6</v>
      </c>
      <c r="M178" s="710">
        <v>13078</v>
      </c>
      <c r="N178" s="710">
        <v>8</v>
      </c>
      <c r="O178" s="710">
        <v>104624</v>
      </c>
      <c r="P178" s="700">
        <v>1.6</v>
      </c>
      <c r="Q178" s="711">
        <v>13078</v>
      </c>
    </row>
    <row r="179" spans="1:17" ht="14.4" customHeight="1" x14ac:dyDescent="0.3">
      <c r="A179" s="694" t="s">
        <v>4717</v>
      </c>
      <c r="B179" s="695" t="s">
        <v>4273</v>
      </c>
      <c r="C179" s="695" t="s">
        <v>3696</v>
      </c>
      <c r="D179" s="695" t="s">
        <v>4778</v>
      </c>
      <c r="E179" s="695" t="s">
        <v>4779</v>
      </c>
      <c r="F179" s="710">
        <v>1</v>
      </c>
      <c r="G179" s="710">
        <v>15987</v>
      </c>
      <c r="H179" s="710">
        <v>1</v>
      </c>
      <c r="I179" s="710">
        <v>15987</v>
      </c>
      <c r="J179" s="710">
        <v>8</v>
      </c>
      <c r="K179" s="710">
        <v>127896</v>
      </c>
      <c r="L179" s="710">
        <v>8</v>
      </c>
      <c r="M179" s="710">
        <v>15987</v>
      </c>
      <c r="N179" s="710">
        <v>10</v>
      </c>
      <c r="O179" s="710">
        <v>159870</v>
      </c>
      <c r="P179" s="700">
        <v>10</v>
      </c>
      <c r="Q179" s="711">
        <v>15987</v>
      </c>
    </row>
    <row r="180" spans="1:17" ht="14.4" customHeight="1" x14ac:dyDescent="0.3">
      <c r="A180" s="694" t="s">
        <v>4717</v>
      </c>
      <c r="B180" s="695" t="s">
        <v>4273</v>
      </c>
      <c r="C180" s="695" t="s">
        <v>3696</v>
      </c>
      <c r="D180" s="695" t="s">
        <v>4780</v>
      </c>
      <c r="E180" s="695" t="s">
        <v>4781</v>
      </c>
      <c r="F180" s="710">
        <v>1</v>
      </c>
      <c r="G180" s="710">
        <v>34960</v>
      </c>
      <c r="H180" s="710">
        <v>1</v>
      </c>
      <c r="I180" s="710">
        <v>34960</v>
      </c>
      <c r="J180" s="710">
        <v>8</v>
      </c>
      <c r="K180" s="710">
        <v>279680</v>
      </c>
      <c r="L180" s="710">
        <v>8</v>
      </c>
      <c r="M180" s="710">
        <v>34960</v>
      </c>
      <c r="N180" s="710">
        <v>10</v>
      </c>
      <c r="O180" s="710">
        <v>349600</v>
      </c>
      <c r="P180" s="700">
        <v>10</v>
      </c>
      <c r="Q180" s="711">
        <v>34960</v>
      </c>
    </row>
    <row r="181" spans="1:17" ht="14.4" customHeight="1" x14ac:dyDescent="0.3">
      <c r="A181" s="694" t="s">
        <v>4717</v>
      </c>
      <c r="B181" s="695" t="s">
        <v>4273</v>
      </c>
      <c r="C181" s="695" t="s">
        <v>3696</v>
      </c>
      <c r="D181" s="695" t="s">
        <v>4782</v>
      </c>
      <c r="E181" s="695" t="s">
        <v>4783</v>
      </c>
      <c r="F181" s="710"/>
      <c r="G181" s="710"/>
      <c r="H181" s="710"/>
      <c r="I181" s="710"/>
      <c r="J181" s="710">
        <v>1</v>
      </c>
      <c r="K181" s="710">
        <v>893.9</v>
      </c>
      <c r="L181" s="710"/>
      <c r="M181" s="710">
        <v>893.9</v>
      </c>
      <c r="N181" s="710"/>
      <c r="O181" s="710"/>
      <c r="P181" s="700"/>
      <c r="Q181" s="711"/>
    </row>
    <row r="182" spans="1:17" ht="14.4" customHeight="1" x14ac:dyDescent="0.3">
      <c r="A182" s="694" t="s">
        <v>4717</v>
      </c>
      <c r="B182" s="695" t="s">
        <v>4273</v>
      </c>
      <c r="C182" s="695" t="s">
        <v>3696</v>
      </c>
      <c r="D182" s="695" t="s">
        <v>4784</v>
      </c>
      <c r="E182" s="695" t="s">
        <v>4785</v>
      </c>
      <c r="F182" s="710">
        <v>1</v>
      </c>
      <c r="G182" s="710">
        <v>16831.689999999999</v>
      </c>
      <c r="H182" s="710">
        <v>1</v>
      </c>
      <c r="I182" s="710">
        <v>16831.689999999999</v>
      </c>
      <c r="J182" s="710">
        <v>6</v>
      </c>
      <c r="K182" s="710">
        <v>100990.14</v>
      </c>
      <c r="L182" s="710">
        <v>6</v>
      </c>
      <c r="M182" s="710">
        <v>16831.689999999999</v>
      </c>
      <c r="N182" s="710">
        <v>3</v>
      </c>
      <c r="O182" s="710">
        <v>50495.069999999992</v>
      </c>
      <c r="P182" s="700">
        <v>3</v>
      </c>
      <c r="Q182" s="711">
        <v>16831.689999999999</v>
      </c>
    </row>
    <row r="183" spans="1:17" ht="14.4" customHeight="1" x14ac:dyDescent="0.3">
      <c r="A183" s="694" t="s">
        <v>4717</v>
      </c>
      <c r="B183" s="695" t="s">
        <v>4273</v>
      </c>
      <c r="C183" s="695" t="s">
        <v>3696</v>
      </c>
      <c r="D183" s="695" t="s">
        <v>4786</v>
      </c>
      <c r="E183" s="695" t="s">
        <v>4787</v>
      </c>
      <c r="F183" s="710">
        <v>1</v>
      </c>
      <c r="G183" s="710">
        <v>10645.01</v>
      </c>
      <c r="H183" s="710">
        <v>1</v>
      </c>
      <c r="I183" s="710">
        <v>10645.01</v>
      </c>
      <c r="J183" s="710"/>
      <c r="K183" s="710"/>
      <c r="L183" s="710"/>
      <c r="M183" s="710"/>
      <c r="N183" s="710">
        <v>3</v>
      </c>
      <c r="O183" s="710">
        <v>31935.03</v>
      </c>
      <c r="P183" s="700">
        <v>3</v>
      </c>
      <c r="Q183" s="711">
        <v>10645.01</v>
      </c>
    </row>
    <row r="184" spans="1:17" ht="14.4" customHeight="1" x14ac:dyDescent="0.3">
      <c r="A184" s="694" t="s">
        <v>4717</v>
      </c>
      <c r="B184" s="695" t="s">
        <v>4273</v>
      </c>
      <c r="C184" s="695" t="s">
        <v>3696</v>
      </c>
      <c r="D184" s="695" t="s">
        <v>4788</v>
      </c>
      <c r="E184" s="695" t="s">
        <v>4789</v>
      </c>
      <c r="F184" s="710">
        <v>4</v>
      </c>
      <c r="G184" s="710">
        <v>25886.260000000002</v>
      </c>
      <c r="H184" s="710">
        <v>1</v>
      </c>
      <c r="I184" s="710">
        <v>6471.5650000000005</v>
      </c>
      <c r="J184" s="710"/>
      <c r="K184" s="710"/>
      <c r="L184" s="710"/>
      <c r="M184" s="710"/>
      <c r="N184" s="710">
        <v>6</v>
      </c>
      <c r="O184" s="710">
        <v>39522.78</v>
      </c>
      <c r="P184" s="700">
        <v>1.5267860247096334</v>
      </c>
      <c r="Q184" s="711">
        <v>6587.13</v>
      </c>
    </row>
    <row r="185" spans="1:17" ht="14.4" customHeight="1" x14ac:dyDescent="0.3">
      <c r="A185" s="694" t="s">
        <v>4717</v>
      </c>
      <c r="B185" s="695" t="s">
        <v>4273</v>
      </c>
      <c r="C185" s="695" t="s">
        <v>3696</v>
      </c>
      <c r="D185" s="695" t="s">
        <v>4790</v>
      </c>
      <c r="E185" s="695" t="s">
        <v>4791</v>
      </c>
      <c r="F185" s="710"/>
      <c r="G185" s="710"/>
      <c r="H185" s="710"/>
      <c r="I185" s="710"/>
      <c r="J185" s="710"/>
      <c r="K185" s="710"/>
      <c r="L185" s="710"/>
      <c r="M185" s="710"/>
      <c r="N185" s="710">
        <v>1</v>
      </c>
      <c r="O185" s="710">
        <v>1841.62</v>
      </c>
      <c r="P185" s="700"/>
      <c r="Q185" s="711">
        <v>1841.62</v>
      </c>
    </row>
    <row r="186" spans="1:17" ht="14.4" customHeight="1" x14ac:dyDescent="0.3">
      <c r="A186" s="694" t="s">
        <v>4717</v>
      </c>
      <c r="B186" s="695" t="s">
        <v>4273</v>
      </c>
      <c r="C186" s="695" t="s">
        <v>3696</v>
      </c>
      <c r="D186" s="695" t="s">
        <v>4792</v>
      </c>
      <c r="E186" s="695" t="s">
        <v>4793</v>
      </c>
      <c r="F186" s="710"/>
      <c r="G186" s="710"/>
      <c r="H186" s="710"/>
      <c r="I186" s="710"/>
      <c r="J186" s="710"/>
      <c r="K186" s="710"/>
      <c r="L186" s="710"/>
      <c r="M186" s="710"/>
      <c r="N186" s="710">
        <v>1</v>
      </c>
      <c r="O186" s="710">
        <v>31629.82</v>
      </c>
      <c r="P186" s="700"/>
      <c r="Q186" s="711">
        <v>31629.82</v>
      </c>
    </row>
    <row r="187" spans="1:17" ht="14.4" customHeight="1" x14ac:dyDescent="0.3">
      <c r="A187" s="694" t="s">
        <v>4717</v>
      </c>
      <c r="B187" s="695" t="s">
        <v>4273</v>
      </c>
      <c r="C187" s="695" t="s">
        <v>3696</v>
      </c>
      <c r="D187" s="695" t="s">
        <v>4794</v>
      </c>
      <c r="E187" s="695" t="s">
        <v>4795</v>
      </c>
      <c r="F187" s="710"/>
      <c r="G187" s="710"/>
      <c r="H187" s="710"/>
      <c r="I187" s="710"/>
      <c r="J187" s="710">
        <v>3</v>
      </c>
      <c r="K187" s="710">
        <v>242809.2</v>
      </c>
      <c r="L187" s="710"/>
      <c r="M187" s="710">
        <v>80936.400000000009</v>
      </c>
      <c r="N187" s="710">
        <v>2</v>
      </c>
      <c r="O187" s="710">
        <v>161872.79999999999</v>
      </c>
      <c r="P187" s="700"/>
      <c r="Q187" s="711">
        <v>80936.399999999994</v>
      </c>
    </row>
    <row r="188" spans="1:17" ht="14.4" customHeight="1" x14ac:dyDescent="0.3">
      <c r="A188" s="694" t="s">
        <v>4717</v>
      </c>
      <c r="B188" s="695" t="s">
        <v>4273</v>
      </c>
      <c r="C188" s="695" t="s">
        <v>3696</v>
      </c>
      <c r="D188" s="695" t="s">
        <v>4796</v>
      </c>
      <c r="E188" s="695" t="s">
        <v>4797</v>
      </c>
      <c r="F188" s="710">
        <v>1</v>
      </c>
      <c r="G188" s="710">
        <v>511</v>
      </c>
      <c r="H188" s="710">
        <v>1</v>
      </c>
      <c r="I188" s="710">
        <v>511</v>
      </c>
      <c r="J188" s="710"/>
      <c r="K188" s="710"/>
      <c r="L188" s="710"/>
      <c r="M188" s="710"/>
      <c r="N188" s="710"/>
      <c r="O188" s="710"/>
      <c r="P188" s="700"/>
      <c r="Q188" s="711"/>
    </row>
    <row r="189" spans="1:17" ht="14.4" customHeight="1" x14ac:dyDescent="0.3">
      <c r="A189" s="694" t="s">
        <v>4717</v>
      </c>
      <c r="B189" s="695" t="s">
        <v>4273</v>
      </c>
      <c r="C189" s="695" t="s">
        <v>3696</v>
      </c>
      <c r="D189" s="695" t="s">
        <v>4798</v>
      </c>
      <c r="E189" s="695" t="s">
        <v>4799</v>
      </c>
      <c r="F189" s="710"/>
      <c r="G189" s="710"/>
      <c r="H189" s="710"/>
      <c r="I189" s="710"/>
      <c r="J189" s="710"/>
      <c r="K189" s="710"/>
      <c r="L189" s="710"/>
      <c r="M189" s="710"/>
      <c r="N189" s="710">
        <v>18</v>
      </c>
      <c r="O189" s="710">
        <v>78480</v>
      </c>
      <c r="P189" s="700"/>
      <c r="Q189" s="711">
        <v>4360</v>
      </c>
    </row>
    <row r="190" spans="1:17" ht="14.4" customHeight="1" x14ac:dyDescent="0.3">
      <c r="A190" s="694" t="s">
        <v>4717</v>
      </c>
      <c r="B190" s="695" t="s">
        <v>4273</v>
      </c>
      <c r="C190" s="695" t="s">
        <v>3696</v>
      </c>
      <c r="D190" s="695" t="s">
        <v>4800</v>
      </c>
      <c r="E190" s="695" t="s">
        <v>4801</v>
      </c>
      <c r="F190" s="710"/>
      <c r="G190" s="710"/>
      <c r="H190" s="710"/>
      <c r="I190" s="710"/>
      <c r="J190" s="710"/>
      <c r="K190" s="710"/>
      <c r="L190" s="710"/>
      <c r="M190" s="710"/>
      <c r="N190" s="710">
        <v>1</v>
      </c>
      <c r="O190" s="710">
        <v>19969</v>
      </c>
      <c r="P190" s="700"/>
      <c r="Q190" s="711">
        <v>19969</v>
      </c>
    </row>
    <row r="191" spans="1:17" ht="14.4" customHeight="1" x14ac:dyDescent="0.3">
      <c r="A191" s="694" t="s">
        <v>4717</v>
      </c>
      <c r="B191" s="695" t="s">
        <v>4273</v>
      </c>
      <c r="C191" s="695" t="s">
        <v>3696</v>
      </c>
      <c r="D191" s="695" t="s">
        <v>4802</v>
      </c>
      <c r="E191" s="695" t="s">
        <v>4746</v>
      </c>
      <c r="F191" s="710">
        <v>1</v>
      </c>
      <c r="G191" s="710">
        <v>15675</v>
      </c>
      <c r="H191" s="710">
        <v>1</v>
      </c>
      <c r="I191" s="710">
        <v>15675</v>
      </c>
      <c r="J191" s="710">
        <v>1</v>
      </c>
      <c r="K191" s="710">
        <v>15675</v>
      </c>
      <c r="L191" s="710">
        <v>1</v>
      </c>
      <c r="M191" s="710">
        <v>15675</v>
      </c>
      <c r="N191" s="710"/>
      <c r="O191" s="710"/>
      <c r="P191" s="700"/>
      <c r="Q191" s="711"/>
    </row>
    <row r="192" spans="1:17" ht="14.4" customHeight="1" x14ac:dyDescent="0.3">
      <c r="A192" s="694" t="s">
        <v>4717</v>
      </c>
      <c r="B192" s="695" t="s">
        <v>4273</v>
      </c>
      <c r="C192" s="695" t="s">
        <v>3696</v>
      </c>
      <c r="D192" s="695" t="s">
        <v>4803</v>
      </c>
      <c r="E192" s="695" t="s">
        <v>4804</v>
      </c>
      <c r="F192" s="710"/>
      <c r="G192" s="710"/>
      <c r="H192" s="710"/>
      <c r="I192" s="710"/>
      <c r="J192" s="710"/>
      <c r="K192" s="710"/>
      <c r="L192" s="710"/>
      <c r="M192" s="710"/>
      <c r="N192" s="710">
        <v>1</v>
      </c>
      <c r="O192" s="710">
        <v>4890.29</v>
      </c>
      <c r="P192" s="700"/>
      <c r="Q192" s="711">
        <v>4890.29</v>
      </c>
    </row>
    <row r="193" spans="1:17" ht="14.4" customHeight="1" x14ac:dyDescent="0.3">
      <c r="A193" s="694" t="s">
        <v>4717</v>
      </c>
      <c r="B193" s="695" t="s">
        <v>4273</v>
      </c>
      <c r="C193" s="695" t="s">
        <v>3696</v>
      </c>
      <c r="D193" s="695" t="s">
        <v>4805</v>
      </c>
      <c r="E193" s="695" t="s">
        <v>4806</v>
      </c>
      <c r="F193" s="710"/>
      <c r="G193" s="710"/>
      <c r="H193" s="710"/>
      <c r="I193" s="710"/>
      <c r="J193" s="710"/>
      <c r="K193" s="710"/>
      <c r="L193" s="710"/>
      <c r="M193" s="710"/>
      <c r="N193" s="710">
        <v>1</v>
      </c>
      <c r="O193" s="710">
        <v>21368</v>
      </c>
      <c r="P193" s="700"/>
      <c r="Q193" s="711">
        <v>21368</v>
      </c>
    </row>
    <row r="194" spans="1:17" ht="14.4" customHeight="1" x14ac:dyDescent="0.3">
      <c r="A194" s="694" t="s">
        <v>4717</v>
      </c>
      <c r="B194" s="695" t="s">
        <v>4273</v>
      </c>
      <c r="C194" s="695" t="s">
        <v>3696</v>
      </c>
      <c r="D194" s="695" t="s">
        <v>4807</v>
      </c>
      <c r="E194" s="695" t="s">
        <v>4808</v>
      </c>
      <c r="F194" s="710"/>
      <c r="G194" s="710"/>
      <c r="H194" s="710"/>
      <c r="I194" s="710"/>
      <c r="J194" s="710">
        <v>1</v>
      </c>
      <c r="K194" s="710">
        <v>11015.5</v>
      </c>
      <c r="L194" s="710"/>
      <c r="M194" s="710">
        <v>11015.5</v>
      </c>
      <c r="N194" s="710"/>
      <c r="O194" s="710"/>
      <c r="P194" s="700"/>
      <c r="Q194" s="711"/>
    </row>
    <row r="195" spans="1:17" ht="14.4" customHeight="1" x14ac:dyDescent="0.3">
      <c r="A195" s="694" t="s">
        <v>4717</v>
      </c>
      <c r="B195" s="695" t="s">
        <v>4273</v>
      </c>
      <c r="C195" s="695" t="s">
        <v>3696</v>
      </c>
      <c r="D195" s="695" t="s">
        <v>4809</v>
      </c>
      <c r="E195" s="695" t="s">
        <v>4810</v>
      </c>
      <c r="F195" s="710"/>
      <c r="G195" s="710"/>
      <c r="H195" s="710"/>
      <c r="I195" s="710"/>
      <c r="J195" s="710"/>
      <c r="K195" s="710"/>
      <c r="L195" s="710"/>
      <c r="M195" s="710"/>
      <c r="N195" s="710">
        <v>1</v>
      </c>
      <c r="O195" s="710">
        <v>17747.73</v>
      </c>
      <c r="P195" s="700"/>
      <c r="Q195" s="711">
        <v>17747.73</v>
      </c>
    </row>
    <row r="196" spans="1:17" ht="14.4" customHeight="1" x14ac:dyDescent="0.3">
      <c r="A196" s="694" t="s">
        <v>4717</v>
      </c>
      <c r="B196" s="695" t="s">
        <v>4273</v>
      </c>
      <c r="C196" s="695" t="s">
        <v>3554</v>
      </c>
      <c r="D196" s="695" t="s">
        <v>4811</v>
      </c>
      <c r="E196" s="695" t="s">
        <v>4812</v>
      </c>
      <c r="F196" s="710">
        <v>3</v>
      </c>
      <c r="G196" s="710">
        <v>612</v>
      </c>
      <c r="H196" s="710">
        <v>1</v>
      </c>
      <c r="I196" s="710">
        <v>204</v>
      </c>
      <c r="J196" s="710">
        <v>2</v>
      </c>
      <c r="K196" s="710">
        <v>410</v>
      </c>
      <c r="L196" s="710">
        <v>0.66993464052287577</v>
      </c>
      <c r="M196" s="710">
        <v>205</v>
      </c>
      <c r="N196" s="710">
        <v>1</v>
      </c>
      <c r="O196" s="710">
        <v>205</v>
      </c>
      <c r="P196" s="700">
        <v>0.33496732026143788</v>
      </c>
      <c r="Q196" s="711">
        <v>205</v>
      </c>
    </row>
    <row r="197" spans="1:17" ht="14.4" customHeight="1" x14ac:dyDescent="0.3">
      <c r="A197" s="694" t="s">
        <v>4717</v>
      </c>
      <c r="B197" s="695" t="s">
        <v>4273</v>
      </c>
      <c r="C197" s="695" t="s">
        <v>3554</v>
      </c>
      <c r="D197" s="695" t="s">
        <v>4813</v>
      </c>
      <c r="E197" s="695" t="s">
        <v>4814</v>
      </c>
      <c r="F197" s="710">
        <v>158</v>
      </c>
      <c r="G197" s="710">
        <v>23542</v>
      </c>
      <c r="H197" s="710">
        <v>1</v>
      </c>
      <c r="I197" s="710">
        <v>149</v>
      </c>
      <c r="J197" s="710">
        <v>167</v>
      </c>
      <c r="K197" s="710">
        <v>25050</v>
      </c>
      <c r="L197" s="710">
        <v>1.0640557301843514</v>
      </c>
      <c r="M197" s="710">
        <v>150</v>
      </c>
      <c r="N197" s="710">
        <v>111</v>
      </c>
      <c r="O197" s="710">
        <v>16688</v>
      </c>
      <c r="P197" s="700">
        <v>0.70886075949367089</v>
      </c>
      <c r="Q197" s="711">
        <v>150.34234234234233</v>
      </c>
    </row>
    <row r="198" spans="1:17" ht="14.4" customHeight="1" x14ac:dyDescent="0.3">
      <c r="A198" s="694" t="s">
        <v>4717</v>
      </c>
      <c r="B198" s="695" t="s">
        <v>4273</v>
      </c>
      <c r="C198" s="695" t="s">
        <v>3554</v>
      </c>
      <c r="D198" s="695" t="s">
        <v>4815</v>
      </c>
      <c r="E198" s="695" t="s">
        <v>4816</v>
      </c>
      <c r="F198" s="710">
        <v>475</v>
      </c>
      <c r="G198" s="710">
        <v>85975</v>
      </c>
      <c r="H198" s="710">
        <v>1</v>
      </c>
      <c r="I198" s="710">
        <v>181</v>
      </c>
      <c r="J198" s="710">
        <v>316</v>
      </c>
      <c r="K198" s="710">
        <v>57512</v>
      </c>
      <c r="L198" s="710">
        <v>0.66893864495492872</v>
      </c>
      <c r="M198" s="710">
        <v>182</v>
      </c>
      <c r="N198" s="710">
        <v>393</v>
      </c>
      <c r="O198" s="710">
        <v>71687</v>
      </c>
      <c r="P198" s="700">
        <v>0.83381215469613257</v>
      </c>
      <c r="Q198" s="711">
        <v>182.40966921119593</v>
      </c>
    </row>
    <row r="199" spans="1:17" ht="14.4" customHeight="1" x14ac:dyDescent="0.3">
      <c r="A199" s="694" t="s">
        <v>4717</v>
      </c>
      <c r="B199" s="695" t="s">
        <v>4273</v>
      </c>
      <c r="C199" s="695" t="s">
        <v>3554</v>
      </c>
      <c r="D199" s="695" t="s">
        <v>4817</v>
      </c>
      <c r="E199" s="695" t="s">
        <v>4818</v>
      </c>
      <c r="F199" s="710">
        <v>8</v>
      </c>
      <c r="G199" s="710">
        <v>992</v>
      </c>
      <c r="H199" s="710">
        <v>1</v>
      </c>
      <c r="I199" s="710">
        <v>124</v>
      </c>
      <c r="J199" s="710">
        <v>17</v>
      </c>
      <c r="K199" s="710">
        <v>2108</v>
      </c>
      <c r="L199" s="710">
        <v>2.125</v>
      </c>
      <c r="M199" s="710">
        <v>124</v>
      </c>
      <c r="N199" s="710">
        <v>6</v>
      </c>
      <c r="O199" s="710">
        <v>746</v>
      </c>
      <c r="P199" s="700">
        <v>0.75201612903225812</v>
      </c>
      <c r="Q199" s="711">
        <v>124.33333333333333</v>
      </c>
    </row>
    <row r="200" spans="1:17" ht="14.4" customHeight="1" x14ac:dyDescent="0.3">
      <c r="A200" s="694" t="s">
        <v>4717</v>
      </c>
      <c r="B200" s="695" t="s">
        <v>4273</v>
      </c>
      <c r="C200" s="695" t="s">
        <v>3554</v>
      </c>
      <c r="D200" s="695" t="s">
        <v>4819</v>
      </c>
      <c r="E200" s="695" t="s">
        <v>4820</v>
      </c>
      <c r="F200" s="710">
        <v>19</v>
      </c>
      <c r="G200" s="710">
        <v>4104</v>
      </c>
      <c r="H200" s="710">
        <v>1</v>
      </c>
      <c r="I200" s="710">
        <v>216</v>
      </c>
      <c r="J200" s="710">
        <v>13</v>
      </c>
      <c r="K200" s="710">
        <v>2821</v>
      </c>
      <c r="L200" s="710">
        <v>0.68737816764132553</v>
      </c>
      <c r="M200" s="710">
        <v>217</v>
      </c>
      <c r="N200" s="710">
        <v>13</v>
      </c>
      <c r="O200" s="710">
        <v>2826</v>
      </c>
      <c r="P200" s="700">
        <v>0.68859649122807021</v>
      </c>
      <c r="Q200" s="711">
        <v>217.38461538461539</v>
      </c>
    </row>
    <row r="201" spans="1:17" ht="14.4" customHeight="1" x14ac:dyDescent="0.3">
      <c r="A201" s="694" t="s">
        <v>4717</v>
      </c>
      <c r="B201" s="695" t="s">
        <v>4273</v>
      </c>
      <c r="C201" s="695" t="s">
        <v>3554</v>
      </c>
      <c r="D201" s="695" t="s">
        <v>4821</v>
      </c>
      <c r="E201" s="695" t="s">
        <v>4822</v>
      </c>
      <c r="F201" s="710">
        <v>4</v>
      </c>
      <c r="G201" s="710">
        <v>864</v>
      </c>
      <c r="H201" s="710">
        <v>1</v>
      </c>
      <c r="I201" s="710">
        <v>216</v>
      </c>
      <c r="J201" s="710">
        <v>5</v>
      </c>
      <c r="K201" s="710">
        <v>1085</v>
      </c>
      <c r="L201" s="710">
        <v>1.255787037037037</v>
      </c>
      <c r="M201" s="710">
        <v>217</v>
      </c>
      <c r="N201" s="710">
        <v>5</v>
      </c>
      <c r="O201" s="710">
        <v>1086</v>
      </c>
      <c r="P201" s="700">
        <v>1.2569444444444444</v>
      </c>
      <c r="Q201" s="711">
        <v>217.2</v>
      </c>
    </row>
    <row r="202" spans="1:17" ht="14.4" customHeight="1" x14ac:dyDescent="0.3">
      <c r="A202" s="694" t="s">
        <v>4717</v>
      </c>
      <c r="B202" s="695" t="s">
        <v>4273</v>
      </c>
      <c r="C202" s="695" t="s">
        <v>3554</v>
      </c>
      <c r="D202" s="695" t="s">
        <v>4823</v>
      </c>
      <c r="E202" s="695" t="s">
        <v>4824</v>
      </c>
      <c r="F202" s="710">
        <v>2</v>
      </c>
      <c r="G202" s="710">
        <v>436</v>
      </c>
      <c r="H202" s="710">
        <v>1</v>
      </c>
      <c r="I202" s="710">
        <v>218</v>
      </c>
      <c r="J202" s="710">
        <v>3</v>
      </c>
      <c r="K202" s="710">
        <v>657</v>
      </c>
      <c r="L202" s="710">
        <v>1.5068807339449541</v>
      </c>
      <c r="M202" s="710">
        <v>219</v>
      </c>
      <c r="N202" s="710">
        <v>2</v>
      </c>
      <c r="O202" s="710">
        <v>439</v>
      </c>
      <c r="P202" s="700">
        <v>1.0068807339449541</v>
      </c>
      <c r="Q202" s="711">
        <v>219.5</v>
      </c>
    </row>
    <row r="203" spans="1:17" ht="14.4" customHeight="1" x14ac:dyDescent="0.3">
      <c r="A203" s="694" t="s">
        <v>4717</v>
      </c>
      <c r="B203" s="695" t="s">
        <v>4273</v>
      </c>
      <c r="C203" s="695" t="s">
        <v>3554</v>
      </c>
      <c r="D203" s="695" t="s">
        <v>4825</v>
      </c>
      <c r="E203" s="695" t="s">
        <v>4826</v>
      </c>
      <c r="F203" s="710">
        <v>1</v>
      </c>
      <c r="G203" s="710">
        <v>608</v>
      </c>
      <c r="H203" s="710">
        <v>1</v>
      </c>
      <c r="I203" s="710">
        <v>608</v>
      </c>
      <c r="J203" s="710"/>
      <c r="K203" s="710"/>
      <c r="L203" s="710"/>
      <c r="M203" s="710"/>
      <c r="N203" s="710"/>
      <c r="O203" s="710"/>
      <c r="P203" s="700"/>
      <c r="Q203" s="711"/>
    </row>
    <row r="204" spans="1:17" ht="14.4" customHeight="1" x14ac:dyDescent="0.3">
      <c r="A204" s="694" t="s">
        <v>4717</v>
      </c>
      <c r="B204" s="695" t="s">
        <v>4273</v>
      </c>
      <c r="C204" s="695" t="s">
        <v>3554</v>
      </c>
      <c r="D204" s="695" t="s">
        <v>4827</v>
      </c>
      <c r="E204" s="695" t="s">
        <v>4828</v>
      </c>
      <c r="F204" s="710">
        <v>1</v>
      </c>
      <c r="G204" s="710">
        <v>325</v>
      </c>
      <c r="H204" s="710">
        <v>1</v>
      </c>
      <c r="I204" s="710">
        <v>325</v>
      </c>
      <c r="J204" s="710">
        <v>1</v>
      </c>
      <c r="K204" s="710">
        <v>326</v>
      </c>
      <c r="L204" s="710">
        <v>1.003076923076923</v>
      </c>
      <c r="M204" s="710">
        <v>326</v>
      </c>
      <c r="N204" s="710"/>
      <c r="O204" s="710"/>
      <c r="P204" s="700"/>
      <c r="Q204" s="711"/>
    </row>
    <row r="205" spans="1:17" ht="14.4" customHeight="1" x14ac:dyDescent="0.3">
      <c r="A205" s="694" t="s">
        <v>4717</v>
      </c>
      <c r="B205" s="695" t="s">
        <v>4273</v>
      </c>
      <c r="C205" s="695" t="s">
        <v>3554</v>
      </c>
      <c r="D205" s="695" t="s">
        <v>4829</v>
      </c>
      <c r="E205" s="695" t="s">
        <v>4830</v>
      </c>
      <c r="F205" s="710">
        <v>8</v>
      </c>
      <c r="G205" s="710">
        <v>32976</v>
      </c>
      <c r="H205" s="710">
        <v>1</v>
      </c>
      <c r="I205" s="710">
        <v>4122</v>
      </c>
      <c r="J205" s="710">
        <v>17</v>
      </c>
      <c r="K205" s="710">
        <v>70159</v>
      </c>
      <c r="L205" s="710">
        <v>2.1275776322173701</v>
      </c>
      <c r="M205" s="710">
        <v>4127</v>
      </c>
      <c r="N205" s="710">
        <v>19</v>
      </c>
      <c r="O205" s="710">
        <v>78453</v>
      </c>
      <c r="P205" s="700">
        <v>2.3790938864628819</v>
      </c>
      <c r="Q205" s="711">
        <v>4129.105263157895</v>
      </c>
    </row>
    <row r="206" spans="1:17" ht="14.4" customHeight="1" x14ac:dyDescent="0.3">
      <c r="A206" s="694" t="s">
        <v>4717</v>
      </c>
      <c r="B206" s="695" t="s">
        <v>4273</v>
      </c>
      <c r="C206" s="695" t="s">
        <v>3554</v>
      </c>
      <c r="D206" s="695" t="s">
        <v>4831</v>
      </c>
      <c r="E206" s="695" t="s">
        <v>4832</v>
      </c>
      <c r="F206" s="710">
        <v>23</v>
      </c>
      <c r="G206" s="710">
        <v>87653</v>
      </c>
      <c r="H206" s="710">
        <v>1</v>
      </c>
      <c r="I206" s="710">
        <v>3811</v>
      </c>
      <c r="J206" s="710">
        <v>54</v>
      </c>
      <c r="K206" s="710">
        <v>206010</v>
      </c>
      <c r="L206" s="710">
        <v>2.3502903494461114</v>
      </c>
      <c r="M206" s="710">
        <v>3815</v>
      </c>
      <c r="N206" s="710">
        <v>55</v>
      </c>
      <c r="O206" s="710">
        <v>209909</v>
      </c>
      <c r="P206" s="700">
        <v>2.3947725691077317</v>
      </c>
      <c r="Q206" s="711">
        <v>3816.5272727272727</v>
      </c>
    </row>
    <row r="207" spans="1:17" ht="14.4" customHeight="1" x14ac:dyDescent="0.3">
      <c r="A207" s="694" t="s">
        <v>4717</v>
      </c>
      <c r="B207" s="695" t="s">
        <v>4273</v>
      </c>
      <c r="C207" s="695" t="s">
        <v>3554</v>
      </c>
      <c r="D207" s="695" t="s">
        <v>4833</v>
      </c>
      <c r="E207" s="695" t="s">
        <v>4834</v>
      </c>
      <c r="F207" s="710"/>
      <c r="G207" s="710"/>
      <c r="H207" s="710"/>
      <c r="I207" s="710"/>
      <c r="J207" s="710"/>
      <c r="K207" s="710"/>
      <c r="L207" s="710"/>
      <c r="M207" s="710"/>
      <c r="N207" s="710">
        <v>2</v>
      </c>
      <c r="O207" s="710">
        <v>15670</v>
      </c>
      <c r="P207" s="700"/>
      <c r="Q207" s="711">
        <v>7835</v>
      </c>
    </row>
    <row r="208" spans="1:17" ht="14.4" customHeight="1" x14ac:dyDescent="0.3">
      <c r="A208" s="694" t="s">
        <v>4717</v>
      </c>
      <c r="B208" s="695" t="s">
        <v>4273</v>
      </c>
      <c r="C208" s="695" t="s">
        <v>3554</v>
      </c>
      <c r="D208" s="695" t="s">
        <v>4835</v>
      </c>
      <c r="E208" s="695" t="s">
        <v>4836</v>
      </c>
      <c r="F208" s="710">
        <v>6</v>
      </c>
      <c r="G208" s="710">
        <v>7656</v>
      </c>
      <c r="H208" s="710">
        <v>1</v>
      </c>
      <c r="I208" s="710">
        <v>1276</v>
      </c>
      <c r="J208" s="710">
        <v>6</v>
      </c>
      <c r="K208" s="710">
        <v>7662</v>
      </c>
      <c r="L208" s="710">
        <v>1.0007836990595611</v>
      </c>
      <c r="M208" s="710">
        <v>1277</v>
      </c>
      <c r="N208" s="710">
        <v>4</v>
      </c>
      <c r="O208" s="710">
        <v>5111</v>
      </c>
      <c r="P208" s="700">
        <v>0.6675809822361547</v>
      </c>
      <c r="Q208" s="711">
        <v>1277.75</v>
      </c>
    </row>
    <row r="209" spans="1:17" ht="14.4" customHeight="1" x14ac:dyDescent="0.3">
      <c r="A209" s="694" t="s">
        <v>4717</v>
      </c>
      <c r="B209" s="695" t="s">
        <v>4273</v>
      </c>
      <c r="C209" s="695" t="s">
        <v>3554</v>
      </c>
      <c r="D209" s="695" t="s">
        <v>4837</v>
      </c>
      <c r="E209" s="695" t="s">
        <v>4838</v>
      </c>
      <c r="F209" s="710">
        <v>2</v>
      </c>
      <c r="G209" s="710">
        <v>2326</v>
      </c>
      <c r="H209" s="710">
        <v>1</v>
      </c>
      <c r="I209" s="710">
        <v>1163</v>
      </c>
      <c r="J209" s="710">
        <v>2</v>
      </c>
      <c r="K209" s="710">
        <v>2328</v>
      </c>
      <c r="L209" s="710">
        <v>1.000859845227859</v>
      </c>
      <c r="M209" s="710">
        <v>1164</v>
      </c>
      <c r="N209" s="710"/>
      <c r="O209" s="710"/>
      <c r="P209" s="700"/>
      <c r="Q209" s="711"/>
    </row>
    <row r="210" spans="1:17" ht="14.4" customHeight="1" x14ac:dyDescent="0.3">
      <c r="A210" s="694" t="s">
        <v>4717</v>
      </c>
      <c r="B210" s="695" t="s">
        <v>4273</v>
      </c>
      <c r="C210" s="695" t="s">
        <v>3554</v>
      </c>
      <c r="D210" s="695" t="s">
        <v>4839</v>
      </c>
      <c r="E210" s="695" t="s">
        <v>4840</v>
      </c>
      <c r="F210" s="710">
        <v>109</v>
      </c>
      <c r="G210" s="710">
        <v>552085</v>
      </c>
      <c r="H210" s="710">
        <v>1</v>
      </c>
      <c r="I210" s="710">
        <v>5065</v>
      </c>
      <c r="J210" s="710">
        <v>108</v>
      </c>
      <c r="K210" s="710">
        <v>547344</v>
      </c>
      <c r="L210" s="710">
        <v>0.99141255422625141</v>
      </c>
      <c r="M210" s="710">
        <v>5068</v>
      </c>
      <c r="N210" s="710">
        <v>160</v>
      </c>
      <c r="O210" s="710">
        <v>811288</v>
      </c>
      <c r="P210" s="700">
        <v>1.4694983562313775</v>
      </c>
      <c r="Q210" s="711">
        <v>5070.55</v>
      </c>
    </row>
    <row r="211" spans="1:17" ht="14.4" customHeight="1" x14ac:dyDescent="0.3">
      <c r="A211" s="694" t="s">
        <v>4717</v>
      </c>
      <c r="B211" s="695" t="s">
        <v>4273</v>
      </c>
      <c r="C211" s="695" t="s">
        <v>3554</v>
      </c>
      <c r="D211" s="695" t="s">
        <v>4841</v>
      </c>
      <c r="E211" s="695" t="s">
        <v>4842</v>
      </c>
      <c r="F211" s="710">
        <v>3</v>
      </c>
      <c r="G211" s="710">
        <v>16515</v>
      </c>
      <c r="H211" s="710">
        <v>1</v>
      </c>
      <c r="I211" s="710">
        <v>5505</v>
      </c>
      <c r="J211" s="710"/>
      <c r="K211" s="710"/>
      <c r="L211" s="710"/>
      <c r="M211" s="710"/>
      <c r="N211" s="710">
        <v>3</v>
      </c>
      <c r="O211" s="710">
        <v>16536</v>
      </c>
      <c r="P211" s="700">
        <v>1.0012715712988192</v>
      </c>
      <c r="Q211" s="711">
        <v>5512</v>
      </c>
    </row>
    <row r="212" spans="1:17" ht="14.4" customHeight="1" x14ac:dyDescent="0.3">
      <c r="A212" s="694" t="s">
        <v>4717</v>
      </c>
      <c r="B212" s="695" t="s">
        <v>4273</v>
      </c>
      <c r="C212" s="695" t="s">
        <v>3554</v>
      </c>
      <c r="D212" s="695" t="s">
        <v>4843</v>
      </c>
      <c r="E212" s="695" t="s">
        <v>4844</v>
      </c>
      <c r="F212" s="710">
        <v>168</v>
      </c>
      <c r="G212" s="710">
        <v>28896</v>
      </c>
      <c r="H212" s="710">
        <v>1</v>
      </c>
      <c r="I212" s="710">
        <v>172</v>
      </c>
      <c r="J212" s="710">
        <v>154</v>
      </c>
      <c r="K212" s="710">
        <v>26642</v>
      </c>
      <c r="L212" s="710">
        <v>0.92199612403100772</v>
      </c>
      <c r="M212" s="710">
        <v>173</v>
      </c>
      <c r="N212" s="710">
        <v>172</v>
      </c>
      <c r="O212" s="710">
        <v>29829</v>
      </c>
      <c r="P212" s="700">
        <v>1.0322882059800664</v>
      </c>
      <c r="Q212" s="711">
        <v>173.42441860465115</v>
      </c>
    </row>
    <row r="213" spans="1:17" ht="14.4" customHeight="1" x14ac:dyDescent="0.3">
      <c r="A213" s="694" t="s">
        <v>4717</v>
      </c>
      <c r="B213" s="695" t="s">
        <v>4273</v>
      </c>
      <c r="C213" s="695" t="s">
        <v>3554</v>
      </c>
      <c r="D213" s="695" t="s">
        <v>4845</v>
      </c>
      <c r="E213" s="695" t="s">
        <v>4846</v>
      </c>
      <c r="F213" s="710">
        <v>356</v>
      </c>
      <c r="G213" s="710">
        <v>709864</v>
      </c>
      <c r="H213" s="710">
        <v>1</v>
      </c>
      <c r="I213" s="710">
        <v>1994</v>
      </c>
      <c r="J213" s="710">
        <v>306</v>
      </c>
      <c r="K213" s="710">
        <v>610776</v>
      </c>
      <c r="L213" s="710">
        <v>0.86041269877046866</v>
      </c>
      <c r="M213" s="710">
        <v>1996</v>
      </c>
      <c r="N213" s="710">
        <v>209</v>
      </c>
      <c r="O213" s="710">
        <v>417395</v>
      </c>
      <c r="P213" s="700">
        <v>0.58799291131822429</v>
      </c>
      <c r="Q213" s="711">
        <v>1997.1052631578948</v>
      </c>
    </row>
    <row r="214" spans="1:17" ht="14.4" customHeight="1" x14ac:dyDescent="0.3">
      <c r="A214" s="694" t="s">
        <v>4717</v>
      </c>
      <c r="B214" s="695" t="s">
        <v>4273</v>
      </c>
      <c r="C214" s="695" t="s">
        <v>3554</v>
      </c>
      <c r="D214" s="695" t="s">
        <v>4847</v>
      </c>
      <c r="E214" s="695" t="s">
        <v>4848</v>
      </c>
      <c r="F214" s="710">
        <v>47</v>
      </c>
      <c r="G214" s="710">
        <v>126477</v>
      </c>
      <c r="H214" s="710">
        <v>1</v>
      </c>
      <c r="I214" s="710">
        <v>2691</v>
      </c>
      <c r="J214" s="710">
        <v>34</v>
      </c>
      <c r="K214" s="710">
        <v>91528</v>
      </c>
      <c r="L214" s="710">
        <v>0.72367307889972088</v>
      </c>
      <c r="M214" s="710">
        <v>2692</v>
      </c>
      <c r="N214" s="710">
        <v>59</v>
      </c>
      <c r="O214" s="710">
        <v>158894</v>
      </c>
      <c r="P214" s="700">
        <v>1.2563074709235671</v>
      </c>
      <c r="Q214" s="711">
        <v>2693.1186440677966</v>
      </c>
    </row>
    <row r="215" spans="1:17" ht="14.4" customHeight="1" x14ac:dyDescent="0.3">
      <c r="A215" s="694" t="s">
        <v>4717</v>
      </c>
      <c r="B215" s="695" t="s">
        <v>4273</v>
      </c>
      <c r="C215" s="695" t="s">
        <v>3554</v>
      </c>
      <c r="D215" s="695" t="s">
        <v>4849</v>
      </c>
      <c r="E215" s="695" t="s">
        <v>4850</v>
      </c>
      <c r="F215" s="710"/>
      <c r="G215" s="710"/>
      <c r="H215" s="710"/>
      <c r="I215" s="710"/>
      <c r="J215" s="710">
        <v>2</v>
      </c>
      <c r="K215" s="710">
        <v>4152</v>
      </c>
      <c r="L215" s="710"/>
      <c r="M215" s="710">
        <v>2076</v>
      </c>
      <c r="N215" s="710">
        <v>2</v>
      </c>
      <c r="O215" s="710">
        <v>4152</v>
      </c>
      <c r="P215" s="700"/>
      <c r="Q215" s="711">
        <v>2076</v>
      </c>
    </row>
    <row r="216" spans="1:17" ht="14.4" customHeight="1" x14ac:dyDescent="0.3">
      <c r="A216" s="694" t="s">
        <v>4717</v>
      </c>
      <c r="B216" s="695" t="s">
        <v>4273</v>
      </c>
      <c r="C216" s="695" t="s">
        <v>3554</v>
      </c>
      <c r="D216" s="695" t="s">
        <v>4851</v>
      </c>
      <c r="E216" s="695" t="s">
        <v>4852</v>
      </c>
      <c r="F216" s="710">
        <v>3</v>
      </c>
      <c r="G216" s="710">
        <v>447</v>
      </c>
      <c r="H216" s="710">
        <v>1</v>
      </c>
      <c r="I216" s="710">
        <v>149</v>
      </c>
      <c r="J216" s="710">
        <v>4</v>
      </c>
      <c r="K216" s="710">
        <v>600</v>
      </c>
      <c r="L216" s="710">
        <v>1.3422818791946309</v>
      </c>
      <c r="M216" s="710">
        <v>150</v>
      </c>
      <c r="N216" s="710">
        <v>5</v>
      </c>
      <c r="O216" s="710">
        <v>754</v>
      </c>
      <c r="P216" s="700">
        <v>1.6868008948545861</v>
      </c>
      <c r="Q216" s="711">
        <v>150.80000000000001</v>
      </c>
    </row>
    <row r="217" spans="1:17" ht="14.4" customHeight="1" x14ac:dyDescent="0.3">
      <c r="A217" s="694" t="s">
        <v>4717</v>
      </c>
      <c r="B217" s="695" t="s">
        <v>4273</v>
      </c>
      <c r="C217" s="695" t="s">
        <v>3554</v>
      </c>
      <c r="D217" s="695" t="s">
        <v>4853</v>
      </c>
      <c r="E217" s="695" t="s">
        <v>4854</v>
      </c>
      <c r="F217" s="710">
        <v>11</v>
      </c>
      <c r="G217" s="710">
        <v>2112</v>
      </c>
      <c r="H217" s="710">
        <v>1</v>
      </c>
      <c r="I217" s="710">
        <v>192</v>
      </c>
      <c r="J217" s="710">
        <v>2</v>
      </c>
      <c r="K217" s="710">
        <v>386</v>
      </c>
      <c r="L217" s="710">
        <v>0.18276515151515152</v>
      </c>
      <c r="M217" s="710">
        <v>193</v>
      </c>
      <c r="N217" s="710">
        <v>1</v>
      </c>
      <c r="O217" s="710">
        <v>194</v>
      </c>
      <c r="P217" s="700">
        <v>9.1856060606060608E-2</v>
      </c>
      <c r="Q217" s="711">
        <v>194</v>
      </c>
    </row>
    <row r="218" spans="1:17" ht="14.4" customHeight="1" x14ac:dyDescent="0.3">
      <c r="A218" s="694" t="s">
        <v>4717</v>
      </c>
      <c r="B218" s="695" t="s">
        <v>4273</v>
      </c>
      <c r="C218" s="695" t="s">
        <v>3554</v>
      </c>
      <c r="D218" s="695" t="s">
        <v>4454</v>
      </c>
      <c r="E218" s="695" t="s">
        <v>4455</v>
      </c>
      <c r="F218" s="710">
        <v>1719</v>
      </c>
      <c r="G218" s="710">
        <v>338643</v>
      </c>
      <c r="H218" s="710">
        <v>1</v>
      </c>
      <c r="I218" s="710">
        <v>197</v>
      </c>
      <c r="J218" s="710">
        <v>1398</v>
      </c>
      <c r="K218" s="710">
        <v>276804</v>
      </c>
      <c r="L218" s="710">
        <v>0.8173917665506153</v>
      </c>
      <c r="M218" s="710">
        <v>198</v>
      </c>
      <c r="N218" s="710">
        <v>1742</v>
      </c>
      <c r="O218" s="710">
        <v>345634</v>
      </c>
      <c r="P218" s="700">
        <v>1.0206441591882898</v>
      </c>
      <c r="Q218" s="711">
        <v>198.41216991963262</v>
      </c>
    </row>
    <row r="219" spans="1:17" ht="14.4" customHeight="1" x14ac:dyDescent="0.3">
      <c r="A219" s="694" t="s">
        <v>4717</v>
      </c>
      <c r="B219" s="695" t="s">
        <v>4273</v>
      </c>
      <c r="C219" s="695" t="s">
        <v>3554</v>
      </c>
      <c r="D219" s="695" t="s">
        <v>4855</v>
      </c>
      <c r="E219" s="695" t="s">
        <v>4856</v>
      </c>
      <c r="F219" s="710">
        <v>1</v>
      </c>
      <c r="G219" s="710">
        <v>414</v>
      </c>
      <c r="H219" s="710">
        <v>1</v>
      </c>
      <c r="I219" s="710">
        <v>414</v>
      </c>
      <c r="J219" s="710"/>
      <c r="K219" s="710"/>
      <c r="L219" s="710"/>
      <c r="M219" s="710"/>
      <c r="N219" s="710"/>
      <c r="O219" s="710"/>
      <c r="P219" s="700"/>
      <c r="Q219" s="711"/>
    </row>
    <row r="220" spans="1:17" ht="14.4" customHeight="1" x14ac:dyDescent="0.3">
      <c r="A220" s="694" t="s">
        <v>4717</v>
      </c>
      <c r="B220" s="695" t="s">
        <v>4273</v>
      </c>
      <c r="C220" s="695" t="s">
        <v>3554</v>
      </c>
      <c r="D220" s="695" t="s">
        <v>4857</v>
      </c>
      <c r="E220" s="695" t="s">
        <v>4858</v>
      </c>
      <c r="F220" s="710">
        <v>3</v>
      </c>
      <c r="G220" s="710">
        <v>471</v>
      </c>
      <c r="H220" s="710">
        <v>1</v>
      </c>
      <c r="I220" s="710">
        <v>157</v>
      </c>
      <c r="J220" s="710">
        <v>9</v>
      </c>
      <c r="K220" s="710">
        <v>1422</v>
      </c>
      <c r="L220" s="710">
        <v>3.0191082802547773</v>
      </c>
      <c r="M220" s="710">
        <v>158</v>
      </c>
      <c r="N220" s="710">
        <v>3</v>
      </c>
      <c r="O220" s="710">
        <v>475</v>
      </c>
      <c r="P220" s="700">
        <v>1.0084925690021231</v>
      </c>
      <c r="Q220" s="711">
        <v>158.33333333333334</v>
      </c>
    </row>
    <row r="221" spans="1:17" ht="14.4" customHeight="1" x14ac:dyDescent="0.3">
      <c r="A221" s="694" t="s">
        <v>4717</v>
      </c>
      <c r="B221" s="695" t="s">
        <v>4273</v>
      </c>
      <c r="C221" s="695" t="s">
        <v>3554</v>
      </c>
      <c r="D221" s="695" t="s">
        <v>4859</v>
      </c>
      <c r="E221" s="695" t="s">
        <v>4860</v>
      </c>
      <c r="F221" s="710">
        <v>2</v>
      </c>
      <c r="G221" s="710">
        <v>622</v>
      </c>
      <c r="H221" s="710">
        <v>1</v>
      </c>
      <c r="I221" s="710">
        <v>311</v>
      </c>
      <c r="J221" s="710"/>
      <c r="K221" s="710"/>
      <c r="L221" s="710"/>
      <c r="M221" s="710"/>
      <c r="N221" s="710"/>
      <c r="O221" s="710"/>
      <c r="P221" s="700"/>
      <c r="Q221" s="711"/>
    </row>
    <row r="222" spans="1:17" ht="14.4" customHeight="1" x14ac:dyDescent="0.3">
      <c r="A222" s="694" t="s">
        <v>4717</v>
      </c>
      <c r="B222" s="695" t="s">
        <v>4273</v>
      </c>
      <c r="C222" s="695" t="s">
        <v>3554</v>
      </c>
      <c r="D222" s="695" t="s">
        <v>4861</v>
      </c>
      <c r="E222" s="695" t="s">
        <v>4862</v>
      </c>
      <c r="F222" s="710">
        <v>29</v>
      </c>
      <c r="G222" s="710">
        <v>61364</v>
      </c>
      <c r="H222" s="710">
        <v>1</v>
      </c>
      <c r="I222" s="710">
        <v>2116</v>
      </c>
      <c r="J222" s="710">
        <v>86</v>
      </c>
      <c r="K222" s="710">
        <v>182148</v>
      </c>
      <c r="L222" s="710">
        <v>2.9683201877322207</v>
      </c>
      <c r="M222" s="710">
        <v>2118</v>
      </c>
      <c r="N222" s="710">
        <v>69</v>
      </c>
      <c r="O222" s="710">
        <v>146241</v>
      </c>
      <c r="P222" s="700">
        <v>2.3831725441627012</v>
      </c>
      <c r="Q222" s="711">
        <v>2119.4347826086955</v>
      </c>
    </row>
    <row r="223" spans="1:17" ht="14.4" customHeight="1" x14ac:dyDescent="0.3">
      <c r="A223" s="694" t="s">
        <v>4717</v>
      </c>
      <c r="B223" s="695" t="s">
        <v>4273</v>
      </c>
      <c r="C223" s="695" t="s">
        <v>3554</v>
      </c>
      <c r="D223" s="695" t="s">
        <v>4863</v>
      </c>
      <c r="E223" s="695" t="s">
        <v>4832</v>
      </c>
      <c r="F223" s="710">
        <v>24</v>
      </c>
      <c r="G223" s="710">
        <v>44688</v>
      </c>
      <c r="H223" s="710">
        <v>1</v>
      </c>
      <c r="I223" s="710">
        <v>1862</v>
      </c>
      <c r="J223" s="710">
        <v>54</v>
      </c>
      <c r="K223" s="710">
        <v>100656</v>
      </c>
      <c r="L223" s="710">
        <v>2.2524167561761548</v>
      </c>
      <c r="M223" s="710">
        <v>1864</v>
      </c>
      <c r="N223" s="710">
        <v>60</v>
      </c>
      <c r="O223" s="710">
        <v>111882</v>
      </c>
      <c r="P223" s="700">
        <v>2.5036251342642322</v>
      </c>
      <c r="Q223" s="711">
        <v>1864.7</v>
      </c>
    </row>
    <row r="224" spans="1:17" ht="14.4" customHeight="1" x14ac:dyDescent="0.3">
      <c r="A224" s="694" t="s">
        <v>4717</v>
      </c>
      <c r="B224" s="695" t="s">
        <v>4273</v>
      </c>
      <c r="C224" s="695" t="s">
        <v>3554</v>
      </c>
      <c r="D224" s="695" t="s">
        <v>4864</v>
      </c>
      <c r="E224" s="695" t="s">
        <v>4865</v>
      </c>
      <c r="F224" s="710">
        <v>1</v>
      </c>
      <c r="G224" s="710">
        <v>157</v>
      </c>
      <c r="H224" s="710">
        <v>1</v>
      </c>
      <c r="I224" s="710">
        <v>157</v>
      </c>
      <c r="J224" s="710">
        <v>1</v>
      </c>
      <c r="K224" s="710">
        <v>158</v>
      </c>
      <c r="L224" s="710">
        <v>1.0063694267515924</v>
      </c>
      <c r="M224" s="710">
        <v>158</v>
      </c>
      <c r="N224" s="710"/>
      <c r="O224" s="710"/>
      <c r="P224" s="700"/>
      <c r="Q224" s="711"/>
    </row>
    <row r="225" spans="1:17" ht="14.4" customHeight="1" x14ac:dyDescent="0.3">
      <c r="A225" s="694" t="s">
        <v>4717</v>
      </c>
      <c r="B225" s="695" t="s">
        <v>4273</v>
      </c>
      <c r="C225" s="695" t="s">
        <v>3554</v>
      </c>
      <c r="D225" s="695" t="s">
        <v>4866</v>
      </c>
      <c r="E225" s="695" t="s">
        <v>4867</v>
      </c>
      <c r="F225" s="710">
        <v>13</v>
      </c>
      <c r="G225" s="710">
        <v>108914</v>
      </c>
      <c r="H225" s="710">
        <v>1</v>
      </c>
      <c r="I225" s="710">
        <v>8378</v>
      </c>
      <c r="J225" s="710">
        <v>30</v>
      </c>
      <c r="K225" s="710">
        <v>251520</v>
      </c>
      <c r="L225" s="710">
        <v>2.3093449877885304</v>
      </c>
      <c r="M225" s="710">
        <v>8384</v>
      </c>
      <c r="N225" s="710">
        <v>37</v>
      </c>
      <c r="O225" s="710">
        <v>310307</v>
      </c>
      <c r="P225" s="700">
        <v>2.8491011256587768</v>
      </c>
      <c r="Q225" s="711">
        <v>8386.6756756756749</v>
      </c>
    </row>
    <row r="226" spans="1:17" ht="14.4" customHeight="1" x14ac:dyDescent="0.3">
      <c r="A226" s="694" t="s">
        <v>4717</v>
      </c>
      <c r="B226" s="695" t="s">
        <v>4273</v>
      </c>
      <c r="C226" s="695" t="s">
        <v>3554</v>
      </c>
      <c r="D226" s="695" t="s">
        <v>4868</v>
      </c>
      <c r="E226" s="695" t="s">
        <v>4869</v>
      </c>
      <c r="F226" s="710"/>
      <c r="G226" s="710"/>
      <c r="H226" s="710"/>
      <c r="I226" s="710"/>
      <c r="J226" s="710"/>
      <c r="K226" s="710"/>
      <c r="L226" s="710"/>
      <c r="M226" s="710"/>
      <c r="N226" s="710">
        <v>1</v>
      </c>
      <c r="O226" s="710">
        <v>1993</v>
      </c>
      <c r="P226" s="700"/>
      <c r="Q226" s="711">
        <v>1993</v>
      </c>
    </row>
    <row r="227" spans="1:17" ht="14.4" customHeight="1" x14ac:dyDescent="0.3">
      <c r="A227" s="694" t="s">
        <v>4870</v>
      </c>
      <c r="B227" s="695" t="s">
        <v>4871</v>
      </c>
      <c r="C227" s="695" t="s">
        <v>3554</v>
      </c>
      <c r="D227" s="695" t="s">
        <v>4872</v>
      </c>
      <c r="E227" s="695" t="s">
        <v>4873</v>
      </c>
      <c r="F227" s="710">
        <v>268</v>
      </c>
      <c r="G227" s="710">
        <v>54136</v>
      </c>
      <c r="H227" s="710">
        <v>1</v>
      </c>
      <c r="I227" s="710">
        <v>202</v>
      </c>
      <c r="J227" s="710">
        <v>226</v>
      </c>
      <c r="K227" s="710">
        <v>45878</v>
      </c>
      <c r="L227" s="710">
        <v>0.84745825328801538</v>
      </c>
      <c r="M227" s="710">
        <v>203</v>
      </c>
      <c r="N227" s="710">
        <v>273</v>
      </c>
      <c r="O227" s="710">
        <v>55611</v>
      </c>
      <c r="P227" s="700">
        <v>1.0272461947687306</v>
      </c>
      <c r="Q227" s="711">
        <v>203.7032967032967</v>
      </c>
    </row>
    <row r="228" spans="1:17" ht="14.4" customHeight="1" x14ac:dyDescent="0.3">
      <c r="A228" s="694" t="s">
        <v>4870</v>
      </c>
      <c r="B228" s="695" t="s">
        <v>4871</v>
      </c>
      <c r="C228" s="695" t="s">
        <v>3554</v>
      </c>
      <c r="D228" s="695" t="s">
        <v>4874</v>
      </c>
      <c r="E228" s="695" t="s">
        <v>4873</v>
      </c>
      <c r="F228" s="710"/>
      <c r="G228" s="710"/>
      <c r="H228" s="710"/>
      <c r="I228" s="710"/>
      <c r="J228" s="710"/>
      <c r="K228" s="710"/>
      <c r="L228" s="710"/>
      <c r="M228" s="710"/>
      <c r="N228" s="710">
        <v>2</v>
      </c>
      <c r="O228" s="710">
        <v>168</v>
      </c>
      <c r="P228" s="700"/>
      <c r="Q228" s="711">
        <v>84</v>
      </c>
    </row>
    <row r="229" spans="1:17" ht="14.4" customHeight="1" x14ac:dyDescent="0.3">
      <c r="A229" s="694" t="s">
        <v>4870</v>
      </c>
      <c r="B229" s="695" t="s">
        <v>4871</v>
      </c>
      <c r="C229" s="695" t="s">
        <v>3554</v>
      </c>
      <c r="D229" s="695" t="s">
        <v>4875</v>
      </c>
      <c r="E229" s="695" t="s">
        <v>4876</v>
      </c>
      <c r="F229" s="710">
        <v>178</v>
      </c>
      <c r="G229" s="710">
        <v>51798</v>
      </c>
      <c r="H229" s="710">
        <v>1</v>
      </c>
      <c r="I229" s="710">
        <v>291</v>
      </c>
      <c r="J229" s="710">
        <v>160</v>
      </c>
      <c r="K229" s="710">
        <v>46720</v>
      </c>
      <c r="L229" s="710">
        <v>0.90196532684659636</v>
      </c>
      <c r="M229" s="710">
        <v>292</v>
      </c>
      <c r="N229" s="710">
        <v>237</v>
      </c>
      <c r="O229" s="710">
        <v>69372</v>
      </c>
      <c r="P229" s="700">
        <v>1.3392795088613461</v>
      </c>
      <c r="Q229" s="711">
        <v>292.70886075949369</v>
      </c>
    </row>
    <row r="230" spans="1:17" ht="14.4" customHeight="1" x14ac:dyDescent="0.3">
      <c r="A230" s="694" t="s">
        <v>4870</v>
      </c>
      <c r="B230" s="695" t="s">
        <v>4871</v>
      </c>
      <c r="C230" s="695" t="s">
        <v>3554</v>
      </c>
      <c r="D230" s="695" t="s">
        <v>4877</v>
      </c>
      <c r="E230" s="695" t="s">
        <v>4878</v>
      </c>
      <c r="F230" s="710"/>
      <c r="G230" s="710"/>
      <c r="H230" s="710"/>
      <c r="I230" s="710"/>
      <c r="J230" s="710">
        <v>6</v>
      </c>
      <c r="K230" s="710">
        <v>558</v>
      </c>
      <c r="L230" s="710"/>
      <c r="M230" s="710">
        <v>93</v>
      </c>
      <c r="N230" s="710">
        <v>3</v>
      </c>
      <c r="O230" s="710">
        <v>279</v>
      </c>
      <c r="P230" s="700"/>
      <c r="Q230" s="711">
        <v>93</v>
      </c>
    </row>
    <row r="231" spans="1:17" ht="14.4" customHeight="1" x14ac:dyDescent="0.3">
      <c r="A231" s="694" t="s">
        <v>4870</v>
      </c>
      <c r="B231" s="695" t="s">
        <v>4871</v>
      </c>
      <c r="C231" s="695" t="s">
        <v>3554</v>
      </c>
      <c r="D231" s="695" t="s">
        <v>4879</v>
      </c>
      <c r="E231" s="695" t="s">
        <v>4880</v>
      </c>
      <c r="F231" s="710">
        <v>243</v>
      </c>
      <c r="G231" s="710">
        <v>32319</v>
      </c>
      <c r="H231" s="710">
        <v>1</v>
      </c>
      <c r="I231" s="710">
        <v>133</v>
      </c>
      <c r="J231" s="710">
        <v>249</v>
      </c>
      <c r="K231" s="710">
        <v>33366</v>
      </c>
      <c r="L231" s="710">
        <v>1.0323958043256289</v>
      </c>
      <c r="M231" s="710">
        <v>134</v>
      </c>
      <c r="N231" s="710">
        <v>229</v>
      </c>
      <c r="O231" s="710">
        <v>30777</v>
      </c>
      <c r="P231" s="700">
        <v>0.95228812772672422</v>
      </c>
      <c r="Q231" s="711">
        <v>134.39737991266375</v>
      </c>
    </row>
    <row r="232" spans="1:17" ht="14.4" customHeight="1" x14ac:dyDescent="0.3">
      <c r="A232" s="694" t="s">
        <v>4870</v>
      </c>
      <c r="B232" s="695" t="s">
        <v>4871</v>
      </c>
      <c r="C232" s="695" t="s">
        <v>3554</v>
      </c>
      <c r="D232" s="695" t="s">
        <v>4881</v>
      </c>
      <c r="E232" s="695" t="s">
        <v>4880</v>
      </c>
      <c r="F232" s="710"/>
      <c r="G232" s="710"/>
      <c r="H232" s="710"/>
      <c r="I232" s="710"/>
      <c r="J232" s="710"/>
      <c r="K232" s="710"/>
      <c r="L232" s="710"/>
      <c r="M232" s="710"/>
      <c r="N232" s="710">
        <v>1</v>
      </c>
      <c r="O232" s="710">
        <v>175</v>
      </c>
      <c r="P232" s="700"/>
      <c r="Q232" s="711">
        <v>175</v>
      </c>
    </row>
    <row r="233" spans="1:17" ht="14.4" customHeight="1" x14ac:dyDescent="0.3">
      <c r="A233" s="694" t="s">
        <v>4870</v>
      </c>
      <c r="B233" s="695" t="s">
        <v>4871</v>
      </c>
      <c r="C233" s="695" t="s">
        <v>3554</v>
      </c>
      <c r="D233" s="695" t="s">
        <v>4882</v>
      </c>
      <c r="E233" s="695" t="s">
        <v>4883</v>
      </c>
      <c r="F233" s="710">
        <v>2</v>
      </c>
      <c r="G233" s="710">
        <v>1218</v>
      </c>
      <c r="H233" s="710">
        <v>1</v>
      </c>
      <c r="I233" s="710">
        <v>609</v>
      </c>
      <c r="J233" s="710">
        <v>2</v>
      </c>
      <c r="K233" s="710">
        <v>1224</v>
      </c>
      <c r="L233" s="710">
        <v>1.0049261083743843</v>
      </c>
      <c r="M233" s="710">
        <v>612</v>
      </c>
      <c r="N233" s="710">
        <v>2</v>
      </c>
      <c r="O233" s="710">
        <v>1224</v>
      </c>
      <c r="P233" s="700">
        <v>1.0049261083743843</v>
      </c>
      <c r="Q233" s="711">
        <v>612</v>
      </c>
    </row>
    <row r="234" spans="1:17" ht="14.4" customHeight="1" x14ac:dyDescent="0.3">
      <c r="A234" s="694" t="s">
        <v>4870</v>
      </c>
      <c r="B234" s="695" t="s">
        <v>4871</v>
      </c>
      <c r="C234" s="695" t="s">
        <v>3554</v>
      </c>
      <c r="D234" s="695" t="s">
        <v>4884</v>
      </c>
      <c r="E234" s="695" t="s">
        <v>4885</v>
      </c>
      <c r="F234" s="710">
        <v>8</v>
      </c>
      <c r="G234" s="710">
        <v>1264</v>
      </c>
      <c r="H234" s="710">
        <v>1</v>
      </c>
      <c r="I234" s="710">
        <v>158</v>
      </c>
      <c r="J234" s="710">
        <v>8</v>
      </c>
      <c r="K234" s="710">
        <v>1272</v>
      </c>
      <c r="L234" s="710">
        <v>1.0063291139240507</v>
      </c>
      <c r="M234" s="710">
        <v>159</v>
      </c>
      <c r="N234" s="710">
        <v>12</v>
      </c>
      <c r="O234" s="710">
        <v>1914</v>
      </c>
      <c r="P234" s="700">
        <v>1.514240506329114</v>
      </c>
      <c r="Q234" s="711">
        <v>159.5</v>
      </c>
    </row>
    <row r="235" spans="1:17" ht="14.4" customHeight="1" x14ac:dyDescent="0.3">
      <c r="A235" s="694" t="s">
        <v>4870</v>
      </c>
      <c r="B235" s="695" t="s">
        <v>4871</v>
      </c>
      <c r="C235" s="695" t="s">
        <v>3554</v>
      </c>
      <c r="D235" s="695" t="s">
        <v>4886</v>
      </c>
      <c r="E235" s="695" t="s">
        <v>4887</v>
      </c>
      <c r="F235" s="710">
        <v>58</v>
      </c>
      <c r="G235" s="710">
        <v>15138</v>
      </c>
      <c r="H235" s="710">
        <v>1</v>
      </c>
      <c r="I235" s="710">
        <v>261</v>
      </c>
      <c r="J235" s="710">
        <v>82</v>
      </c>
      <c r="K235" s="710">
        <v>21484</v>
      </c>
      <c r="L235" s="710">
        <v>1.419209935262254</v>
      </c>
      <c r="M235" s="710">
        <v>262</v>
      </c>
      <c r="N235" s="710">
        <v>83</v>
      </c>
      <c r="O235" s="710">
        <v>21842</v>
      </c>
      <c r="P235" s="700">
        <v>1.4428590302549875</v>
      </c>
      <c r="Q235" s="711">
        <v>263.15662650602411</v>
      </c>
    </row>
    <row r="236" spans="1:17" ht="14.4" customHeight="1" x14ac:dyDescent="0.3">
      <c r="A236" s="694" t="s">
        <v>4870</v>
      </c>
      <c r="B236" s="695" t="s">
        <v>4871</v>
      </c>
      <c r="C236" s="695" t="s">
        <v>3554</v>
      </c>
      <c r="D236" s="695" t="s">
        <v>4888</v>
      </c>
      <c r="E236" s="695" t="s">
        <v>4889</v>
      </c>
      <c r="F236" s="710">
        <v>77</v>
      </c>
      <c r="G236" s="710">
        <v>10780</v>
      </c>
      <c r="H236" s="710">
        <v>1</v>
      </c>
      <c r="I236" s="710">
        <v>140</v>
      </c>
      <c r="J236" s="710">
        <v>77</v>
      </c>
      <c r="K236" s="710">
        <v>10857</v>
      </c>
      <c r="L236" s="710">
        <v>1.0071428571428571</v>
      </c>
      <c r="M236" s="710">
        <v>141</v>
      </c>
      <c r="N236" s="710">
        <v>84</v>
      </c>
      <c r="O236" s="710">
        <v>11844</v>
      </c>
      <c r="P236" s="700">
        <v>1.0987012987012987</v>
      </c>
      <c r="Q236" s="711">
        <v>141</v>
      </c>
    </row>
    <row r="237" spans="1:17" ht="14.4" customHeight="1" x14ac:dyDescent="0.3">
      <c r="A237" s="694" t="s">
        <v>4870</v>
      </c>
      <c r="B237" s="695" t="s">
        <v>4871</v>
      </c>
      <c r="C237" s="695" t="s">
        <v>3554</v>
      </c>
      <c r="D237" s="695" t="s">
        <v>4890</v>
      </c>
      <c r="E237" s="695" t="s">
        <v>4889</v>
      </c>
      <c r="F237" s="710">
        <v>243</v>
      </c>
      <c r="G237" s="710">
        <v>18954</v>
      </c>
      <c r="H237" s="710">
        <v>1</v>
      </c>
      <c r="I237" s="710">
        <v>78</v>
      </c>
      <c r="J237" s="710">
        <v>249</v>
      </c>
      <c r="K237" s="710">
        <v>19422</v>
      </c>
      <c r="L237" s="710">
        <v>1.0246913580246915</v>
      </c>
      <c r="M237" s="710">
        <v>78</v>
      </c>
      <c r="N237" s="710">
        <v>229</v>
      </c>
      <c r="O237" s="710">
        <v>17862</v>
      </c>
      <c r="P237" s="700">
        <v>0.9423868312757202</v>
      </c>
      <c r="Q237" s="711">
        <v>78</v>
      </c>
    </row>
    <row r="238" spans="1:17" ht="14.4" customHeight="1" x14ac:dyDescent="0.3">
      <c r="A238" s="694" t="s">
        <v>4870</v>
      </c>
      <c r="B238" s="695" t="s">
        <v>4871</v>
      </c>
      <c r="C238" s="695" t="s">
        <v>3554</v>
      </c>
      <c r="D238" s="695" t="s">
        <v>4891</v>
      </c>
      <c r="E238" s="695" t="s">
        <v>4892</v>
      </c>
      <c r="F238" s="710">
        <v>77</v>
      </c>
      <c r="G238" s="710">
        <v>23254</v>
      </c>
      <c r="H238" s="710">
        <v>1</v>
      </c>
      <c r="I238" s="710">
        <v>302</v>
      </c>
      <c r="J238" s="710">
        <v>77</v>
      </c>
      <c r="K238" s="710">
        <v>23331</v>
      </c>
      <c r="L238" s="710">
        <v>1.0033112582781456</v>
      </c>
      <c r="M238" s="710">
        <v>303</v>
      </c>
      <c r="N238" s="710">
        <v>84</v>
      </c>
      <c r="O238" s="710">
        <v>25551</v>
      </c>
      <c r="P238" s="700">
        <v>1.0987787047389697</v>
      </c>
      <c r="Q238" s="711">
        <v>304.17857142857144</v>
      </c>
    </row>
    <row r="239" spans="1:17" ht="14.4" customHeight="1" x14ac:dyDescent="0.3">
      <c r="A239" s="694" t="s">
        <v>4870</v>
      </c>
      <c r="B239" s="695" t="s">
        <v>4871</v>
      </c>
      <c r="C239" s="695" t="s">
        <v>3554</v>
      </c>
      <c r="D239" s="695" t="s">
        <v>4893</v>
      </c>
      <c r="E239" s="695" t="s">
        <v>4894</v>
      </c>
      <c r="F239" s="710">
        <v>218</v>
      </c>
      <c r="G239" s="710">
        <v>34662</v>
      </c>
      <c r="H239" s="710">
        <v>1</v>
      </c>
      <c r="I239" s="710">
        <v>159</v>
      </c>
      <c r="J239" s="710">
        <v>227</v>
      </c>
      <c r="K239" s="710">
        <v>36320</v>
      </c>
      <c r="L239" s="710">
        <v>1.0478333621833709</v>
      </c>
      <c r="M239" s="710">
        <v>160</v>
      </c>
      <c r="N239" s="710">
        <v>212</v>
      </c>
      <c r="O239" s="710">
        <v>34004</v>
      </c>
      <c r="P239" s="700">
        <v>0.98101667532167791</v>
      </c>
      <c r="Q239" s="711">
        <v>160.39622641509433</v>
      </c>
    </row>
    <row r="240" spans="1:17" ht="14.4" customHeight="1" x14ac:dyDescent="0.3">
      <c r="A240" s="694" t="s">
        <v>4870</v>
      </c>
      <c r="B240" s="695" t="s">
        <v>4871</v>
      </c>
      <c r="C240" s="695" t="s">
        <v>3554</v>
      </c>
      <c r="D240" s="695" t="s">
        <v>4895</v>
      </c>
      <c r="E240" s="695" t="s">
        <v>4873</v>
      </c>
      <c r="F240" s="710">
        <v>391</v>
      </c>
      <c r="G240" s="710">
        <v>27370</v>
      </c>
      <c r="H240" s="710">
        <v>1</v>
      </c>
      <c r="I240" s="710">
        <v>70</v>
      </c>
      <c r="J240" s="710">
        <v>373</v>
      </c>
      <c r="K240" s="710">
        <v>26110</v>
      </c>
      <c r="L240" s="710">
        <v>0.95396419437340152</v>
      </c>
      <c r="M240" s="710">
        <v>70</v>
      </c>
      <c r="N240" s="710">
        <v>362</v>
      </c>
      <c r="O240" s="710">
        <v>25484</v>
      </c>
      <c r="P240" s="700">
        <v>0.93109243697478994</v>
      </c>
      <c r="Q240" s="711">
        <v>70.39779005524862</v>
      </c>
    </row>
    <row r="241" spans="1:17" ht="14.4" customHeight="1" x14ac:dyDescent="0.3">
      <c r="A241" s="694" t="s">
        <v>4870</v>
      </c>
      <c r="B241" s="695" t="s">
        <v>4871</v>
      </c>
      <c r="C241" s="695" t="s">
        <v>3554</v>
      </c>
      <c r="D241" s="695" t="s">
        <v>4896</v>
      </c>
      <c r="E241" s="695" t="s">
        <v>4897</v>
      </c>
      <c r="F241" s="710"/>
      <c r="G241" s="710"/>
      <c r="H241" s="710"/>
      <c r="I241" s="710"/>
      <c r="J241" s="710"/>
      <c r="K241" s="710"/>
      <c r="L241" s="710"/>
      <c r="M241" s="710"/>
      <c r="N241" s="710">
        <v>3</v>
      </c>
      <c r="O241" s="710">
        <v>648</v>
      </c>
      <c r="P241" s="700"/>
      <c r="Q241" s="711">
        <v>216</v>
      </c>
    </row>
    <row r="242" spans="1:17" ht="14.4" customHeight="1" x14ac:dyDescent="0.3">
      <c r="A242" s="694" t="s">
        <v>4870</v>
      </c>
      <c r="B242" s="695" t="s">
        <v>4871</v>
      </c>
      <c r="C242" s="695" t="s">
        <v>3554</v>
      </c>
      <c r="D242" s="695" t="s">
        <v>4898</v>
      </c>
      <c r="E242" s="695" t="s">
        <v>4899</v>
      </c>
      <c r="F242" s="710">
        <v>7</v>
      </c>
      <c r="G242" s="710">
        <v>8302</v>
      </c>
      <c r="H242" s="710">
        <v>1</v>
      </c>
      <c r="I242" s="710">
        <v>1186</v>
      </c>
      <c r="J242" s="710">
        <v>10</v>
      </c>
      <c r="K242" s="710">
        <v>11890</v>
      </c>
      <c r="L242" s="710">
        <v>1.4321850156588773</v>
      </c>
      <c r="M242" s="710">
        <v>1189</v>
      </c>
      <c r="N242" s="710">
        <v>19</v>
      </c>
      <c r="O242" s="710">
        <v>22619</v>
      </c>
      <c r="P242" s="700">
        <v>2.724524211033486</v>
      </c>
      <c r="Q242" s="711">
        <v>1190.4736842105262</v>
      </c>
    </row>
    <row r="243" spans="1:17" ht="14.4" customHeight="1" x14ac:dyDescent="0.3">
      <c r="A243" s="694" t="s">
        <v>4870</v>
      </c>
      <c r="B243" s="695" t="s">
        <v>4871</v>
      </c>
      <c r="C243" s="695" t="s">
        <v>3554</v>
      </c>
      <c r="D243" s="695" t="s">
        <v>4900</v>
      </c>
      <c r="E243" s="695" t="s">
        <v>4901</v>
      </c>
      <c r="F243" s="710">
        <v>7</v>
      </c>
      <c r="G243" s="710">
        <v>749</v>
      </c>
      <c r="H243" s="710">
        <v>1</v>
      </c>
      <c r="I243" s="710">
        <v>107</v>
      </c>
      <c r="J243" s="710">
        <v>9</v>
      </c>
      <c r="K243" s="710">
        <v>972</v>
      </c>
      <c r="L243" s="710">
        <v>1.2977303070761015</v>
      </c>
      <c r="M243" s="710">
        <v>108</v>
      </c>
      <c r="N243" s="710">
        <v>12</v>
      </c>
      <c r="O243" s="710">
        <v>1301</v>
      </c>
      <c r="P243" s="700">
        <v>1.7369826435246996</v>
      </c>
      <c r="Q243" s="711">
        <v>108.41666666666667</v>
      </c>
    </row>
    <row r="244" spans="1:17" ht="14.4" customHeight="1" x14ac:dyDescent="0.3">
      <c r="A244" s="694" t="s">
        <v>4870</v>
      </c>
      <c r="B244" s="695" t="s">
        <v>4871</v>
      </c>
      <c r="C244" s="695" t="s">
        <v>3554</v>
      </c>
      <c r="D244" s="695" t="s">
        <v>4902</v>
      </c>
      <c r="E244" s="695" t="s">
        <v>4903</v>
      </c>
      <c r="F244" s="710"/>
      <c r="G244" s="710"/>
      <c r="H244" s="710"/>
      <c r="I244" s="710"/>
      <c r="J244" s="710">
        <v>1</v>
      </c>
      <c r="K244" s="710">
        <v>319</v>
      </c>
      <c r="L244" s="710"/>
      <c r="M244" s="710">
        <v>319</v>
      </c>
      <c r="N244" s="710">
        <v>1</v>
      </c>
      <c r="O244" s="710">
        <v>319</v>
      </c>
      <c r="P244" s="700"/>
      <c r="Q244" s="711">
        <v>319</v>
      </c>
    </row>
    <row r="245" spans="1:17" ht="14.4" customHeight="1" x14ac:dyDescent="0.3">
      <c r="A245" s="694" t="s">
        <v>4870</v>
      </c>
      <c r="B245" s="695" t="s">
        <v>4871</v>
      </c>
      <c r="C245" s="695" t="s">
        <v>3554</v>
      </c>
      <c r="D245" s="695" t="s">
        <v>4904</v>
      </c>
      <c r="E245" s="695" t="s">
        <v>4905</v>
      </c>
      <c r="F245" s="710"/>
      <c r="G245" s="710"/>
      <c r="H245" s="710"/>
      <c r="I245" s="710"/>
      <c r="J245" s="710"/>
      <c r="K245" s="710"/>
      <c r="L245" s="710"/>
      <c r="M245" s="710"/>
      <c r="N245" s="710">
        <v>1</v>
      </c>
      <c r="O245" s="710">
        <v>1020</v>
      </c>
      <c r="P245" s="700"/>
      <c r="Q245" s="711">
        <v>1020</v>
      </c>
    </row>
    <row r="246" spans="1:17" ht="14.4" customHeight="1" x14ac:dyDescent="0.3">
      <c r="A246" s="694" t="s">
        <v>4906</v>
      </c>
      <c r="B246" s="695" t="s">
        <v>4907</v>
      </c>
      <c r="C246" s="695" t="s">
        <v>3554</v>
      </c>
      <c r="D246" s="695" t="s">
        <v>4908</v>
      </c>
      <c r="E246" s="695" t="s">
        <v>4909</v>
      </c>
      <c r="F246" s="710">
        <v>90</v>
      </c>
      <c r="G246" s="710">
        <v>4770</v>
      </c>
      <c r="H246" s="710">
        <v>1</v>
      </c>
      <c r="I246" s="710">
        <v>53</v>
      </c>
      <c r="J246" s="710">
        <v>62</v>
      </c>
      <c r="K246" s="710">
        <v>3286</v>
      </c>
      <c r="L246" s="710">
        <v>0.68888888888888888</v>
      </c>
      <c r="M246" s="710">
        <v>53</v>
      </c>
      <c r="N246" s="710">
        <v>82</v>
      </c>
      <c r="O246" s="710">
        <v>4376</v>
      </c>
      <c r="P246" s="700">
        <v>0.91740041928721172</v>
      </c>
      <c r="Q246" s="711">
        <v>53.365853658536587</v>
      </c>
    </row>
    <row r="247" spans="1:17" ht="14.4" customHeight="1" x14ac:dyDescent="0.3">
      <c r="A247" s="694" t="s">
        <v>4906</v>
      </c>
      <c r="B247" s="695" t="s">
        <v>4907</v>
      </c>
      <c r="C247" s="695" t="s">
        <v>3554</v>
      </c>
      <c r="D247" s="695" t="s">
        <v>4910</v>
      </c>
      <c r="E247" s="695" t="s">
        <v>4911</v>
      </c>
      <c r="F247" s="710">
        <v>12</v>
      </c>
      <c r="G247" s="710">
        <v>1440</v>
      </c>
      <c r="H247" s="710">
        <v>1</v>
      </c>
      <c r="I247" s="710">
        <v>120</v>
      </c>
      <c r="J247" s="710">
        <v>14</v>
      </c>
      <c r="K247" s="710">
        <v>1694</v>
      </c>
      <c r="L247" s="710">
        <v>1.1763888888888889</v>
      </c>
      <c r="M247" s="710">
        <v>121</v>
      </c>
      <c r="N247" s="710">
        <v>10</v>
      </c>
      <c r="O247" s="710">
        <v>1214</v>
      </c>
      <c r="P247" s="700">
        <v>0.84305555555555556</v>
      </c>
      <c r="Q247" s="711">
        <v>121.4</v>
      </c>
    </row>
    <row r="248" spans="1:17" ht="14.4" customHeight="1" x14ac:dyDescent="0.3">
      <c r="A248" s="694" t="s">
        <v>4906</v>
      </c>
      <c r="B248" s="695" t="s">
        <v>4907</v>
      </c>
      <c r="C248" s="695" t="s">
        <v>3554</v>
      </c>
      <c r="D248" s="695" t="s">
        <v>4912</v>
      </c>
      <c r="E248" s="695" t="s">
        <v>4913</v>
      </c>
      <c r="F248" s="710">
        <v>2</v>
      </c>
      <c r="G248" s="710">
        <v>758</v>
      </c>
      <c r="H248" s="710">
        <v>1</v>
      </c>
      <c r="I248" s="710">
        <v>379</v>
      </c>
      <c r="J248" s="710">
        <v>2</v>
      </c>
      <c r="K248" s="710">
        <v>760</v>
      </c>
      <c r="L248" s="710">
        <v>1.0026385224274406</v>
      </c>
      <c r="M248" s="710">
        <v>380</v>
      </c>
      <c r="N248" s="710">
        <v>6</v>
      </c>
      <c r="O248" s="710">
        <v>2298</v>
      </c>
      <c r="P248" s="700">
        <v>3.0316622691292876</v>
      </c>
      <c r="Q248" s="711">
        <v>383</v>
      </c>
    </row>
    <row r="249" spans="1:17" ht="14.4" customHeight="1" x14ac:dyDescent="0.3">
      <c r="A249" s="694" t="s">
        <v>4906</v>
      </c>
      <c r="B249" s="695" t="s">
        <v>4907</v>
      </c>
      <c r="C249" s="695" t="s">
        <v>3554</v>
      </c>
      <c r="D249" s="695" t="s">
        <v>4914</v>
      </c>
      <c r="E249" s="695" t="s">
        <v>4915</v>
      </c>
      <c r="F249" s="710">
        <v>38</v>
      </c>
      <c r="G249" s="710">
        <v>6346</v>
      </c>
      <c r="H249" s="710">
        <v>1</v>
      </c>
      <c r="I249" s="710">
        <v>167</v>
      </c>
      <c r="J249" s="710">
        <v>9</v>
      </c>
      <c r="K249" s="710">
        <v>1512</v>
      </c>
      <c r="L249" s="710">
        <v>0.23826032146233847</v>
      </c>
      <c r="M249" s="710">
        <v>168</v>
      </c>
      <c r="N249" s="710">
        <v>35</v>
      </c>
      <c r="O249" s="710">
        <v>5925</v>
      </c>
      <c r="P249" s="700">
        <v>0.93365899779388595</v>
      </c>
      <c r="Q249" s="711">
        <v>169.28571428571428</v>
      </c>
    </row>
    <row r="250" spans="1:17" ht="14.4" customHeight="1" x14ac:dyDescent="0.3">
      <c r="A250" s="694" t="s">
        <v>4906</v>
      </c>
      <c r="B250" s="695" t="s">
        <v>4907</v>
      </c>
      <c r="C250" s="695" t="s">
        <v>3554</v>
      </c>
      <c r="D250" s="695" t="s">
        <v>4916</v>
      </c>
      <c r="E250" s="695" t="s">
        <v>4917</v>
      </c>
      <c r="F250" s="710">
        <v>29</v>
      </c>
      <c r="G250" s="710">
        <v>9077</v>
      </c>
      <c r="H250" s="710">
        <v>1</v>
      </c>
      <c r="I250" s="710">
        <v>313</v>
      </c>
      <c r="J250" s="710">
        <v>27</v>
      </c>
      <c r="K250" s="710">
        <v>8532</v>
      </c>
      <c r="L250" s="710">
        <v>0.93995813594800048</v>
      </c>
      <c r="M250" s="710">
        <v>316</v>
      </c>
      <c r="N250" s="710">
        <v>18</v>
      </c>
      <c r="O250" s="710">
        <v>5712</v>
      </c>
      <c r="P250" s="700">
        <v>0.62928280268811276</v>
      </c>
      <c r="Q250" s="711">
        <v>317.33333333333331</v>
      </c>
    </row>
    <row r="251" spans="1:17" ht="14.4" customHeight="1" x14ac:dyDescent="0.3">
      <c r="A251" s="694" t="s">
        <v>4906</v>
      </c>
      <c r="B251" s="695" t="s">
        <v>4907</v>
      </c>
      <c r="C251" s="695" t="s">
        <v>3554</v>
      </c>
      <c r="D251" s="695" t="s">
        <v>4918</v>
      </c>
      <c r="E251" s="695" t="s">
        <v>4919</v>
      </c>
      <c r="F251" s="710">
        <v>1</v>
      </c>
      <c r="G251" s="710">
        <v>434</v>
      </c>
      <c r="H251" s="710">
        <v>1</v>
      </c>
      <c r="I251" s="710">
        <v>434</v>
      </c>
      <c r="J251" s="710">
        <v>1</v>
      </c>
      <c r="K251" s="710">
        <v>435</v>
      </c>
      <c r="L251" s="710">
        <v>1.0023041474654377</v>
      </c>
      <c r="M251" s="710">
        <v>435</v>
      </c>
      <c r="N251" s="710"/>
      <c r="O251" s="710"/>
      <c r="P251" s="700"/>
      <c r="Q251" s="711"/>
    </row>
    <row r="252" spans="1:17" ht="14.4" customHeight="1" x14ac:dyDescent="0.3">
      <c r="A252" s="694" t="s">
        <v>4906</v>
      </c>
      <c r="B252" s="695" t="s">
        <v>4907</v>
      </c>
      <c r="C252" s="695" t="s">
        <v>3554</v>
      </c>
      <c r="D252" s="695" t="s">
        <v>4920</v>
      </c>
      <c r="E252" s="695" t="s">
        <v>4921</v>
      </c>
      <c r="F252" s="710">
        <v>480</v>
      </c>
      <c r="G252" s="710">
        <v>161760</v>
      </c>
      <c r="H252" s="710">
        <v>1</v>
      </c>
      <c r="I252" s="710">
        <v>337</v>
      </c>
      <c r="J252" s="710">
        <v>344</v>
      </c>
      <c r="K252" s="710">
        <v>116272</v>
      </c>
      <c r="L252" s="710">
        <v>0.71879327398615234</v>
      </c>
      <c r="M252" s="710">
        <v>338</v>
      </c>
      <c r="N252" s="710">
        <v>393</v>
      </c>
      <c r="O252" s="710">
        <v>133134</v>
      </c>
      <c r="P252" s="700">
        <v>0.8230341246290801</v>
      </c>
      <c r="Q252" s="711">
        <v>338.76335877862596</v>
      </c>
    </row>
    <row r="253" spans="1:17" ht="14.4" customHeight="1" x14ac:dyDescent="0.3">
      <c r="A253" s="694" t="s">
        <v>4906</v>
      </c>
      <c r="B253" s="695" t="s">
        <v>4907</v>
      </c>
      <c r="C253" s="695" t="s">
        <v>3554</v>
      </c>
      <c r="D253" s="695" t="s">
        <v>4922</v>
      </c>
      <c r="E253" s="695" t="s">
        <v>4923</v>
      </c>
      <c r="F253" s="710">
        <v>2</v>
      </c>
      <c r="G253" s="710">
        <v>214</v>
      </c>
      <c r="H253" s="710">
        <v>1</v>
      </c>
      <c r="I253" s="710">
        <v>107</v>
      </c>
      <c r="J253" s="710">
        <v>2</v>
      </c>
      <c r="K253" s="710">
        <v>216</v>
      </c>
      <c r="L253" s="710">
        <v>1.0093457943925233</v>
      </c>
      <c r="M253" s="710">
        <v>108</v>
      </c>
      <c r="N253" s="710"/>
      <c r="O253" s="710"/>
      <c r="P253" s="700"/>
      <c r="Q253" s="711"/>
    </row>
    <row r="254" spans="1:17" ht="14.4" customHeight="1" x14ac:dyDescent="0.3">
      <c r="A254" s="694" t="s">
        <v>4906</v>
      </c>
      <c r="B254" s="695" t="s">
        <v>4907</v>
      </c>
      <c r="C254" s="695" t="s">
        <v>3554</v>
      </c>
      <c r="D254" s="695" t="s">
        <v>4567</v>
      </c>
      <c r="E254" s="695" t="s">
        <v>4568</v>
      </c>
      <c r="F254" s="710">
        <v>2</v>
      </c>
      <c r="G254" s="710">
        <v>72</v>
      </c>
      <c r="H254" s="710">
        <v>1</v>
      </c>
      <c r="I254" s="710">
        <v>36</v>
      </c>
      <c r="J254" s="710">
        <v>2</v>
      </c>
      <c r="K254" s="710">
        <v>74</v>
      </c>
      <c r="L254" s="710">
        <v>1.0277777777777777</v>
      </c>
      <c r="M254" s="710">
        <v>37</v>
      </c>
      <c r="N254" s="710"/>
      <c r="O254" s="710"/>
      <c r="P254" s="700"/>
      <c r="Q254" s="711"/>
    </row>
    <row r="255" spans="1:17" ht="14.4" customHeight="1" x14ac:dyDescent="0.3">
      <c r="A255" s="694" t="s">
        <v>4906</v>
      </c>
      <c r="B255" s="695" t="s">
        <v>4907</v>
      </c>
      <c r="C255" s="695" t="s">
        <v>3554</v>
      </c>
      <c r="D255" s="695" t="s">
        <v>4924</v>
      </c>
      <c r="E255" s="695" t="s">
        <v>4925</v>
      </c>
      <c r="F255" s="710">
        <v>23</v>
      </c>
      <c r="G255" s="710">
        <v>6440</v>
      </c>
      <c r="H255" s="710">
        <v>1</v>
      </c>
      <c r="I255" s="710">
        <v>280</v>
      </c>
      <c r="J255" s="710">
        <v>17</v>
      </c>
      <c r="K255" s="710">
        <v>4777</v>
      </c>
      <c r="L255" s="710">
        <v>0.7417701863354037</v>
      </c>
      <c r="M255" s="710">
        <v>281</v>
      </c>
      <c r="N255" s="710">
        <v>17</v>
      </c>
      <c r="O255" s="710">
        <v>4795</v>
      </c>
      <c r="P255" s="700">
        <v>0.74456521739130432</v>
      </c>
      <c r="Q255" s="711">
        <v>282.05882352941177</v>
      </c>
    </row>
    <row r="256" spans="1:17" ht="14.4" customHeight="1" x14ac:dyDescent="0.3">
      <c r="A256" s="694" t="s">
        <v>4906</v>
      </c>
      <c r="B256" s="695" t="s">
        <v>4907</v>
      </c>
      <c r="C256" s="695" t="s">
        <v>3554</v>
      </c>
      <c r="D256" s="695" t="s">
        <v>4926</v>
      </c>
      <c r="E256" s="695" t="s">
        <v>4927</v>
      </c>
      <c r="F256" s="710">
        <v>70</v>
      </c>
      <c r="G256" s="710">
        <v>31710</v>
      </c>
      <c r="H256" s="710">
        <v>1</v>
      </c>
      <c r="I256" s="710">
        <v>453</v>
      </c>
      <c r="J256" s="710">
        <v>56</v>
      </c>
      <c r="K256" s="710">
        <v>25536</v>
      </c>
      <c r="L256" s="710">
        <v>0.80529801324503314</v>
      </c>
      <c r="M256" s="710">
        <v>456</v>
      </c>
      <c r="N256" s="710">
        <v>89</v>
      </c>
      <c r="O256" s="710">
        <v>40736</v>
      </c>
      <c r="P256" s="700">
        <v>1.2846420687480291</v>
      </c>
      <c r="Q256" s="711">
        <v>457.70786516853934</v>
      </c>
    </row>
    <row r="257" spans="1:17" ht="14.4" customHeight="1" x14ac:dyDescent="0.3">
      <c r="A257" s="694" t="s">
        <v>4906</v>
      </c>
      <c r="B257" s="695" t="s">
        <v>4907</v>
      </c>
      <c r="C257" s="695" t="s">
        <v>3554</v>
      </c>
      <c r="D257" s="695" t="s">
        <v>4928</v>
      </c>
      <c r="E257" s="695" t="s">
        <v>4929</v>
      </c>
      <c r="F257" s="710">
        <v>97</v>
      </c>
      <c r="G257" s="710">
        <v>33465</v>
      </c>
      <c r="H257" s="710">
        <v>1</v>
      </c>
      <c r="I257" s="710">
        <v>345</v>
      </c>
      <c r="J257" s="710">
        <v>74</v>
      </c>
      <c r="K257" s="710">
        <v>25752</v>
      </c>
      <c r="L257" s="710">
        <v>0.7695203944419543</v>
      </c>
      <c r="M257" s="710">
        <v>348</v>
      </c>
      <c r="N257" s="710">
        <v>108</v>
      </c>
      <c r="O257" s="710">
        <v>37836</v>
      </c>
      <c r="P257" s="700">
        <v>1.130614074406096</v>
      </c>
      <c r="Q257" s="711">
        <v>350.33333333333331</v>
      </c>
    </row>
    <row r="258" spans="1:17" ht="14.4" customHeight="1" x14ac:dyDescent="0.3">
      <c r="A258" s="694" t="s">
        <v>4906</v>
      </c>
      <c r="B258" s="695" t="s">
        <v>4907</v>
      </c>
      <c r="C258" s="695" t="s">
        <v>3554</v>
      </c>
      <c r="D258" s="695" t="s">
        <v>4930</v>
      </c>
      <c r="E258" s="695" t="s">
        <v>4931</v>
      </c>
      <c r="F258" s="710"/>
      <c r="G258" s="710"/>
      <c r="H258" s="710"/>
      <c r="I258" s="710"/>
      <c r="J258" s="710"/>
      <c r="K258" s="710"/>
      <c r="L258" s="710"/>
      <c r="M258" s="710"/>
      <c r="N258" s="710">
        <v>1</v>
      </c>
      <c r="O258" s="710">
        <v>104</v>
      </c>
      <c r="P258" s="700"/>
      <c r="Q258" s="711">
        <v>104</v>
      </c>
    </row>
    <row r="259" spans="1:17" ht="14.4" customHeight="1" x14ac:dyDescent="0.3">
      <c r="A259" s="694" t="s">
        <v>4906</v>
      </c>
      <c r="B259" s="695" t="s">
        <v>4907</v>
      </c>
      <c r="C259" s="695" t="s">
        <v>3554</v>
      </c>
      <c r="D259" s="695" t="s">
        <v>4932</v>
      </c>
      <c r="E259" s="695" t="s">
        <v>4933</v>
      </c>
      <c r="F259" s="710">
        <v>4</v>
      </c>
      <c r="G259" s="710">
        <v>460</v>
      </c>
      <c r="H259" s="710">
        <v>1</v>
      </c>
      <c r="I259" s="710">
        <v>115</v>
      </c>
      <c r="J259" s="710"/>
      <c r="K259" s="710"/>
      <c r="L259" s="710"/>
      <c r="M259" s="710"/>
      <c r="N259" s="710">
        <v>6</v>
      </c>
      <c r="O259" s="710">
        <v>691</v>
      </c>
      <c r="P259" s="700">
        <v>1.5021739130434784</v>
      </c>
      <c r="Q259" s="711">
        <v>115.16666666666667</v>
      </c>
    </row>
    <row r="260" spans="1:17" ht="14.4" customHeight="1" x14ac:dyDescent="0.3">
      <c r="A260" s="694" t="s">
        <v>4906</v>
      </c>
      <c r="B260" s="695" t="s">
        <v>4907</v>
      </c>
      <c r="C260" s="695" t="s">
        <v>3554</v>
      </c>
      <c r="D260" s="695" t="s">
        <v>4448</v>
      </c>
      <c r="E260" s="695" t="s">
        <v>4449</v>
      </c>
      <c r="F260" s="710">
        <v>2</v>
      </c>
      <c r="G260" s="710">
        <v>908</v>
      </c>
      <c r="H260" s="710">
        <v>1</v>
      </c>
      <c r="I260" s="710">
        <v>454</v>
      </c>
      <c r="J260" s="710">
        <v>2</v>
      </c>
      <c r="K260" s="710">
        <v>914</v>
      </c>
      <c r="L260" s="710">
        <v>1.0066079295154184</v>
      </c>
      <c r="M260" s="710">
        <v>457</v>
      </c>
      <c r="N260" s="710"/>
      <c r="O260" s="710"/>
      <c r="P260" s="700"/>
      <c r="Q260" s="711"/>
    </row>
    <row r="261" spans="1:17" ht="14.4" customHeight="1" x14ac:dyDescent="0.3">
      <c r="A261" s="694" t="s">
        <v>4906</v>
      </c>
      <c r="B261" s="695" t="s">
        <v>4907</v>
      </c>
      <c r="C261" s="695" t="s">
        <v>3554</v>
      </c>
      <c r="D261" s="695" t="s">
        <v>4611</v>
      </c>
      <c r="E261" s="695" t="s">
        <v>4612</v>
      </c>
      <c r="F261" s="710">
        <v>1</v>
      </c>
      <c r="G261" s="710">
        <v>1236</v>
      </c>
      <c r="H261" s="710">
        <v>1</v>
      </c>
      <c r="I261" s="710">
        <v>1236</v>
      </c>
      <c r="J261" s="710"/>
      <c r="K261" s="710"/>
      <c r="L261" s="710"/>
      <c r="M261" s="710"/>
      <c r="N261" s="710"/>
      <c r="O261" s="710"/>
      <c r="P261" s="700"/>
      <c r="Q261" s="711"/>
    </row>
    <row r="262" spans="1:17" ht="14.4" customHeight="1" x14ac:dyDescent="0.3">
      <c r="A262" s="694" t="s">
        <v>4906</v>
      </c>
      <c r="B262" s="695" t="s">
        <v>4907</v>
      </c>
      <c r="C262" s="695" t="s">
        <v>3554</v>
      </c>
      <c r="D262" s="695" t="s">
        <v>4934</v>
      </c>
      <c r="E262" s="695" t="s">
        <v>4935</v>
      </c>
      <c r="F262" s="710">
        <v>7</v>
      </c>
      <c r="G262" s="710">
        <v>2975</v>
      </c>
      <c r="H262" s="710">
        <v>1</v>
      </c>
      <c r="I262" s="710">
        <v>425</v>
      </c>
      <c r="J262" s="710">
        <v>8</v>
      </c>
      <c r="K262" s="710">
        <v>3432</v>
      </c>
      <c r="L262" s="710">
        <v>1.1536134453781512</v>
      </c>
      <c r="M262" s="710">
        <v>429</v>
      </c>
      <c r="N262" s="710">
        <v>16</v>
      </c>
      <c r="O262" s="710">
        <v>6894</v>
      </c>
      <c r="P262" s="700">
        <v>2.3173109243697478</v>
      </c>
      <c r="Q262" s="711">
        <v>430.875</v>
      </c>
    </row>
    <row r="263" spans="1:17" ht="14.4" customHeight="1" x14ac:dyDescent="0.3">
      <c r="A263" s="694" t="s">
        <v>4906</v>
      </c>
      <c r="B263" s="695" t="s">
        <v>4907</v>
      </c>
      <c r="C263" s="695" t="s">
        <v>3554</v>
      </c>
      <c r="D263" s="695" t="s">
        <v>4936</v>
      </c>
      <c r="E263" s="695" t="s">
        <v>4937</v>
      </c>
      <c r="F263" s="710">
        <v>202</v>
      </c>
      <c r="G263" s="710">
        <v>10706</v>
      </c>
      <c r="H263" s="710">
        <v>1</v>
      </c>
      <c r="I263" s="710">
        <v>53</v>
      </c>
      <c r="J263" s="710">
        <v>158</v>
      </c>
      <c r="K263" s="710">
        <v>8374</v>
      </c>
      <c r="L263" s="710">
        <v>0.78217821782178221</v>
      </c>
      <c r="M263" s="710">
        <v>53</v>
      </c>
      <c r="N263" s="710">
        <v>272</v>
      </c>
      <c r="O263" s="710">
        <v>14538</v>
      </c>
      <c r="P263" s="700">
        <v>1.357930132635905</v>
      </c>
      <c r="Q263" s="711">
        <v>53.448529411764703</v>
      </c>
    </row>
    <row r="264" spans="1:17" ht="14.4" customHeight="1" x14ac:dyDescent="0.3">
      <c r="A264" s="694" t="s">
        <v>4906</v>
      </c>
      <c r="B264" s="695" t="s">
        <v>4907</v>
      </c>
      <c r="C264" s="695" t="s">
        <v>3554</v>
      </c>
      <c r="D264" s="695" t="s">
        <v>4938</v>
      </c>
      <c r="E264" s="695" t="s">
        <v>4939</v>
      </c>
      <c r="F264" s="710">
        <v>1</v>
      </c>
      <c r="G264" s="710">
        <v>2161</v>
      </c>
      <c r="H264" s="710">
        <v>1</v>
      </c>
      <c r="I264" s="710">
        <v>2161</v>
      </c>
      <c r="J264" s="710"/>
      <c r="K264" s="710"/>
      <c r="L264" s="710"/>
      <c r="M264" s="710"/>
      <c r="N264" s="710"/>
      <c r="O264" s="710"/>
      <c r="P264" s="700"/>
      <c r="Q264" s="711"/>
    </row>
    <row r="265" spans="1:17" ht="14.4" customHeight="1" x14ac:dyDescent="0.3">
      <c r="A265" s="694" t="s">
        <v>4906</v>
      </c>
      <c r="B265" s="695" t="s">
        <v>4907</v>
      </c>
      <c r="C265" s="695" t="s">
        <v>3554</v>
      </c>
      <c r="D265" s="695" t="s">
        <v>4940</v>
      </c>
      <c r="E265" s="695" t="s">
        <v>4941</v>
      </c>
      <c r="F265" s="710">
        <v>188</v>
      </c>
      <c r="G265" s="710">
        <v>30832</v>
      </c>
      <c r="H265" s="710">
        <v>1</v>
      </c>
      <c r="I265" s="710">
        <v>164</v>
      </c>
      <c r="J265" s="710">
        <v>118</v>
      </c>
      <c r="K265" s="710">
        <v>19470</v>
      </c>
      <c r="L265" s="710">
        <v>0.63148676699532957</v>
      </c>
      <c r="M265" s="710">
        <v>165</v>
      </c>
      <c r="N265" s="710">
        <v>161</v>
      </c>
      <c r="O265" s="710">
        <v>26739</v>
      </c>
      <c r="P265" s="700">
        <v>0.86724831344058118</v>
      </c>
      <c r="Q265" s="711">
        <v>166.08074534161491</v>
      </c>
    </row>
    <row r="266" spans="1:17" ht="14.4" customHeight="1" x14ac:dyDescent="0.3">
      <c r="A266" s="694" t="s">
        <v>4906</v>
      </c>
      <c r="B266" s="695" t="s">
        <v>4907</v>
      </c>
      <c r="C266" s="695" t="s">
        <v>3554</v>
      </c>
      <c r="D266" s="695" t="s">
        <v>4942</v>
      </c>
      <c r="E266" s="695" t="s">
        <v>4943</v>
      </c>
      <c r="F266" s="710">
        <v>9</v>
      </c>
      <c r="G266" s="710">
        <v>1431</v>
      </c>
      <c r="H266" s="710">
        <v>1</v>
      </c>
      <c r="I266" s="710">
        <v>159</v>
      </c>
      <c r="J266" s="710">
        <v>14</v>
      </c>
      <c r="K266" s="710">
        <v>2240</v>
      </c>
      <c r="L266" s="710">
        <v>1.5653389238294899</v>
      </c>
      <c r="M266" s="710">
        <v>160</v>
      </c>
      <c r="N266" s="710">
        <v>19</v>
      </c>
      <c r="O266" s="710">
        <v>3058</v>
      </c>
      <c r="P266" s="700">
        <v>2.1369671558350802</v>
      </c>
      <c r="Q266" s="711">
        <v>160.94736842105263</v>
      </c>
    </row>
    <row r="267" spans="1:17" ht="14.4" customHeight="1" x14ac:dyDescent="0.3">
      <c r="A267" s="694" t="s">
        <v>4906</v>
      </c>
      <c r="B267" s="695" t="s">
        <v>4907</v>
      </c>
      <c r="C267" s="695" t="s">
        <v>3554</v>
      </c>
      <c r="D267" s="695" t="s">
        <v>4683</v>
      </c>
      <c r="E267" s="695" t="s">
        <v>4684</v>
      </c>
      <c r="F267" s="710">
        <v>2</v>
      </c>
      <c r="G267" s="710">
        <v>2000</v>
      </c>
      <c r="H267" s="710">
        <v>1</v>
      </c>
      <c r="I267" s="710">
        <v>1000</v>
      </c>
      <c r="J267" s="710"/>
      <c r="K267" s="710"/>
      <c r="L267" s="710"/>
      <c r="M267" s="710"/>
      <c r="N267" s="710"/>
      <c r="O267" s="710"/>
      <c r="P267" s="700"/>
      <c r="Q267" s="711"/>
    </row>
    <row r="268" spans="1:17" ht="14.4" customHeight="1" x14ac:dyDescent="0.3">
      <c r="A268" s="694" t="s">
        <v>4906</v>
      </c>
      <c r="B268" s="695" t="s">
        <v>4907</v>
      </c>
      <c r="C268" s="695" t="s">
        <v>3554</v>
      </c>
      <c r="D268" s="695" t="s">
        <v>4944</v>
      </c>
      <c r="E268" s="695" t="s">
        <v>4945</v>
      </c>
      <c r="F268" s="710">
        <v>2</v>
      </c>
      <c r="G268" s="710">
        <v>4442</v>
      </c>
      <c r="H268" s="710">
        <v>1</v>
      </c>
      <c r="I268" s="710">
        <v>2221</v>
      </c>
      <c r="J268" s="710"/>
      <c r="K268" s="710"/>
      <c r="L268" s="710"/>
      <c r="M268" s="710"/>
      <c r="N268" s="710"/>
      <c r="O268" s="710"/>
      <c r="P268" s="700"/>
      <c r="Q268" s="711"/>
    </row>
    <row r="269" spans="1:17" ht="14.4" customHeight="1" x14ac:dyDescent="0.3">
      <c r="A269" s="694" t="s">
        <v>4906</v>
      </c>
      <c r="B269" s="695" t="s">
        <v>4907</v>
      </c>
      <c r="C269" s="695" t="s">
        <v>3554</v>
      </c>
      <c r="D269" s="695" t="s">
        <v>4946</v>
      </c>
      <c r="E269" s="695" t="s">
        <v>4947</v>
      </c>
      <c r="F269" s="710">
        <v>48</v>
      </c>
      <c r="G269" s="710">
        <v>95280</v>
      </c>
      <c r="H269" s="710">
        <v>1</v>
      </c>
      <c r="I269" s="710">
        <v>1985</v>
      </c>
      <c r="J269" s="710">
        <v>62</v>
      </c>
      <c r="K269" s="710">
        <v>123566</v>
      </c>
      <c r="L269" s="710">
        <v>1.296872376154492</v>
      </c>
      <c r="M269" s="710">
        <v>1993</v>
      </c>
      <c r="N269" s="710">
        <v>109</v>
      </c>
      <c r="O269" s="710">
        <v>217432</v>
      </c>
      <c r="P269" s="700">
        <v>2.2820319059613769</v>
      </c>
      <c r="Q269" s="711">
        <v>1994.788990825688</v>
      </c>
    </row>
    <row r="270" spans="1:17" ht="14.4" customHeight="1" x14ac:dyDescent="0.3">
      <c r="A270" s="694" t="s">
        <v>4906</v>
      </c>
      <c r="B270" s="695" t="s">
        <v>4907</v>
      </c>
      <c r="C270" s="695" t="s">
        <v>3554</v>
      </c>
      <c r="D270" s="695" t="s">
        <v>4948</v>
      </c>
      <c r="E270" s="695" t="s">
        <v>4949</v>
      </c>
      <c r="F270" s="710">
        <v>2</v>
      </c>
      <c r="G270" s="710">
        <v>444</v>
      </c>
      <c r="H270" s="710">
        <v>1</v>
      </c>
      <c r="I270" s="710">
        <v>222</v>
      </c>
      <c r="J270" s="710">
        <v>2</v>
      </c>
      <c r="K270" s="710">
        <v>446</v>
      </c>
      <c r="L270" s="710">
        <v>1.0045045045045045</v>
      </c>
      <c r="M270" s="710">
        <v>223</v>
      </c>
      <c r="N270" s="710"/>
      <c r="O270" s="710"/>
      <c r="P270" s="700"/>
      <c r="Q270" s="711"/>
    </row>
    <row r="271" spans="1:17" ht="14.4" customHeight="1" x14ac:dyDescent="0.3">
      <c r="A271" s="694" t="s">
        <v>4906</v>
      </c>
      <c r="B271" s="695" t="s">
        <v>4907</v>
      </c>
      <c r="C271" s="695" t="s">
        <v>3554</v>
      </c>
      <c r="D271" s="695" t="s">
        <v>4950</v>
      </c>
      <c r="E271" s="695" t="s">
        <v>4951</v>
      </c>
      <c r="F271" s="710">
        <v>4</v>
      </c>
      <c r="G271" s="710">
        <v>1596</v>
      </c>
      <c r="H271" s="710">
        <v>1</v>
      </c>
      <c r="I271" s="710">
        <v>399</v>
      </c>
      <c r="J271" s="710">
        <v>1</v>
      </c>
      <c r="K271" s="710">
        <v>404</v>
      </c>
      <c r="L271" s="710">
        <v>0.25313283208020049</v>
      </c>
      <c r="M271" s="710">
        <v>404</v>
      </c>
      <c r="N271" s="710">
        <v>2</v>
      </c>
      <c r="O271" s="710">
        <v>818</v>
      </c>
      <c r="P271" s="700">
        <v>0.51253132832080206</v>
      </c>
      <c r="Q271" s="711">
        <v>409</v>
      </c>
    </row>
    <row r="272" spans="1:17" ht="14.4" customHeight="1" x14ac:dyDescent="0.3">
      <c r="A272" s="694" t="s">
        <v>4906</v>
      </c>
      <c r="B272" s="695" t="s">
        <v>4907</v>
      </c>
      <c r="C272" s="695" t="s">
        <v>3554</v>
      </c>
      <c r="D272" s="695" t="s">
        <v>4952</v>
      </c>
      <c r="E272" s="695" t="s">
        <v>4953</v>
      </c>
      <c r="F272" s="710">
        <v>2</v>
      </c>
      <c r="G272" s="710">
        <v>530</v>
      </c>
      <c r="H272" s="710">
        <v>1</v>
      </c>
      <c r="I272" s="710">
        <v>265</v>
      </c>
      <c r="J272" s="710">
        <v>1</v>
      </c>
      <c r="K272" s="710">
        <v>266</v>
      </c>
      <c r="L272" s="710">
        <v>0.50188679245283019</v>
      </c>
      <c r="M272" s="710">
        <v>266</v>
      </c>
      <c r="N272" s="710">
        <v>1</v>
      </c>
      <c r="O272" s="710">
        <v>268</v>
      </c>
      <c r="P272" s="700">
        <v>0.50566037735849056</v>
      </c>
      <c r="Q272" s="711">
        <v>268</v>
      </c>
    </row>
    <row r="273" spans="1:17" ht="14.4" customHeight="1" x14ac:dyDescent="0.3">
      <c r="A273" s="694" t="s">
        <v>4906</v>
      </c>
      <c r="B273" s="695" t="s">
        <v>4954</v>
      </c>
      <c r="C273" s="695" t="s">
        <v>3554</v>
      </c>
      <c r="D273" s="695" t="s">
        <v>4955</v>
      </c>
      <c r="E273" s="695" t="s">
        <v>4956</v>
      </c>
      <c r="F273" s="710"/>
      <c r="G273" s="710"/>
      <c r="H273" s="710"/>
      <c r="I273" s="710"/>
      <c r="J273" s="710">
        <v>4</v>
      </c>
      <c r="K273" s="710">
        <v>4140</v>
      </c>
      <c r="L273" s="710"/>
      <c r="M273" s="710">
        <v>1035</v>
      </c>
      <c r="N273" s="710"/>
      <c r="O273" s="710"/>
      <c r="P273" s="700"/>
      <c r="Q273" s="711"/>
    </row>
    <row r="274" spans="1:17" ht="14.4" customHeight="1" x14ac:dyDescent="0.3">
      <c r="A274" s="694" t="s">
        <v>4906</v>
      </c>
      <c r="B274" s="695" t="s">
        <v>4954</v>
      </c>
      <c r="C274" s="695" t="s">
        <v>3554</v>
      </c>
      <c r="D274" s="695" t="s">
        <v>4957</v>
      </c>
      <c r="E274" s="695" t="s">
        <v>4958</v>
      </c>
      <c r="F274" s="710"/>
      <c r="G274" s="710"/>
      <c r="H274" s="710"/>
      <c r="I274" s="710"/>
      <c r="J274" s="710">
        <v>2</v>
      </c>
      <c r="K274" s="710">
        <v>434</v>
      </c>
      <c r="L274" s="710"/>
      <c r="M274" s="710">
        <v>217</v>
      </c>
      <c r="N274" s="710"/>
      <c r="O274" s="710"/>
      <c r="P274" s="700"/>
      <c r="Q274" s="711"/>
    </row>
    <row r="275" spans="1:17" ht="14.4" customHeight="1" x14ac:dyDescent="0.3">
      <c r="A275" s="694" t="s">
        <v>4959</v>
      </c>
      <c r="B275" s="695" t="s">
        <v>582</v>
      </c>
      <c r="C275" s="695" t="s">
        <v>3554</v>
      </c>
      <c r="D275" s="695" t="s">
        <v>4960</v>
      </c>
      <c r="E275" s="695" t="s">
        <v>4961</v>
      </c>
      <c r="F275" s="710">
        <v>672</v>
      </c>
      <c r="G275" s="710">
        <v>106176</v>
      </c>
      <c r="H275" s="710">
        <v>1</v>
      </c>
      <c r="I275" s="710">
        <v>158</v>
      </c>
      <c r="J275" s="710">
        <v>678</v>
      </c>
      <c r="K275" s="710">
        <v>107802</v>
      </c>
      <c r="L275" s="710">
        <v>1.0153141952983724</v>
      </c>
      <c r="M275" s="710">
        <v>159</v>
      </c>
      <c r="N275" s="710">
        <v>773</v>
      </c>
      <c r="O275" s="710">
        <v>123239</v>
      </c>
      <c r="P275" s="700">
        <v>1.160704867389994</v>
      </c>
      <c r="Q275" s="711">
        <v>159.42949547218629</v>
      </c>
    </row>
    <row r="276" spans="1:17" ht="14.4" customHeight="1" x14ac:dyDescent="0.3">
      <c r="A276" s="694" t="s">
        <v>4959</v>
      </c>
      <c r="B276" s="695" t="s">
        <v>582</v>
      </c>
      <c r="C276" s="695" t="s">
        <v>3554</v>
      </c>
      <c r="D276" s="695" t="s">
        <v>4962</v>
      </c>
      <c r="E276" s="695" t="s">
        <v>4963</v>
      </c>
      <c r="F276" s="710">
        <v>4</v>
      </c>
      <c r="G276" s="710">
        <v>4656</v>
      </c>
      <c r="H276" s="710">
        <v>1</v>
      </c>
      <c r="I276" s="710">
        <v>1164</v>
      </c>
      <c r="J276" s="710">
        <v>3</v>
      </c>
      <c r="K276" s="710">
        <v>3495</v>
      </c>
      <c r="L276" s="710">
        <v>0.75064432989690721</v>
      </c>
      <c r="M276" s="710">
        <v>1165</v>
      </c>
      <c r="N276" s="710">
        <v>1</v>
      </c>
      <c r="O276" s="710">
        <v>1165</v>
      </c>
      <c r="P276" s="700">
        <v>0.2502147766323024</v>
      </c>
      <c r="Q276" s="711">
        <v>1165</v>
      </c>
    </row>
    <row r="277" spans="1:17" ht="14.4" customHeight="1" x14ac:dyDescent="0.3">
      <c r="A277" s="694" t="s">
        <v>4959</v>
      </c>
      <c r="B277" s="695" t="s">
        <v>582</v>
      </c>
      <c r="C277" s="695" t="s">
        <v>3554</v>
      </c>
      <c r="D277" s="695" t="s">
        <v>4964</v>
      </c>
      <c r="E277" s="695" t="s">
        <v>4965</v>
      </c>
      <c r="F277" s="710">
        <v>86</v>
      </c>
      <c r="G277" s="710">
        <v>3354</v>
      </c>
      <c r="H277" s="710">
        <v>1</v>
      </c>
      <c r="I277" s="710">
        <v>39</v>
      </c>
      <c r="J277" s="710">
        <v>73</v>
      </c>
      <c r="K277" s="710">
        <v>2847</v>
      </c>
      <c r="L277" s="710">
        <v>0.84883720930232553</v>
      </c>
      <c r="M277" s="710">
        <v>39</v>
      </c>
      <c r="N277" s="710">
        <v>73</v>
      </c>
      <c r="O277" s="710">
        <v>2887</v>
      </c>
      <c r="P277" s="700">
        <v>0.86076326774001188</v>
      </c>
      <c r="Q277" s="711">
        <v>39.547945205479451</v>
      </c>
    </row>
    <row r="278" spans="1:17" ht="14.4" customHeight="1" x14ac:dyDescent="0.3">
      <c r="A278" s="694" t="s">
        <v>4959</v>
      </c>
      <c r="B278" s="695" t="s">
        <v>582</v>
      </c>
      <c r="C278" s="695" t="s">
        <v>3554</v>
      </c>
      <c r="D278" s="695" t="s">
        <v>4966</v>
      </c>
      <c r="E278" s="695" t="s">
        <v>4967</v>
      </c>
      <c r="F278" s="710">
        <v>6</v>
      </c>
      <c r="G278" s="710">
        <v>2292</v>
      </c>
      <c r="H278" s="710">
        <v>1</v>
      </c>
      <c r="I278" s="710">
        <v>382</v>
      </c>
      <c r="J278" s="710"/>
      <c r="K278" s="710"/>
      <c r="L278" s="710"/>
      <c r="M278" s="710"/>
      <c r="N278" s="710"/>
      <c r="O278" s="710"/>
      <c r="P278" s="700"/>
      <c r="Q278" s="711"/>
    </row>
    <row r="279" spans="1:17" ht="14.4" customHeight="1" x14ac:dyDescent="0.3">
      <c r="A279" s="694" t="s">
        <v>4959</v>
      </c>
      <c r="B279" s="695" t="s">
        <v>582</v>
      </c>
      <c r="C279" s="695" t="s">
        <v>3554</v>
      </c>
      <c r="D279" s="695" t="s">
        <v>4968</v>
      </c>
      <c r="E279" s="695" t="s">
        <v>4969</v>
      </c>
      <c r="F279" s="710"/>
      <c r="G279" s="710"/>
      <c r="H279" s="710"/>
      <c r="I279" s="710"/>
      <c r="J279" s="710">
        <v>12</v>
      </c>
      <c r="K279" s="710">
        <v>444</v>
      </c>
      <c r="L279" s="710"/>
      <c r="M279" s="710">
        <v>37</v>
      </c>
      <c r="N279" s="710"/>
      <c r="O279" s="710"/>
      <c r="P279" s="700"/>
      <c r="Q279" s="711"/>
    </row>
    <row r="280" spans="1:17" ht="14.4" customHeight="1" x14ac:dyDescent="0.3">
      <c r="A280" s="694" t="s">
        <v>4959</v>
      </c>
      <c r="B280" s="695" t="s">
        <v>582</v>
      </c>
      <c r="C280" s="695" t="s">
        <v>3554</v>
      </c>
      <c r="D280" s="695" t="s">
        <v>4970</v>
      </c>
      <c r="E280" s="695" t="s">
        <v>4971</v>
      </c>
      <c r="F280" s="710"/>
      <c r="G280" s="710"/>
      <c r="H280" s="710"/>
      <c r="I280" s="710"/>
      <c r="J280" s="710"/>
      <c r="K280" s="710"/>
      <c r="L280" s="710"/>
      <c r="M280" s="710"/>
      <c r="N280" s="710">
        <v>3</v>
      </c>
      <c r="O280" s="710">
        <v>1332</v>
      </c>
      <c r="P280" s="700"/>
      <c r="Q280" s="711">
        <v>444</v>
      </c>
    </row>
    <row r="281" spans="1:17" ht="14.4" customHeight="1" x14ac:dyDescent="0.3">
      <c r="A281" s="694" t="s">
        <v>4959</v>
      </c>
      <c r="B281" s="695" t="s">
        <v>582</v>
      </c>
      <c r="C281" s="695" t="s">
        <v>3554</v>
      </c>
      <c r="D281" s="695" t="s">
        <v>4972</v>
      </c>
      <c r="E281" s="695" t="s">
        <v>4973</v>
      </c>
      <c r="F281" s="710">
        <v>44</v>
      </c>
      <c r="G281" s="710">
        <v>1760</v>
      </c>
      <c r="H281" s="710">
        <v>1</v>
      </c>
      <c r="I281" s="710">
        <v>40</v>
      </c>
      <c r="J281" s="710">
        <v>42</v>
      </c>
      <c r="K281" s="710">
        <v>1722</v>
      </c>
      <c r="L281" s="710">
        <v>0.97840909090909089</v>
      </c>
      <c r="M281" s="710">
        <v>41</v>
      </c>
      <c r="N281" s="710">
        <v>41</v>
      </c>
      <c r="O281" s="710">
        <v>1681</v>
      </c>
      <c r="P281" s="700">
        <v>0.95511363636363633</v>
      </c>
      <c r="Q281" s="711">
        <v>41</v>
      </c>
    </row>
    <row r="282" spans="1:17" ht="14.4" customHeight="1" x14ac:dyDescent="0.3">
      <c r="A282" s="694" t="s">
        <v>4959</v>
      </c>
      <c r="B282" s="695" t="s">
        <v>582</v>
      </c>
      <c r="C282" s="695" t="s">
        <v>3554</v>
      </c>
      <c r="D282" s="695" t="s">
        <v>4974</v>
      </c>
      <c r="E282" s="695" t="s">
        <v>4975</v>
      </c>
      <c r="F282" s="710">
        <v>1</v>
      </c>
      <c r="G282" s="710">
        <v>490</v>
      </c>
      <c r="H282" s="710">
        <v>1</v>
      </c>
      <c r="I282" s="710">
        <v>490</v>
      </c>
      <c r="J282" s="710"/>
      <c r="K282" s="710"/>
      <c r="L282" s="710"/>
      <c r="M282" s="710"/>
      <c r="N282" s="710">
        <v>1</v>
      </c>
      <c r="O282" s="710">
        <v>490</v>
      </c>
      <c r="P282" s="700">
        <v>1</v>
      </c>
      <c r="Q282" s="711">
        <v>490</v>
      </c>
    </row>
    <row r="283" spans="1:17" ht="14.4" customHeight="1" x14ac:dyDescent="0.3">
      <c r="A283" s="694" t="s">
        <v>4959</v>
      </c>
      <c r="B283" s="695" t="s">
        <v>582</v>
      </c>
      <c r="C283" s="695" t="s">
        <v>3554</v>
      </c>
      <c r="D283" s="695" t="s">
        <v>4976</v>
      </c>
      <c r="E283" s="695" t="s">
        <v>4977</v>
      </c>
      <c r="F283" s="710">
        <v>23</v>
      </c>
      <c r="G283" s="710">
        <v>713</v>
      </c>
      <c r="H283" s="710">
        <v>1</v>
      </c>
      <c r="I283" s="710">
        <v>31</v>
      </c>
      <c r="J283" s="710">
        <v>37</v>
      </c>
      <c r="K283" s="710">
        <v>1147</v>
      </c>
      <c r="L283" s="710">
        <v>1.6086956521739131</v>
      </c>
      <c r="M283" s="710">
        <v>31</v>
      </c>
      <c r="N283" s="710">
        <v>13</v>
      </c>
      <c r="O283" s="710">
        <v>403</v>
      </c>
      <c r="P283" s="700">
        <v>0.56521739130434778</v>
      </c>
      <c r="Q283" s="711">
        <v>31</v>
      </c>
    </row>
    <row r="284" spans="1:17" ht="14.4" customHeight="1" x14ac:dyDescent="0.3">
      <c r="A284" s="694" t="s">
        <v>4959</v>
      </c>
      <c r="B284" s="695" t="s">
        <v>582</v>
      </c>
      <c r="C284" s="695" t="s">
        <v>3554</v>
      </c>
      <c r="D284" s="695" t="s">
        <v>4978</v>
      </c>
      <c r="E284" s="695" t="s">
        <v>4979</v>
      </c>
      <c r="F284" s="710">
        <v>2</v>
      </c>
      <c r="G284" s="710">
        <v>408</v>
      </c>
      <c r="H284" s="710">
        <v>1</v>
      </c>
      <c r="I284" s="710">
        <v>204</v>
      </c>
      <c r="J284" s="710">
        <v>3</v>
      </c>
      <c r="K284" s="710">
        <v>615</v>
      </c>
      <c r="L284" s="710">
        <v>1.5073529411764706</v>
      </c>
      <c r="M284" s="710">
        <v>205</v>
      </c>
      <c r="N284" s="710">
        <v>2</v>
      </c>
      <c r="O284" s="710">
        <v>411</v>
      </c>
      <c r="P284" s="700">
        <v>1.0073529411764706</v>
      </c>
      <c r="Q284" s="711">
        <v>205.5</v>
      </c>
    </row>
    <row r="285" spans="1:17" ht="14.4" customHeight="1" x14ac:dyDescent="0.3">
      <c r="A285" s="694" t="s">
        <v>4959</v>
      </c>
      <c r="B285" s="695" t="s">
        <v>582</v>
      </c>
      <c r="C285" s="695" t="s">
        <v>3554</v>
      </c>
      <c r="D285" s="695" t="s">
        <v>4980</v>
      </c>
      <c r="E285" s="695" t="s">
        <v>4981</v>
      </c>
      <c r="F285" s="710">
        <v>2</v>
      </c>
      <c r="G285" s="710">
        <v>752</v>
      </c>
      <c r="H285" s="710">
        <v>1</v>
      </c>
      <c r="I285" s="710">
        <v>376</v>
      </c>
      <c r="J285" s="710">
        <v>3</v>
      </c>
      <c r="K285" s="710">
        <v>1131</v>
      </c>
      <c r="L285" s="710">
        <v>1.5039893617021276</v>
      </c>
      <c r="M285" s="710">
        <v>377</v>
      </c>
      <c r="N285" s="710">
        <v>2</v>
      </c>
      <c r="O285" s="710">
        <v>756</v>
      </c>
      <c r="P285" s="700">
        <v>1.0053191489361701</v>
      </c>
      <c r="Q285" s="711">
        <v>378</v>
      </c>
    </row>
    <row r="286" spans="1:17" ht="14.4" customHeight="1" x14ac:dyDescent="0.3">
      <c r="A286" s="694" t="s">
        <v>4959</v>
      </c>
      <c r="B286" s="695" t="s">
        <v>582</v>
      </c>
      <c r="C286" s="695" t="s">
        <v>3554</v>
      </c>
      <c r="D286" s="695" t="s">
        <v>4982</v>
      </c>
      <c r="E286" s="695" t="s">
        <v>4983</v>
      </c>
      <c r="F286" s="710">
        <v>330</v>
      </c>
      <c r="G286" s="710">
        <v>36960</v>
      </c>
      <c r="H286" s="710">
        <v>1</v>
      </c>
      <c r="I286" s="710">
        <v>112</v>
      </c>
      <c r="J286" s="710">
        <v>198</v>
      </c>
      <c r="K286" s="710">
        <v>22374</v>
      </c>
      <c r="L286" s="710">
        <v>0.60535714285714282</v>
      </c>
      <c r="M286" s="710">
        <v>113</v>
      </c>
      <c r="N286" s="710">
        <v>257</v>
      </c>
      <c r="O286" s="710">
        <v>29237</v>
      </c>
      <c r="P286" s="700">
        <v>0.7910443722943723</v>
      </c>
      <c r="Q286" s="711">
        <v>113.76264591439688</v>
      </c>
    </row>
    <row r="287" spans="1:17" ht="14.4" customHeight="1" x14ac:dyDescent="0.3">
      <c r="A287" s="694" t="s">
        <v>4959</v>
      </c>
      <c r="B287" s="695" t="s">
        <v>582</v>
      </c>
      <c r="C287" s="695" t="s">
        <v>3554</v>
      </c>
      <c r="D287" s="695" t="s">
        <v>4984</v>
      </c>
      <c r="E287" s="695" t="s">
        <v>4985</v>
      </c>
      <c r="F287" s="710">
        <v>128</v>
      </c>
      <c r="G287" s="710">
        <v>10624</v>
      </c>
      <c r="H287" s="710">
        <v>1</v>
      </c>
      <c r="I287" s="710">
        <v>83</v>
      </c>
      <c r="J287" s="710">
        <v>147</v>
      </c>
      <c r="K287" s="710">
        <v>12348</v>
      </c>
      <c r="L287" s="710">
        <v>1.1622740963855422</v>
      </c>
      <c r="M287" s="710">
        <v>84</v>
      </c>
      <c r="N287" s="710">
        <v>161</v>
      </c>
      <c r="O287" s="710">
        <v>13588</v>
      </c>
      <c r="P287" s="700">
        <v>1.2789909638554218</v>
      </c>
      <c r="Q287" s="711">
        <v>84.397515527950304</v>
      </c>
    </row>
    <row r="288" spans="1:17" ht="14.4" customHeight="1" x14ac:dyDescent="0.3">
      <c r="A288" s="694" t="s">
        <v>4959</v>
      </c>
      <c r="B288" s="695" t="s">
        <v>582</v>
      </c>
      <c r="C288" s="695" t="s">
        <v>3554</v>
      </c>
      <c r="D288" s="695" t="s">
        <v>4986</v>
      </c>
      <c r="E288" s="695" t="s">
        <v>4987</v>
      </c>
      <c r="F288" s="710">
        <v>1</v>
      </c>
      <c r="G288" s="710">
        <v>95</v>
      </c>
      <c r="H288" s="710">
        <v>1</v>
      </c>
      <c r="I288" s="710">
        <v>95</v>
      </c>
      <c r="J288" s="710"/>
      <c r="K288" s="710"/>
      <c r="L288" s="710"/>
      <c r="M288" s="710"/>
      <c r="N288" s="710"/>
      <c r="O288" s="710"/>
      <c r="P288" s="700"/>
      <c r="Q288" s="711"/>
    </row>
    <row r="289" spans="1:17" ht="14.4" customHeight="1" x14ac:dyDescent="0.3">
      <c r="A289" s="694" t="s">
        <v>4959</v>
      </c>
      <c r="B289" s="695" t="s">
        <v>582</v>
      </c>
      <c r="C289" s="695" t="s">
        <v>3554</v>
      </c>
      <c r="D289" s="695" t="s">
        <v>4988</v>
      </c>
      <c r="E289" s="695" t="s">
        <v>4989</v>
      </c>
      <c r="F289" s="710">
        <v>18</v>
      </c>
      <c r="G289" s="710">
        <v>378</v>
      </c>
      <c r="H289" s="710">
        <v>1</v>
      </c>
      <c r="I289" s="710">
        <v>21</v>
      </c>
      <c r="J289" s="710">
        <v>6</v>
      </c>
      <c r="K289" s="710">
        <v>126</v>
      </c>
      <c r="L289" s="710">
        <v>0.33333333333333331</v>
      </c>
      <c r="M289" s="710">
        <v>21</v>
      </c>
      <c r="N289" s="710">
        <v>26</v>
      </c>
      <c r="O289" s="710">
        <v>546</v>
      </c>
      <c r="P289" s="700">
        <v>1.4444444444444444</v>
      </c>
      <c r="Q289" s="711">
        <v>21</v>
      </c>
    </row>
    <row r="290" spans="1:17" ht="14.4" customHeight="1" x14ac:dyDescent="0.3">
      <c r="A290" s="694" t="s">
        <v>4959</v>
      </c>
      <c r="B290" s="695" t="s">
        <v>582</v>
      </c>
      <c r="C290" s="695" t="s">
        <v>3554</v>
      </c>
      <c r="D290" s="695" t="s">
        <v>4990</v>
      </c>
      <c r="E290" s="695" t="s">
        <v>4991</v>
      </c>
      <c r="F290" s="710">
        <v>12</v>
      </c>
      <c r="G290" s="710">
        <v>5832</v>
      </c>
      <c r="H290" s="710">
        <v>1</v>
      </c>
      <c r="I290" s="710">
        <v>486</v>
      </c>
      <c r="J290" s="710">
        <v>33</v>
      </c>
      <c r="K290" s="710">
        <v>16038</v>
      </c>
      <c r="L290" s="710">
        <v>2.75</v>
      </c>
      <c r="M290" s="710">
        <v>486</v>
      </c>
      <c r="N290" s="710">
        <v>16</v>
      </c>
      <c r="O290" s="710">
        <v>7781</v>
      </c>
      <c r="P290" s="700">
        <v>1.3341906721536352</v>
      </c>
      <c r="Q290" s="711">
        <v>486.3125</v>
      </c>
    </row>
    <row r="291" spans="1:17" ht="14.4" customHeight="1" x14ac:dyDescent="0.3">
      <c r="A291" s="694" t="s">
        <v>4959</v>
      </c>
      <c r="B291" s="695" t="s">
        <v>582</v>
      </c>
      <c r="C291" s="695" t="s">
        <v>3554</v>
      </c>
      <c r="D291" s="695" t="s">
        <v>4992</v>
      </c>
      <c r="E291" s="695" t="s">
        <v>4993</v>
      </c>
      <c r="F291" s="710">
        <v>22</v>
      </c>
      <c r="G291" s="710">
        <v>880</v>
      </c>
      <c r="H291" s="710">
        <v>1</v>
      </c>
      <c r="I291" s="710">
        <v>40</v>
      </c>
      <c r="J291" s="710">
        <v>28</v>
      </c>
      <c r="K291" s="710">
        <v>1120</v>
      </c>
      <c r="L291" s="710">
        <v>1.2727272727272727</v>
      </c>
      <c r="M291" s="710">
        <v>40</v>
      </c>
      <c r="N291" s="710">
        <v>23</v>
      </c>
      <c r="O291" s="710">
        <v>932</v>
      </c>
      <c r="P291" s="700">
        <v>1.0590909090909091</v>
      </c>
      <c r="Q291" s="711">
        <v>40.521739130434781</v>
      </c>
    </row>
    <row r="292" spans="1:17" ht="14.4" customHeight="1" x14ac:dyDescent="0.3">
      <c r="A292" s="694" t="s">
        <v>4959</v>
      </c>
      <c r="B292" s="695" t="s">
        <v>582</v>
      </c>
      <c r="C292" s="695" t="s">
        <v>3554</v>
      </c>
      <c r="D292" s="695" t="s">
        <v>4994</v>
      </c>
      <c r="E292" s="695" t="s">
        <v>4995</v>
      </c>
      <c r="F292" s="710">
        <v>2</v>
      </c>
      <c r="G292" s="710">
        <v>4026</v>
      </c>
      <c r="H292" s="710">
        <v>1</v>
      </c>
      <c r="I292" s="710">
        <v>2013</v>
      </c>
      <c r="J292" s="710"/>
      <c r="K292" s="710"/>
      <c r="L292" s="710"/>
      <c r="M292" s="710"/>
      <c r="N292" s="710"/>
      <c r="O292" s="710"/>
      <c r="P292" s="700"/>
      <c r="Q292" s="711"/>
    </row>
    <row r="293" spans="1:17" ht="14.4" customHeight="1" x14ac:dyDescent="0.3">
      <c r="A293" s="694" t="s">
        <v>4959</v>
      </c>
      <c r="B293" s="695" t="s">
        <v>582</v>
      </c>
      <c r="C293" s="695" t="s">
        <v>3554</v>
      </c>
      <c r="D293" s="695" t="s">
        <v>4996</v>
      </c>
      <c r="E293" s="695" t="s">
        <v>4997</v>
      </c>
      <c r="F293" s="710">
        <v>2</v>
      </c>
      <c r="G293" s="710">
        <v>302</v>
      </c>
      <c r="H293" s="710">
        <v>1</v>
      </c>
      <c r="I293" s="710">
        <v>151</v>
      </c>
      <c r="J293" s="710"/>
      <c r="K293" s="710"/>
      <c r="L293" s="710"/>
      <c r="M293" s="710"/>
      <c r="N293" s="710"/>
      <c r="O293" s="710"/>
      <c r="P293" s="700"/>
      <c r="Q293" s="711"/>
    </row>
    <row r="294" spans="1:17" ht="14.4" customHeight="1" x14ac:dyDescent="0.3">
      <c r="A294" s="694" t="s">
        <v>4998</v>
      </c>
      <c r="B294" s="695" t="s">
        <v>4954</v>
      </c>
      <c r="C294" s="695" t="s">
        <v>3554</v>
      </c>
      <c r="D294" s="695" t="s">
        <v>4999</v>
      </c>
      <c r="E294" s="695" t="s">
        <v>5000</v>
      </c>
      <c r="F294" s="710"/>
      <c r="G294" s="710"/>
      <c r="H294" s="710"/>
      <c r="I294" s="710"/>
      <c r="J294" s="710"/>
      <c r="K294" s="710"/>
      <c r="L294" s="710"/>
      <c r="M294" s="710"/>
      <c r="N294" s="710">
        <v>1</v>
      </c>
      <c r="O294" s="710">
        <v>653</v>
      </c>
      <c r="P294" s="700"/>
      <c r="Q294" s="711">
        <v>653</v>
      </c>
    </row>
    <row r="295" spans="1:17" ht="14.4" customHeight="1" x14ac:dyDescent="0.3">
      <c r="A295" s="694" t="s">
        <v>4998</v>
      </c>
      <c r="B295" s="695" t="s">
        <v>4954</v>
      </c>
      <c r="C295" s="695" t="s">
        <v>3554</v>
      </c>
      <c r="D295" s="695" t="s">
        <v>5001</v>
      </c>
      <c r="E295" s="695" t="s">
        <v>5002</v>
      </c>
      <c r="F295" s="710"/>
      <c r="G295" s="710"/>
      <c r="H295" s="710"/>
      <c r="I295" s="710"/>
      <c r="J295" s="710"/>
      <c r="K295" s="710"/>
      <c r="L295" s="710"/>
      <c r="M295" s="710"/>
      <c r="N295" s="710">
        <v>2</v>
      </c>
      <c r="O295" s="710">
        <v>1652</v>
      </c>
      <c r="P295" s="700"/>
      <c r="Q295" s="711">
        <v>826</v>
      </c>
    </row>
    <row r="296" spans="1:17" ht="14.4" customHeight="1" x14ac:dyDescent="0.3">
      <c r="A296" s="694" t="s">
        <v>4998</v>
      </c>
      <c r="B296" s="695" t="s">
        <v>4954</v>
      </c>
      <c r="C296" s="695" t="s">
        <v>3554</v>
      </c>
      <c r="D296" s="695" t="s">
        <v>4957</v>
      </c>
      <c r="E296" s="695" t="s">
        <v>4958</v>
      </c>
      <c r="F296" s="710"/>
      <c r="G296" s="710"/>
      <c r="H296" s="710"/>
      <c r="I296" s="710"/>
      <c r="J296" s="710"/>
      <c r="K296" s="710"/>
      <c r="L296" s="710"/>
      <c r="M296" s="710"/>
      <c r="N296" s="710">
        <v>1</v>
      </c>
      <c r="O296" s="710">
        <v>218</v>
      </c>
      <c r="P296" s="700"/>
      <c r="Q296" s="711">
        <v>218</v>
      </c>
    </row>
    <row r="297" spans="1:17" ht="14.4" customHeight="1" x14ac:dyDescent="0.3">
      <c r="A297" s="694" t="s">
        <v>4998</v>
      </c>
      <c r="B297" s="695" t="s">
        <v>4954</v>
      </c>
      <c r="C297" s="695" t="s">
        <v>3554</v>
      </c>
      <c r="D297" s="695" t="s">
        <v>5003</v>
      </c>
      <c r="E297" s="695" t="s">
        <v>5004</v>
      </c>
      <c r="F297" s="710"/>
      <c r="G297" s="710"/>
      <c r="H297" s="710"/>
      <c r="I297" s="710"/>
      <c r="J297" s="710"/>
      <c r="K297" s="710"/>
      <c r="L297" s="710"/>
      <c r="M297" s="710"/>
      <c r="N297" s="710">
        <v>1</v>
      </c>
      <c r="O297" s="710">
        <v>169</v>
      </c>
      <c r="P297" s="700"/>
      <c r="Q297" s="711">
        <v>169</v>
      </c>
    </row>
    <row r="298" spans="1:17" ht="14.4" customHeight="1" x14ac:dyDescent="0.3">
      <c r="A298" s="694" t="s">
        <v>4998</v>
      </c>
      <c r="B298" s="695" t="s">
        <v>4954</v>
      </c>
      <c r="C298" s="695" t="s">
        <v>3554</v>
      </c>
      <c r="D298" s="695" t="s">
        <v>5005</v>
      </c>
      <c r="E298" s="695" t="s">
        <v>5006</v>
      </c>
      <c r="F298" s="710"/>
      <c r="G298" s="710"/>
      <c r="H298" s="710"/>
      <c r="I298" s="710"/>
      <c r="J298" s="710"/>
      <c r="K298" s="710"/>
      <c r="L298" s="710"/>
      <c r="M298" s="710"/>
      <c r="N298" s="710">
        <v>1</v>
      </c>
      <c r="O298" s="710">
        <v>172</v>
      </c>
      <c r="P298" s="700"/>
      <c r="Q298" s="711">
        <v>172</v>
      </c>
    </row>
    <row r="299" spans="1:17" ht="14.4" customHeight="1" x14ac:dyDescent="0.3">
      <c r="A299" s="694" t="s">
        <v>4998</v>
      </c>
      <c r="B299" s="695" t="s">
        <v>4954</v>
      </c>
      <c r="C299" s="695" t="s">
        <v>3554</v>
      </c>
      <c r="D299" s="695" t="s">
        <v>5007</v>
      </c>
      <c r="E299" s="695" t="s">
        <v>5008</v>
      </c>
      <c r="F299" s="710">
        <v>1</v>
      </c>
      <c r="G299" s="710">
        <v>852</v>
      </c>
      <c r="H299" s="710">
        <v>1</v>
      </c>
      <c r="I299" s="710">
        <v>852</v>
      </c>
      <c r="J299" s="710"/>
      <c r="K299" s="710"/>
      <c r="L299" s="710"/>
      <c r="M299" s="710"/>
      <c r="N299" s="710"/>
      <c r="O299" s="710"/>
      <c r="P299" s="700"/>
      <c r="Q299" s="711"/>
    </row>
    <row r="300" spans="1:17" ht="14.4" customHeight="1" x14ac:dyDescent="0.3">
      <c r="A300" s="694" t="s">
        <v>5009</v>
      </c>
      <c r="B300" s="695" t="s">
        <v>4475</v>
      </c>
      <c r="C300" s="695" t="s">
        <v>3554</v>
      </c>
      <c r="D300" s="695" t="s">
        <v>4611</v>
      </c>
      <c r="E300" s="695" t="s">
        <v>4612</v>
      </c>
      <c r="F300" s="710">
        <v>13</v>
      </c>
      <c r="G300" s="710">
        <v>16068</v>
      </c>
      <c r="H300" s="710">
        <v>1</v>
      </c>
      <c r="I300" s="710">
        <v>1236</v>
      </c>
      <c r="J300" s="710">
        <v>6</v>
      </c>
      <c r="K300" s="710">
        <v>7470</v>
      </c>
      <c r="L300" s="710">
        <v>0.46489917849141149</v>
      </c>
      <c r="M300" s="710">
        <v>1245</v>
      </c>
      <c r="N300" s="710">
        <v>12</v>
      </c>
      <c r="O300" s="710">
        <v>15052</v>
      </c>
      <c r="P300" s="700">
        <v>0.93676873288523776</v>
      </c>
      <c r="Q300" s="711">
        <v>1254.3333333333333</v>
      </c>
    </row>
    <row r="301" spans="1:17" ht="14.4" customHeight="1" x14ac:dyDescent="0.3">
      <c r="A301" s="694" t="s">
        <v>5009</v>
      </c>
      <c r="B301" s="695" t="s">
        <v>4475</v>
      </c>
      <c r="C301" s="695" t="s">
        <v>3554</v>
      </c>
      <c r="D301" s="695" t="s">
        <v>4476</v>
      </c>
      <c r="E301" s="695" t="s">
        <v>4477</v>
      </c>
      <c r="F301" s="710">
        <v>218</v>
      </c>
      <c r="G301" s="710">
        <v>2026310</v>
      </c>
      <c r="H301" s="710">
        <v>1</v>
      </c>
      <c r="I301" s="710">
        <v>9295</v>
      </c>
      <c r="J301" s="710">
        <v>166</v>
      </c>
      <c r="K301" s="710">
        <v>1549942</v>
      </c>
      <c r="L301" s="710">
        <v>0.76490862701166162</v>
      </c>
      <c r="M301" s="710">
        <v>9337</v>
      </c>
      <c r="N301" s="710">
        <v>178</v>
      </c>
      <c r="O301" s="710">
        <v>1672186</v>
      </c>
      <c r="P301" s="700">
        <v>0.82523700717066983</v>
      </c>
      <c r="Q301" s="711">
        <v>9394.3033707865161</v>
      </c>
    </row>
    <row r="302" spans="1:17" ht="14.4" customHeight="1" thickBot="1" x14ac:dyDescent="0.35">
      <c r="A302" s="702" t="s">
        <v>5009</v>
      </c>
      <c r="B302" s="703" t="s">
        <v>4475</v>
      </c>
      <c r="C302" s="703" t="s">
        <v>3554</v>
      </c>
      <c r="D302" s="703" t="s">
        <v>4944</v>
      </c>
      <c r="E302" s="703" t="s">
        <v>4945</v>
      </c>
      <c r="F302" s="712">
        <v>39</v>
      </c>
      <c r="G302" s="712">
        <v>86619</v>
      </c>
      <c r="H302" s="712">
        <v>1</v>
      </c>
      <c r="I302" s="712">
        <v>2221</v>
      </c>
      <c r="J302" s="712">
        <v>18</v>
      </c>
      <c r="K302" s="712">
        <v>40194</v>
      </c>
      <c r="L302" s="712">
        <v>0.46403214075433796</v>
      </c>
      <c r="M302" s="712">
        <v>2233</v>
      </c>
      <c r="N302" s="712">
        <v>36</v>
      </c>
      <c r="O302" s="712">
        <v>80829</v>
      </c>
      <c r="P302" s="708">
        <v>0.93315554324109029</v>
      </c>
      <c r="Q302" s="713">
        <v>2245.25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3713</v>
      </c>
      <c r="D3" s="197">
        <f>SUBTOTAL(9,D6:D1048576)</f>
        <v>3415</v>
      </c>
      <c r="E3" s="197">
        <f>SUBTOTAL(9,E6:E1048576)</f>
        <v>3452</v>
      </c>
      <c r="F3" s="198">
        <f>IF(OR(E3=0,C3=0),"",E3/C3)</f>
        <v>0.92970643684352272</v>
      </c>
      <c r="G3" s="199">
        <f>SUBTOTAL(9,G6:G1048576)</f>
        <v>15973404</v>
      </c>
      <c r="H3" s="200">
        <f>SUBTOTAL(9,H6:H1048576)</f>
        <v>14466606</v>
      </c>
      <c r="I3" s="200">
        <f>SUBTOTAL(9,I6:I1048576)</f>
        <v>14342357</v>
      </c>
      <c r="J3" s="198">
        <f>IF(OR(I3=0,G3=0),"",I3/G3)</f>
        <v>0.8978898298697009</v>
      </c>
      <c r="K3" s="199">
        <f>SUBTOTAL(9,K6:K1048576)</f>
        <v>4219730</v>
      </c>
      <c r="L3" s="200">
        <f>SUBTOTAL(9,L6:L1048576)</f>
        <v>3620810</v>
      </c>
      <c r="M3" s="200">
        <f>SUBTOTAL(9,M6:M1048576)</f>
        <v>3672150</v>
      </c>
      <c r="N3" s="201">
        <f>IF(OR(M3=0,E3=0),"",M3/E3)</f>
        <v>1063.7746234067208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5"/>
      <c r="B5" s="866"/>
      <c r="C5" s="873">
        <v>2012</v>
      </c>
      <c r="D5" s="873">
        <v>2013</v>
      </c>
      <c r="E5" s="873">
        <v>2014</v>
      </c>
      <c r="F5" s="874" t="s">
        <v>2</v>
      </c>
      <c r="G5" s="884">
        <v>2012</v>
      </c>
      <c r="H5" s="873">
        <v>2013</v>
      </c>
      <c r="I5" s="873">
        <v>2014</v>
      </c>
      <c r="J5" s="874" t="s">
        <v>2</v>
      </c>
      <c r="K5" s="884">
        <v>2012</v>
      </c>
      <c r="L5" s="873">
        <v>2013</v>
      </c>
      <c r="M5" s="873">
        <v>2014</v>
      </c>
      <c r="N5" s="891" t="s">
        <v>93</v>
      </c>
    </row>
    <row r="6" spans="1:14" ht="14.4" customHeight="1" x14ac:dyDescent="0.3">
      <c r="A6" s="867" t="s">
        <v>4013</v>
      </c>
      <c r="B6" s="870" t="s">
        <v>5011</v>
      </c>
      <c r="C6" s="875">
        <v>2893</v>
      </c>
      <c r="D6" s="876">
        <v>2571</v>
      </c>
      <c r="E6" s="876">
        <v>2665</v>
      </c>
      <c r="F6" s="881">
        <v>0.92118907708261322</v>
      </c>
      <c r="G6" s="885">
        <v>2797409</v>
      </c>
      <c r="H6" s="886">
        <v>2524807</v>
      </c>
      <c r="I6" s="886">
        <v>2656978</v>
      </c>
      <c r="J6" s="881">
        <v>0.94979961814664926</v>
      </c>
      <c r="K6" s="885">
        <v>318230</v>
      </c>
      <c r="L6" s="886">
        <v>282810</v>
      </c>
      <c r="M6" s="886">
        <v>293150</v>
      </c>
      <c r="N6" s="892">
        <v>110</v>
      </c>
    </row>
    <row r="7" spans="1:14" ht="14.4" customHeight="1" x14ac:dyDescent="0.3">
      <c r="A7" s="868" t="s">
        <v>4195</v>
      </c>
      <c r="B7" s="871" t="s">
        <v>5012</v>
      </c>
      <c r="C7" s="877">
        <v>35</v>
      </c>
      <c r="D7" s="878">
        <v>17</v>
      </c>
      <c r="E7" s="878">
        <v>20</v>
      </c>
      <c r="F7" s="882">
        <v>0.5714285714285714</v>
      </c>
      <c r="G7" s="887">
        <v>1006700</v>
      </c>
      <c r="H7" s="888">
        <v>489076</v>
      </c>
      <c r="I7" s="888">
        <v>575388</v>
      </c>
      <c r="J7" s="882">
        <v>0.57155855766365349</v>
      </c>
      <c r="K7" s="887">
        <v>385000</v>
      </c>
      <c r="L7" s="888">
        <v>187000</v>
      </c>
      <c r="M7" s="888">
        <v>220000</v>
      </c>
      <c r="N7" s="893">
        <v>11000</v>
      </c>
    </row>
    <row r="8" spans="1:14" ht="14.4" customHeight="1" x14ac:dyDescent="0.3">
      <c r="A8" s="868" t="s">
        <v>4211</v>
      </c>
      <c r="B8" s="871" t="s">
        <v>5012</v>
      </c>
      <c r="C8" s="877">
        <v>167</v>
      </c>
      <c r="D8" s="878">
        <v>122</v>
      </c>
      <c r="E8" s="878">
        <v>158</v>
      </c>
      <c r="F8" s="882">
        <v>0.94610778443113774</v>
      </c>
      <c r="G8" s="887">
        <v>4202312</v>
      </c>
      <c r="H8" s="888">
        <v>3070630</v>
      </c>
      <c r="I8" s="888">
        <v>3976765</v>
      </c>
      <c r="J8" s="882">
        <v>0.94632787855827938</v>
      </c>
      <c r="K8" s="887">
        <v>1503000</v>
      </c>
      <c r="L8" s="888">
        <v>1098000</v>
      </c>
      <c r="M8" s="888">
        <v>1422000</v>
      </c>
      <c r="N8" s="893">
        <v>9000</v>
      </c>
    </row>
    <row r="9" spans="1:14" ht="14.4" customHeight="1" x14ac:dyDescent="0.3">
      <c r="A9" s="868" t="s">
        <v>4206</v>
      </c>
      <c r="B9" s="871" t="s">
        <v>5012</v>
      </c>
      <c r="C9" s="877">
        <v>184</v>
      </c>
      <c r="D9" s="878">
        <v>178</v>
      </c>
      <c r="E9" s="878">
        <v>151</v>
      </c>
      <c r="F9" s="882">
        <v>0.82065217391304346</v>
      </c>
      <c r="G9" s="887">
        <v>3967704</v>
      </c>
      <c r="H9" s="888">
        <v>3839259</v>
      </c>
      <c r="I9" s="888">
        <v>3256979</v>
      </c>
      <c r="J9" s="882">
        <v>0.82087247435796618</v>
      </c>
      <c r="K9" s="887">
        <v>1288000</v>
      </c>
      <c r="L9" s="888">
        <v>1246000</v>
      </c>
      <c r="M9" s="888">
        <v>1057000</v>
      </c>
      <c r="N9" s="893">
        <v>7000</v>
      </c>
    </row>
    <row r="10" spans="1:14" ht="14.4" customHeight="1" x14ac:dyDescent="0.3">
      <c r="A10" s="868" t="s">
        <v>4197</v>
      </c>
      <c r="B10" s="871" t="s">
        <v>5012</v>
      </c>
      <c r="C10" s="877">
        <v>301</v>
      </c>
      <c r="D10" s="878">
        <v>304</v>
      </c>
      <c r="E10" s="878">
        <v>254</v>
      </c>
      <c r="F10" s="882">
        <v>0.84385382059800662</v>
      </c>
      <c r="G10" s="887">
        <v>3221354</v>
      </c>
      <c r="H10" s="888">
        <v>3254904</v>
      </c>
      <c r="I10" s="888">
        <v>2719654</v>
      </c>
      <c r="J10" s="882">
        <v>0.84425803559621204</v>
      </c>
      <c r="K10" s="887">
        <v>602000</v>
      </c>
      <c r="L10" s="888">
        <v>608000</v>
      </c>
      <c r="M10" s="888">
        <v>508000</v>
      </c>
      <c r="N10" s="893">
        <v>2000</v>
      </c>
    </row>
    <row r="11" spans="1:14" ht="14.4" customHeight="1" x14ac:dyDescent="0.3">
      <c r="A11" s="868" t="s">
        <v>4208</v>
      </c>
      <c r="B11" s="871" t="s">
        <v>5012</v>
      </c>
      <c r="C11" s="877">
        <v>114</v>
      </c>
      <c r="D11" s="878">
        <v>175</v>
      </c>
      <c r="E11" s="878">
        <v>140</v>
      </c>
      <c r="F11" s="882">
        <v>1.2280701754385965</v>
      </c>
      <c r="G11" s="887">
        <v>684356</v>
      </c>
      <c r="H11" s="888">
        <v>1051374</v>
      </c>
      <c r="I11" s="888">
        <v>841176</v>
      </c>
      <c r="J11" s="882">
        <v>1.2291497407781915</v>
      </c>
      <c r="K11" s="887">
        <v>114000</v>
      </c>
      <c r="L11" s="888">
        <v>175000</v>
      </c>
      <c r="M11" s="888">
        <v>140000</v>
      </c>
      <c r="N11" s="893">
        <v>1000</v>
      </c>
    </row>
    <row r="12" spans="1:14" ht="14.4" customHeight="1" thickBot="1" x14ac:dyDescent="0.35">
      <c r="A12" s="869" t="s">
        <v>4204</v>
      </c>
      <c r="B12" s="872" t="s">
        <v>5012</v>
      </c>
      <c r="C12" s="879">
        <v>19</v>
      </c>
      <c r="D12" s="880">
        <v>48</v>
      </c>
      <c r="E12" s="880">
        <v>64</v>
      </c>
      <c r="F12" s="883">
        <v>3.3684210526315788</v>
      </c>
      <c r="G12" s="889">
        <v>93569</v>
      </c>
      <c r="H12" s="890">
        <v>236556</v>
      </c>
      <c r="I12" s="890">
        <v>315417</v>
      </c>
      <c r="J12" s="883">
        <v>3.370956192756148</v>
      </c>
      <c r="K12" s="889">
        <v>9500</v>
      </c>
      <c r="L12" s="890">
        <v>24000</v>
      </c>
      <c r="M12" s="890">
        <v>32000</v>
      </c>
      <c r="N12" s="894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2744.1909100000003</v>
      </c>
      <c r="C5" s="33">
        <v>2370.9748599999989</v>
      </c>
      <c r="D5" s="12"/>
      <c r="E5" s="233">
        <v>2387.3145200000017</v>
      </c>
      <c r="F5" s="32">
        <v>2466.2672601188196</v>
      </c>
      <c r="G5" s="232">
        <f>E5-F5</f>
        <v>-78.952740118817928</v>
      </c>
      <c r="H5" s="238">
        <f>IF(F5&lt;0.00000001,"",E5/F5)</f>
        <v>0.96798694878063862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22284.794690000002</v>
      </c>
      <c r="C6" s="35">
        <v>19652.805529999998</v>
      </c>
      <c r="D6" s="12"/>
      <c r="E6" s="234">
        <v>28973.556160000022</v>
      </c>
      <c r="F6" s="34">
        <v>24166.438111943255</v>
      </c>
      <c r="G6" s="235">
        <f>E6-F6</f>
        <v>4807.1180480567673</v>
      </c>
      <c r="H6" s="239">
        <f>IF(F6&lt;0.00000001,"",E6/F6)</f>
        <v>1.198917110820773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19767.747510000001</v>
      </c>
      <c r="C7" s="35">
        <v>18523.335659999997</v>
      </c>
      <c r="D7" s="12"/>
      <c r="E7" s="234">
        <v>20441.649440000023</v>
      </c>
      <c r="F7" s="34">
        <v>20732.185911738798</v>
      </c>
      <c r="G7" s="235">
        <f>E7-F7</f>
        <v>-290.53647173877471</v>
      </c>
      <c r="H7" s="239">
        <f>IF(F7&lt;0.00000001,"",E7/F7)</f>
        <v>0.98598621134425246</v>
      </c>
    </row>
    <row r="8" spans="1:8" ht="14.4" customHeight="1" thickBot="1" x14ac:dyDescent="0.35">
      <c r="A8" s="1" t="s">
        <v>97</v>
      </c>
      <c r="B8" s="15">
        <v>7300.206209999993</v>
      </c>
      <c r="C8" s="37">
        <v>5970.1687899999924</v>
      </c>
      <c r="D8" s="12"/>
      <c r="E8" s="236">
        <v>7117.6689300000071</v>
      </c>
      <c r="F8" s="36">
        <v>6946.4529026370146</v>
      </c>
      <c r="G8" s="237">
        <f>E8-F8</f>
        <v>171.21602736299246</v>
      </c>
      <c r="H8" s="240">
        <f>IF(F8&lt;0.00000001,"",E8/F8)</f>
        <v>1.0246479793014929</v>
      </c>
    </row>
    <row r="9" spans="1:8" ht="14.4" customHeight="1" thickBot="1" x14ac:dyDescent="0.35">
      <c r="A9" s="2" t="s">
        <v>98</v>
      </c>
      <c r="B9" s="3">
        <v>52096.93931999999</v>
      </c>
      <c r="C9" s="39">
        <v>46517.284839999993</v>
      </c>
      <c r="D9" s="12"/>
      <c r="E9" s="3">
        <v>58920.189050000052</v>
      </c>
      <c r="F9" s="38">
        <v>54311.344186437884</v>
      </c>
      <c r="G9" s="38">
        <f>E9-F9</f>
        <v>4608.844863562168</v>
      </c>
      <c r="H9" s="241">
        <f>IF(F9&lt;0.00000001,"",E9/F9)</f>
        <v>1.0848597090092469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980.08454999999992</v>
      </c>
      <c r="C11" s="33">
        <f>IF(ISERROR(VLOOKUP("Celkem:",'ZV Vykáz.-A'!A:F,4,0)),0,VLOOKUP("Celkem:",'ZV Vykáz.-A'!A:F,4,0)/1000)</f>
        <v>671.22589000000005</v>
      </c>
      <c r="D11" s="12"/>
      <c r="E11" s="233">
        <f>IF(ISERROR(VLOOKUP("Celkem:",'ZV Vykáz.-A'!A:F,6,0)),0,VLOOKUP("Celkem:",'ZV Vykáz.-A'!A:F,6,0)/1000)</f>
        <v>833.14933000000008</v>
      </c>
      <c r="F11" s="32">
        <f>B11</f>
        <v>980.08454999999992</v>
      </c>
      <c r="G11" s="232">
        <f>E11-F11</f>
        <v>-146.93521999999984</v>
      </c>
      <c r="H11" s="238">
        <f>IF(F11&lt;0.00000001,"",E11/F11)</f>
        <v>0.85007903654842853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57603.989999999991</v>
      </c>
      <c r="C12" s="37">
        <f>IF(ISERROR(VLOOKUP("Celkem",CaseMix!A:D,3,0)),0,VLOOKUP("Celkem",CaseMix!A:D,3,0)*30)</f>
        <v>55245.840000000004</v>
      </c>
      <c r="D12" s="12"/>
      <c r="E12" s="236">
        <f>IF(ISERROR(VLOOKUP("Celkem",CaseMix!A:D,4,0)),0,VLOOKUP("Celkem",CaseMix!A:D,4,0)*30)</f>
        <v>55791.21</v>
      </c>
      <c r="F12" s="36">
        <f>B12</f>
        <v>57603.989999999991</v>
      </c>
      <c r="G12" s="237">
        <f>E12-F12</f>
        <v>-1812.7799999999916</v>
      </c>
      <c r="H12" s="240">
        <f>IF(F12&lt;0.00000001,"",E12/F12)</f>
        <v>0.96853030493200221</v>
      </c>
    </row>
    <row r="13" spans="1:8" ht="14.4" customHeight="1" thickBot="1" x14ac:dyDescent="0.35">
      <c r="A13" s="4" t="s">
        <v>101</v>
      </c>
      <c r="B13" s="9">
        <f>SUM(B11:B12)</f>
        <v>58584.07454999999</v>
      </c>
      <c r="C13" s="41">
        <f>SUM(C11:C12)</f>
        <v>55917.065890000005</v>
      </c>
      <c r="D13" s="12"/>
      <c r="E13" s="9">
        <f>SUM(E11:E12)</f>
        <v>56624.359329999999</v>
      </c>
      <c r="F13" s="40">
        <f>SUM(F11:F12)</f>
        <v>58584.07454999999</v>
      </c>
      <c r="G13" s="40">
        <f>E13-F13</f>
        <v>-1959.7152199999909</v>
      </c>
      <c r="H13" s="242">
        <f>IF(F13&lt;0.00000001,"",E13/F13)</f>
        <v>0.96654866983812426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1.1245204673186933</v>
      </c>
      <c r="C15" s="43">
        <f>IF(C9=0,"",C13/C9)</f>
        <v>1.2020707159141237</v>
      </c>
      <c r="D15" s="12"/>
      <c r="E15" s="10">
        <f>IF(E9=0,"",E13/E9)</f>
        <v>0.96103492271466073</v>
      </c>
      <c r="F15" s="42">
        <f>IF(F9=0,"",F13/F9)</f>
        <v>1.0786710479655013</v>
      </c>
      <c r="G15" s="42">
        <f>IF(ISERROR(F15-E15),"",E15-F15)</f>
        <v>-0.11763612525084055</v>
      </c>
      <c r="H15" s="243">
        <f>IF(ISERROR(F15-E15),"",IF(F15&lt;0.00000001,"",E15/F15))</f>
        <v>0.89094346652511358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1.0121378084725332</v>
      </c>
      <c r="C4" s="334">
        <f t="shared" ref="C4:M4" si="0">(C10+C8)/C6</f>
        <v>0.916768207434287</v>
      </c>
      <c r="D4" s="334">
        <f t="shared" si="0"/>
        <v>0.97060897498702359</v>
      </c>
      <c r="E4" s="334">
        <f t="shared" si="0"/>
        <v>1.010015898980807</v>
      </c>
      <c r="F4" s="334">
        <f t="shared" si="0"/>
        <v>0.96103492271466018</v>
      </c>
      <c r="G4" s="334">
        <f t="shared" si="0"/>
        <v>1.4140303068155186E-2</v>
      </c>
      <c r="H4" s="334">
        <f t="shared" si="0"/>
        <v>1.4140303068155186E-2</v>
      </c>
      <c r="I4" s="334">
        <f t="shared" si="0"/>
        <v>1.4140303068155186E-2</v>
      </c>
      <c r="J4" s="334">
        <f t="shared" si="0"/>
        <v>1.4140303068155186E-2</v>
      </c>
      <c r="K4" s="334">
        <f t="shared" si="0"/>
        <v>1.4140303068155186E-2</v>
      </c>
      <c r="L4" s="334">
        <f t="shared" si="0"/>
        <v>1.4140303068155186E-2</v>
      </c>
      <c r="M4" s="334">
        <f t="shared" si="0"/>
        <v>1.4140303068155186E-2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10847.3568600001</v>
      </c>
      <c r="C5" s="334">
        <f>IF(ISERROR(VLOOKUP($A5,'Man Tab'!$A:$Q,COLUMN()+2,0)),0,VLOOKUP($A5,'Man Tab'!$A:$Q,COLUMN()+2,0))</f>
        <v>10556.13999</v>
      </c>
      <c r="D5" s="334">
        <f>IF(ISERROR(VLOOKUP($A5,'Man Tab'!$A:$Q,COLUMN()+2,0)),0,VLOOKUP($A5,'Man Tab'!$A:$Q,COLUMN()+2,0))</f>
        <v>11385.618179999999</v>
      </c>
      <c r="E5" s="334">
        <f>IF(ISERROR(VLOOKUP($A5,'Man Tab'!$A:$Q,COLUMN()+2,0)),0,VLOOKUP($A5,'Man Tab'!$A:$Q,COLUMN()+2,0))</f>
        <v>10914.812180000001</v>
      </c>
      <c r="F5" s="334">
        <f>IF(ISERROR(VLOOKUP($A5,'Man Tab'!$A:$Q,COLUMN()+2,0)),0,VLOOKUP($A5,'Man Tab'!$A:$Q,COLUMN()+2,0))</f>
        <v>15216.261839999999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10847.3568600001</v>
      </c>
      <c r="C6" s="336">
        <f t="shared" ref="C6:M6" si="1">C5+B6</f>
        <v>21403.496850000098</v>
      </c>
      <c r="D6" s="336">
        <f t="shared" si="1"/>
        <v>32789.115030000095</v>
      </c>
      <c r="E6" s="336">
        <f t="shared" si="1"/>
        <v>43703.927210000096</v>
      </c>
      <c r="F6" s="336">
        <f t="shared" si="1"/>
        <v>58920.189050000095</v>
      </c>
      <c r="G6" s="336">
        <f t="shared" si="1"/>
        <v>58920.189050000095</v>
      </c>
      <c r="H6" s="336">
        <f t="shared" si="1"/>
        <v>58920.189050000095</v>
      </c>
      <c r="I6" s="336">
        <f t="shared" si="1"/>
        <v>58920.189050000095</v>
      </c>
      <c r="J6" s="336">
        <f t="shared" si="1"/>
        <v>58920.189050000095</v>
      </c>
      <c r="K6" s="336">
        <f t="shared" si="1"/>
        <v>58920.189050000095</v>
      </c>
      <c r="L6" s="336">
        <f t="shared" si="1"/>
        <v>58920.189050000095</v>
      </c>
      <c r="M6" s="336">
        <f t="shared" si="1"/>
        <v>58920.189050000095</v>
      </c>
    </row>
    <row r="7" spans="1:13" ht="14.4" customHeight="1" x14ac:dyDescent="0.3">
      <c r="A7" s="335" t="s">
        <v>127</v>
      </c>
      <c r="B7" s="335">
        <v>360.334</v>
      </c>
      <c r="C7" s="335">
        <v>643.70799999999997</v>
      </c>
      <c r="D7" s="335">
        <v>1042.9970000000001</v>
      </c>
      <c r="E7" s="335">
        <v>1448.1610000000001</v>
      </c>
      <c r="F7" s="335">
        <v>1859.7070000000001</v>
      </c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10810.02</v>
      </c>
      <c r="C8" s="336">
        <f t="shared" ref="C8:M8" si="2">C7*30</f>
        <v>19311.239999999998</v>
      </c>
      <c r="D8" s="336">
        <f t="shared" si="2"/>
        <v>31289.910000000003</v>
      </c>
      <c r="E8" s="336">
        <f t="shared" si="2"/>
        <v>43444.83</v>
      </c>
      <c r="F8" s="336">
        <f t="shared" si="2"/>
        <v>55791.210000000006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169000</v>
      </c>
      <c r="C9" s="335">
        <v>141805.44</v>
      </c>
      <c r="D9" s="335">
        <v>224693.89</v>
      </c>
      <c r="E9" s="335">
        <v>161332</v>
      </c>
      <c r="F9" s="335">
        <v>136318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169</v>
      </c>
      <c r="C10" s="336">
        <f t="shared" ref="C10:M10" si="3">C9/1000+B10</f>
        <v>310.80543999999998</v>
      </c>
      <c r="D10" s="336">
        <f t="shared" si="3"/>
        <v>535.49932999999999</v>
      </c>
      <c r="E10" s="336">
        <f t="shared" si="3"/>
        <v>696.83132999999998</v>
      </c>
      <c r="F10" s="336">
        <f t="shared" si="3"/>
        <v>833.14932999999996</v>
      </c>
      <c r="G10" s="336">
        <f t="shared" si="3"/>
        <v>833.14932999999996</v>
      </c>
      <c r="H10" s="336">
        <f t="shared" si="3"/>
        <v>833.14932999999996</v>
      </c>
      <c r="I10" s="336">
        <f t="shared" si="3"/>
        <v>833.14932999999996</v>
      </c>
      <c r="J10" s="336">
        <f t="shared" si="3"/>
        <v>833.14932999999996</v>
      </c>
      <c r="K10" s="336">
        <f t="shared" si="3"/>
        <v>833.14932999999996</v>
      </c>
      <c r="L10" s="336">
        <f t="shared" si="3"/>
        <v>833.14932999999996</v>
      </c>
      <c r="M10" s="336">
        <f t="shared" si="3"/>
        <v>833.14932999999996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5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1.0786710479655013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1.0786710479655013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2.4703282292062327E-323</v>
      </c>
      <c r="Q6" s="188" t="s">
        <v>322</v>
      </c>
    </row>
    <row r="7" spans="1:17" ht="14.4" customHeight="1" x14ac:dyDescent="0.3">
      <c r="A7" s="19" t="s">
        <v>35</v>
      </c>
      <c r="B7" s="55">
        <v>5919.0414242851703</v>
      </c>
      <c r="C7" s="56">
        <v>493.253452023764</v>
      </c>
      <c r="D7" s="56">
        <v>533.78883000000303</v>
      </c>
      <c r="E7" s="56">
        <v>322.02643999999998</v>
      </c>
      <c r="F7" s="56">
        <v>600.65844000000004</v>
      </c>
      <c r="G7" s="56">
        <v>457.14017999999999</v>
      </c>
      <c r="H7" s="56">
        <v>473.70062999999999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2387.3145199999999</v>
      </c>
      <c r="Q7" s="189">
        <v>0.96798694878000002</v>
      </c>
    </row>
    <row r="8" spans="1:17" ht="14.4" customHeight="1" x14ac:dyDescent="0.3">
      <c r="A8" s="19" t="s">
        <v>36</v>
      </c>
      <c r="B8" s="55">
        <v>995.21330965123195</v>
      </c>
      <c r="C8" s="56">
        <v>82.934442470936006</v>
      </c>
      <c r="D8" s="56">
        <v>61.795000000000002</v>
      </c>
      <c r="E8" s="56">
        <v>98.974999999999994</v>
      </c>
      <c r="F8" s="56">
        <v>79.566999999999993</v>
      </c>
      <c r="G8" s="56">
        <v>61.372999999999998</v>
      </c>
      <c r="H8" s="56">
        <v>91.472999999999999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393.18299999999999</v>
      </c>
      <c r="Q8" s="189">
        <v>0.94817783368499997</v>
      </c>
    </row>
    <row r="9" spans="1:17" ht="14.4" customHeight="1" x14ac:dyDescent="0.3">
      <c r="A9" s="19" t="s">
        <v>37</v>
      </c>
      <c r="B9" s="55">
        <v>57999.451468663799</v>
      </c>
      <c r="C9" s="56">
        <v>4833.2876223886497</v>
      </c>
      <c r="D9" s="56">
        <v>5013.2842700000201</v>
      </c>
      <c r="E9" s="56">
        <v>4753.1748399999997</v>
      </c>
      <c r="F9" s="56">
        <v>5198.5930900000003</v>
      </c>
      <c r="G9" s="56">
        <v>4924.1644100000003</v>
      </c>
      <c r="H9" s="56">
        <v>9084.3395500000006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28973.55616</v>
      </c>
      <c r="Q9" s="189">
        <v>1.1989171108200001</v>
      </c>
    </row>
    <row r="10" spans="1:17" ht="14.4" customHeight="1" x14ac:dyDescent="0.3">
      <c r="A10" s="19" t="s">
        <v>38</v>
      </c>
      <c r="B10" s="55">
        <v>677.99760883551903</v>
      </c>
      <c r="C10" s="56">
        <v>56.499800736292997</v>
      </c>
      <c r="D10" s="56">
        <v>58.081420000000001</v>
      </c>
      <c r="E10" s="56">
        <v>54.138689999999997</v>
      </c>
      <c r="F10" s="56">
        <v>53.071359999999999</v>
      </c>
      <c r="G10" s="56">
        <v>57.200969999999998</v>
      </c>
      <c r="H10" s="56">
        <v>57.985149999999997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280.47759000000002</v>
      </c>
      <c r="Q10" s="189">
        <v>0.99284452810400003</v>
      </c>
    </row>
    <row r="11" spans="1:17" ht="14.4" customHeight="1" x14ac:dyDescent="0.3">
      <c r="A11" s="19" t="s">
        <v>39</v>
      </c>
      <c r="B11" s="55">
        <v>1005.49270045998</v>
      </c>
      <c r="C11" s="56">
        <v>83.791058371663993</v>
      </c>
      <c r="D11" s="56">
        <v>70.532470000000004</v>
      </c>
      <c r="E11" s="56">
        <v>66.903989999999993</v>
      </c>
      <c r="F11" s="56">
        <v>87.253200000000007</v>
      </c>
      <c r="G11" s="56">
        <v>68.370549999999994</v>
      </c>
      <c r="H11" s="56">
        <v>98.953630000000004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392.01384000000002</v>
      </c>
      <c r="Q11" s="189">
        <v>0.93569373061500005</v>
      </c>
    </row>
    <row r="12" spans="1:17" ht="14.4" customHeight="1" x14ac:dyDescent="0.3">
      <c r="A12" s="19" t="s">
        <v>40</v>
      </c>
      <c r="B12" s="55">
        <v>138.37858686212601</v>
      </c>
      <c r="C12" s="56">
        <v>11.531548905177001</v>
      </c>
      <c r="D12" s="56">
        <v>6.9576700000000002</v>
      </c>
      <c r="E12" s="56">
        <v>4.6539599999999997</v>
      </c>
      <c r="F12" s="56">
        <v>34.116100000000003</v>
      </c>
      <c r="G12" s="56">
        <v>8.1643799999999995</v>
      </c>
      <c r="H12" s="56">
        <v>20.889030000000002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74.781139999999994</v>
      </c>
      <c r="Q12" s="189">
        <v>1.296983442812</v>
      </c>
    </row>
    <row r="13" spans="1:17" ht="14.4" customHeight="1" x14ac:dyDescent="0.3">
      <c r="A13" s="19" t="s">
        <v>41</v>
      </c>
      <c r="B13" s="55">
        <v>1779.76892371544</v>
      </c>
      <c r="C13" s="56">
        <v>148.314076976287</v>
      </c>
      <c r="D13" s="56">
        <v>130.38780000000099</v>
      </c>
      <c r="E13" s="56">
        <v>129.82153</v>
      </c>
      <c r="F13" s="56">
        <v>92.451719999999995</v>
      </c>
      <c r="G13" s="56">
        <v>127.94179</v>
      </c>
      <c r="H13" s="56">
        <v>139.51096000000001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620.11380000000099</v>
      </c>
      <c r="Q13" s="189">
        <v>0.83621705052100004</v>
      </c>
    </row>
    <row r="14" spans="1:17" ht="14.4" customHeight="1" x14ac:dyDescent="0.3">
      <c r="A14" s="19" t="s">
        <v>42</v>
      </c>
      <c r="B14" s="55">
        <v>2528.9628617049202</v>
      </c>
      <c r="C14" s="56">
        <v>210.746905142076</v>
      </c>
      <c r="D14" s="56">
        <v>280.78200000000101</v>
      </c>
      <c r="E14" s="56">
        <v>236.38</v>
      </c>
      <c r="F14" s="56">
        <v>212.78800000000001</v>
      </c>
      <c r="G14" s="56">
        <v>178.63399999999999</v>
      </c>
      <c r="H14" s="56">
        <v>153.762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1062.346</v>
      </c>
      <c r="Q14" s="189">
        <v>1.0081723376039999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2.4703282292062327E-323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2.4703282292062327E-323</v>
      </c>
      <c r="Q16" s="189" t="s">
        <v>322</v>
      </c>
    </row>
    <row r="17" spans="1:17" ht="14.4" customHeight="1" x14ac:dyDescent="0.3">
      <c r="A17" s="19" t="s">
        <v>45</v>
      </c>
      <c r="B17" s="55">
        <v>772.41117210530399</v>
      </c>
      <c r="C17" s="56">
        <v>64.367597675441999</v>
      </c>
      <c r="D17" s="56">
        <v>11.168369999999999</v>
      </c>
      <c r="E17" s="56">
        <v>83.952830000000006</v>
      </c>
      <c r="F17" s="56">
        <v>96.064899999999994</v>
      </c>
      <c r="G17" s="56">
        <v>75.342690000000005</v>
      </c>
      <c r="H17" s="56">
        <v>97.767319999999998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364.29611</v>
      </c>
      <c r="Q17" s="189">
        <v>1.131923896979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2.1440000000000001</v>
      </c>
      <c r="E18" s="56">
        <v>5.0049999999999999</v>
      </c>
      <c r="F18" s="56">
        <v>1.925</v>
      </c>
      <c r="G18" s="56">
        <v>0.30599999999999999</v>
      </c>
      <c r="H18" s="56">
        <v>2.8140000000000001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12.194000000000001</v>
      </c>
      <c r="Q18" s="189" t="s">
        <v>322</v>
      </c>
    </row>
    <row r="19" spans="1:17" ht="14.4" customHeight="1" x14ac:dyDescent="0.3">
      <c r="A19" s="19" t="s">
        <v>47</v>
      </c>
      <c r="B19" s="55">
        <v>2329.2791374028302</v>
      </c>
      <c r="C19" s="56">
        <v>194.10659478356899</v>
      </c>
      <c r="D19" s="56">
        <v>215.90504000000101</v>
      </c>
      <c r="E19" s="56">
        <v>212.74364</v>
      </c>
      <c r="F19" s="56">
        <v>178.47817000000001</v>
      </c>
      <c r="G19" s="56">
        <v>277.49919999999997</v>
      </c>
      <c r="H19" s="56">
        <v>187.37081000000001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1071.99686</v>
      </c>
      <c r="Q19" s="189">
        <v>1.104544501638</v>
      </c>
    </row>
    <row r="20" spans="1:17" ht="14.4" customHeight="1" x14ac:dyDescent="0.3">
      <c r="A20" s="19" t="s">
        <v>48</v>
      </c>
      <c r="B20" s="55">
        <v>49757.2461881731</v>
      </c>
      <c r="C20" s="56">
        <v>4146.4371823477604</v>
      </c>
      <c r="D20" s="56">
        <v>3936.6383100000198</v>
      </c>
      <c r="E20" s="56">
        <v>4038.0060600000002</v>
      </c>
      <c r="F20" s="56">
        <v>4202.5838400000002</v>
      </c>
      <c r="G20" s="56">
        <v>4054.98846</v>
      </c>
      <c r="H20" s="56">
        <v>4209.4327700000003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20441.649440000001</v>
      </c>
      <c r="Q20" s="189">
        <v>0.985986211344</v>
      </c>
    </row>
    <row r="21" spans="1:17" ht="14.4" customHeight="1" x14ac:dyDescent="0.3">
      <c r="A21" s="20" t="s">
        <v>49</v>
      </c>
      <c r="B21" s="55">
        <v>6443.9826655916104</v>
      </c>
      <c r="C21" s="56">
        <v>536.99855546596802</v>
      </c>
      <c r="D21" s="56">
        <v>525.66100000000301</v>
      </c>
      <c r="E21" s="56">
        <v>538.40700000000004</v>
      </c>
      <c r="F21" s="56">
        <v>538.40099999999995</v>
      </c>
      <c r="G21" s="56">
        <v>538.39800000000002</v>
      </c>
      <c r="H21" s="56">
        <v>538.39700000000005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2679.2640000000001</v>
      </c>
      <c r="Q21" s="189">
        <v>0.99786637141800005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84.336010000000002</v>
      </c>
      <c r="H22" s="56">
        <v>59.7898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144.12581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9.8813129168249309E-323</v>
      </c>
      <c r="Q23" s="189" t="s">
        <v>322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0.23068</v>
      </c>
      <c r="E24" s="56">
        <v>11.951009999997</v>
      </c>
      <c r="F24" s="56">
        <v>9.6663600000009993</v>
      </c>
      <c r="G24" s="56">
        <v>0.95254000000200001</v>
      </c>
      <c r="H24" s="56">
        <v>7.6189999994000002E-2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22.876779999995001</v>
      </c>
      <c r="Q24" s="189"/>
    </row>
    <row r="25" spans="1:17" ht="14.4" customHeight="1" x14ac:dyDescent="0.3">
      <c r="A25" s="21" t="s">
        <v>53</v>
      </c>
      <c r="B25" s="58">
        <v>130347.226047451</v>
      </c>
      <c r="C25" s="59">
        <v>10862.2688372876</v>
      </c>
      <c r="D25" s="59">
        <v>10847.3568600001</v>
      </c>
      <c r="E25" s="59">
        <v>10556.13999</v>
      </c>
      <c r="F25" s="59">
        <v>11385.618179999999</v>
      </c>
      <c r="G25" s="59">
        <v>10914.812180000001</v>
      </c>
      <c r="H25" s="59">
        <v>15216.261839999999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58920.189050000001</v>
      </c>
      <c r="Q25" s="190">
        <v>1.084859709009</v>
      </c>
    </row>
    <row r="26" spans="1:17" ht="14.4" customHeight="1" x14ac:dyDescent="0.3">
      <c r="A26" s="19" t="s">
        <v>54</v>
      </c>
      <c r="B26" s="55">
        <v>9638.1684150836409</v>
      </c>
      <c r="C26" s="56">
        <v>803.18070125697</v>
      </c>
      <c r="D26" s="56">
        <v>784.98995000000002</v>
      </c>
      <c r="E26" s="56">
        <v>767.34987999999998</v>
      </c>
      <c r="F26" s="56">
        <v>853.97672</v>
      </c>
      <c r="G26" s="56">
        <v>749.07737999999995</v>
      </c>
      <c r="H26" s="56">
        <v>825.05643999999995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3980.45037</v>
      </c>
      <c r="Q26" s="189">
        <v>0.99117181569900004</v>
      </c>
    </row>
    <row r="27" spans="1:17" ht="14.4" customHeight="1" x14ac:dyDescent="0.3">
      <c r="A27" s="22" t="s">
        <v>55</v>
      </c>
      <c r="B27" s="58">
        <v>139985.39446253501</v>
      </c>
      <c r="C27" s="59">
        <v>11665.449538544601</v>
      </c>
      <c r="D27" s="59">
        <v>11632.346810000099</v>
      </c>
      <c r="E27" s="59">
        <v>11323.489869999999</v>
      </c>
      <c r="F27" s="59">
        <v>12239.5949</v>
      </c>
      <c r="G27" s="59">
        <v>11663.88956</v>
      </c>
      <c r="H27" s="59">
        <v>16041.31828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62900.63942</v>
      </c>
      <c r="Q27" s="190">
        <v>1.078409181097</v>
      </c>
    </row>
    <row r="28" spans="1:17" ht="14.4" customHeight="1" x14ac:dyDescent="0.3">
      <c r="A28" s="20" t="s">
        <v>56</v>
      </c>
      <c r="B28" s="55">
        <v>14.328517349527999</v>
      </c>
      <c r="C28" s="56">
        <v>1.1940431124599999</v>
      </c>
      <c r="D28" s="56">
        <v>0.28100000000000003</v>
      </c>
      <c r="E28" s="56">
        <v>0.11570999999999999</v>
      </c>
      <c r="F28" s="56">
        <v>0.1091</v>
      </c>
      <c r="G28" s="56">
        <v>0.46671000000000001</v>
      </c>
      <c r="H28" s="56">
        <v>0.29020000000000001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1.2627200000000001</v>
      </c>
      <c r="Q28" s="189">
        <v>0.21150325089899999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4.9406564584124654E-323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2.4703282292062327E-322</v>
      </c>
      <c r="Q30" s="189">
        <v>0</v>
      </c>
    </row>
    <row r="31" spans="1:17" ht="14.4" customHeight="1" thickBot="1" x14ac:dyDescent="0.35">
      <c r="A31" s="23" t="s">
        <v>59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1.2351641146031164E-322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126238.77586014901</v>
      </c>
      <c r="C6" s="585">
        <v>127165.3841</v>
      </c>
      <c r="D6" s="586">
        <v>926.60823985058198</v>
      </c>
      <c r="E6" s="587">
        <v>1.007340123773</v>
      </c>
      <c r="F6" s="585">
        <v>130347.226047451</v>
      </c>
      <c r="G6" s="586">
        <v>54311.344186437898</v>
      </c>
      <c r="H6" s="588">
        <v>15216.261839999999</v>
      </c>
      <c r="I6" s="585">
        <v>58920.189050000001</v>
      </c>
      <c r="J6" s="586">
        <v>4608.8448635621098</v>
      </c>
      <c r="K6" s="589">
        <v>0.45202487875300001</v>
      </c>
    </row>
    <row r="7" spans="1:11" ht="14.4" customHeight="1" thickBot="1" x14ac:dyDescent="0.35">
      <c r="A7" s="604" t="s">
        <v>325</v>
      </c>
      <c r="B7" s="585">
        <v>68818.016212907707</v>
      </c>
      <c r="C7" s="585">
        <v>68135.993409999995</v>
      </c>
      <c r="D7" s="586">
        <v>-682.02280290766805</v>
      </c>
      <c r="E7" s="587">
        <v>0.99008947306999995</v>
      </c>
      <c r="F7" s="585">
        <v>71044.306884178193</v>
      </c>
      <c r="G7" s="586">
        <v>29601.794535074201</v>
      </c>
      <c r="H7" s="588">
        <v>10120.61364</v>
      </c>
      <c r="I7" s="585">
        <v>34183.787080000002</v>
      </c>
      <c r="J7" s="586">
        <v>4581.9925449257998</v>
      </c>
      <c r="K7" s="589">
        <v>0.481161525521</v>
      </c>
    </row>
    <row r="8" spans="1:11" ht="14.4" customHeight="1" thickBot="1" x14ac:dyDescent="0.35">
      <c r="A8" s="605" t="s">
        <v>326</v>
      </c>
      <c r="B8" s="585">
        <v>66242.471576116601</v>
      </c>
      <c r="C8" s="585">
        <v>65623.299410000007</v>
      </c>
      <c r="D8" s="586">
        <v>-619.17216611659398</v>
      </c>
      <c r="E8" s="587">
        <v>0.99065294287200001</v>
      </c>
      <c r="F8" s="585">
        <v>68515.344022473204</v>
      </c>
      <c r="G8" s="586">
        <v>28548.0600093639</v>
      </c>
      <c r="H8" s="588">
        <v>9966.8516400000008</v>
      </c>
      <c r="I8" s="585">
        <v>33121.441079999997</v>
      </c>
      <c r="J8" s="586">
        <v>4573.3810706361801</v>
      </c>
      <c r="K8" s="589">
        <v>0.48341640186599999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6.8999999999999999E-3</v>
      </c>
      <c r="D9" s="591">
        <v>6.8999999999999999E-3</v>
      </c>
      <c r="E9" s="592" t="s">
        <v>328</v>
      </c>
      <c r="F9" s="590">
        <v>0</v>
      </c>
      <c r="G9" s="591">
        <v>0</v>
      </c>
      <c r="H9" s="593">
        <v>-3.1E-4</v>
      </c>
      <c r="I9" s="590">
        <v>1.0300000000000001E-3</v>
      </c>
      <c r="J9" s="591">
        <v>1.0300000000000001E-3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6.8999999999999999E-3</v>
      </c>
      <c r="D10" s="586">
        <v>6.8999999999999999E-3</v>
      </c>
      <c r="E10" s="595" t="s">
        <v>328</v>
      </c>
      <c r="F10" s="585">
        <v>0</v>
      </c>
      <c r="G10" s="586">
        <v>0</v>
      </c>
      <c r="H10" s="588">
        <v>-3.1E-4</v>
      </c>
      <c r="I10" s="585">
        <v>1.0300000000000001E-3</v>
      </c>
      <c r="J10" s="586">
        <v>1.0300000000000001E-3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6302.2567939462297</v>
      </c>
      <c r="C11" s="590">
        <v>6059.8486800000001</v>
      </c>
      <c r="D11" s="591">
        <v>-242.408113946225</v>
      </c>
      <c r="E11" s="597">
        <v>0.96153630011000002</v>
      </c>
      <c r="F11" s="590">
        <v>5919.0414242851703</v>
      </c>
      <c r="G11" s="591">
        <v>2466.2672601188201</v>
      </c>
      <c r="H11" s="593">
        <v>473.70062999999999</v>
      </c>
      <c r="I11" s="590">
        <v>2387.3145199999999</v>
      </c>
      <c r="J11" s="591">
        <v>-78.952740118817005</v>
      </c>
      <c r="K11" s="598">
        <v>0.40332789532500002</v>
      </c>
    </row>
    <row r="12" spans="1:11" ht="14.4" customHeight="1" thickBot="1" x14ac:dyDescent="0.35">
      <c r="A12" s="607" t="s">
        <v>331</v>
      </c>
      <c r="B12" s="585">
        <v>4625.9911524481604</v>
      </c>
      <c r="C12" s="585">
        <v>4258.17587</v>
      </c>
      <c r="D12" s="586">
        <v>-367.81528244816002</v>
      </c>
      <c r="E12" s="587">
        <v>0.92048941073799995</v>
      </c>
      <c r="F12" s="585">
        <v>4251.0120873333099</v>
      </c>
      <c r="G12" s="586">
        <v>1771.2550363888799</v>
      </c>
      <c r="H12" s="588">
        <v>386.57326999999998</v>
      </c>
      <c r="I12" s="585">
        <v>1816.8190999999999</v>
      </c>
      <c r="J12" s="586">
        <v>45.564063611122997</v>
      </c>
      <c r="K12" s="589">
        <v>0.42738507034899997</v>
      </c>
    </row>
    <row r="13" spans="1:11" ht="14.4" customHeight="1" thickBot="1" x14ac:dyDescent="0.35">
      <c r="A13" s="607" t="s">
        <v>332</v>
      </c>
      <c r="B13" s="585">
        <v>474.01218474721901</v>
      </c>
      <c r="C13" s="585">
        <v>445.72645999999997</v>
      </c>
      <c r="D13" s="586">
        <v>-28.285724747219</v>
      </c>
      <c r="E13" s="587">
        <v>0.94032700918300005</v>
      </c>
      <c r="F13" s="585">
        <v>445.060538042563</v>
      </c>
      <c r="G13" s="586">
        <v>185.441890851068</v>
      </c>
      <c r="H13" s="588">
        <v>32.578850000000003</v>
      </c>
      <c r="I13" s="585">
        <v>127.24523000000001</v>
      </c>
      <c r="J13" s="586">
        <v>-58.196660851068003</v>
      </c>
      <c r="K13" s="589">
        <v>0.28590544234600002</v>
      </c>
    </row>
    <row r="14" spans="1:11" ht="14.4" customHeight="1" thickBot="1" x14ac:dyDescent="0.35">
      <c r="A14" s="607" t="s">
        <v>333</v>
      </c>
      <c r="B14" s="585">
        <v>19.992697012707001</v>
      </c>
      <c r="C14" s="585">
        <v>7.6840799999999998</v>
      </c>
      <c r="D14" s="586">
        <v>-12.308617012707</v>
      </c>
      <c r="E14" s="587">
        <v>0.384344343092</v>
      </c>
      <c r="F14" s="585">
        <v>7.4859190879800002</v>
      </c>
      <c r="G14" s="586">
        <v>3.1191329533249998</v>
      </c>
      <c r="H14" s="588">
        <v>4.9406564584124654E-324</v>
      </c>
      <c r="I14" s="585">
        <v>2.4703282292062327E-323</v>
      </c>
      <c r="J14" s="586">
        <v>-3.1191329533249998</v>
      </c>
      <c r="K14" s="589">
        <v>4.9406564584124654E-324</v>
      </c>
    </row>
    <row r="15" spans="1:11" ht="14.4" customHeight="1" thickBot="1" x14ac:dyDescent="0.35">
      <c r="A15" s="607" t="s">
        <v>334</v>
      </c>
      <c r="B15" s="585">
        <v>100.996898003694</v>
      </c>
      <c r="C15" s="585">
        <v>435.69243999999998</v>
      </c>
      <c r="D15" s="586">
        <v>334.69554199630602</v>
      </c>
      <c r="E15" s="587">
        <v>4.3139190273350003</v>
      </c>
      <c r="F15" s="585">
        <v>435.00381959075298</v>
      </c>
      <c r="G15" s="586">
        <v>181.251591496147</v>
      </c>
      <c r="H15" s="588">
        <v>4.9406564584124654E-324</v>
      </c>
      <c r="I15" s="585">
        <v>111.41916000000001</v>
      </c>
      <c r="J15" s="586">
        <v>-69.832431496146995</v>
      </c>
      <c r="K15" s="589">
        <v>0.25613375097399999</v>
      </c>
    </row>
    <row r="16" spans="1:11" ht="14.4" customHeight="1" thickBot="1" x14ac:dyDescent="0.35">
      <c r="A16" s="607" t="s">
        <v>335</v>
      </c>
      <c r="B16" s="585">
        <v>1.8384578718090001</v>
      </c>
      <c r="C16" s="585">
        <v>7.9175700000000004</v>
      </c>
      <c r="D16" s="586">
        <v>6.0791121281900002</v>
      </c>
      <c r="E16" s="587">
        <v>4.3066366226849997</v>
      </c>
      <c r="F16" s="585">
        <v>7.4152632684080002</v>
      </c>
      <c r="G16" s="586">
        <v>3.089693028503</v>
      </c>
      <c r="H16" s="588">
        <v>4.9406564584124654E-324</v>
      </c>
      <c r="I16" s="585">
        <v>8.45838</v>
      </c>
      <c r="J16" s="586">
        <v>5.3686869714960004</v>
      </c>
      <c r="K16" s="589">
        <v>1.140671570763</v>
      </c>
    </row>
    <row r="17" spans="1:11" ht="14.4" customHeight="1" thickBot="1" x14ac:dyDescent="0.35">
      <c r="A17" s="607" t="s">
        <v>336</v>
      </c>
      <c r="B17" s="585">
        <v>606.00888682102004</v>
      </c>
      <c r="C17" s="585">
        <v>554.21286999999995</v>
      </c>
      <c r="D17" s="586">
        <v>-51.796016821019002</v>
      </c>
      <c r="E17" s="587">
        <v>0.91452927845200005</v>
      </c>
      <c r="F17" s="585">
        <v>454.35004290439798</v>
      </c>
      <c r="G17" s="586">
        <v>189.312517876832</v>
      </c>
      <c r="H17" s="588">
        <v>33.579749999999997</v>
      </c>
      <c r="I17" s="585">
        <v>186.12349</v>
      </c>
      <c r="J17" s="586">
        <v>-3.1890278768320002</v>
      </c>
      <c r="K17" s="589">
        <v>0.40964778788200001</v>
      </c>
    </row>
    <row r="18" spans="1:11" ht="14.4" customHeight="1" thickBot="1" x14ac:dyDescent="0.35">
      <c r="A18" s="607" t="s">
        <v>337</v>
      </c>
      <c r="B18" s="585">
        <v>103.972833985839</v>
      </c>
      <c r="C18" s="585">
        <v>70.618790000000004</v>
      </c>
      <c r="D18" s="586">
        <v>-33.354043985838999</v>
      </c>
      <c r="E18" s="587">
        <v>0.67920424300000004</v>
      </c>
      <c r="F18" s="585">
        <v>51.003457957054998</v>
      </c>
      <c r="G18" s="586">
        <v>21.251440815439</v>
      </c>
      <c r="H18" s="588">
        <v>4.9406564584124654E-324</v>
      </c>
      <c r="I18" s="585">
        <v>19.91498</v>
      </c>
      <c r="J18" s="586">
        <v>-1.3364608154390001</v>
      </c>
      <c r="K18" s="589">
        <v>0.390463329305</v>
      </c>
    </row>
    <row r="19" spans="1:11" ht="14.4" customHeight="1" thickBot="1" x14ac:dyDescent="0.35">
      <c r="A19" s="607" t="s">
        <v>338</v>
      </c>
      <c r="B19" s="585">
        <v>323.44416157539501</v>
      </c>
      <c r="C19" s="585">
        <v>279.82060000000001</v>
      </c>
      <c r="D19" s="586">
        <v>-43.623561575394</v>
      </c>
      <c r="E19" s="587">
        <v>0.86512799809700003</v>
      </c>
      <c r="F19" s="585">
        <v>267.71029610070298</v>
      </c>
      <c r="G19" s="586">
        <v>111.54595670862599</v>
      </c>
      <c r="H19" s="588">
        <v>20.96876</v>
      </c>
      <c r="I19" s="585">
        <v>117.33418</v>
      </c>
      <c r="J19" s="586">
        <v>5.7882232913729998</v>
      </c>
      <c r="K19" s="589">
        <v>0.438287886977</v>
      </c>
    </row>
    <row r="20" spans="1:11" ht="14.4" customHeight="1" thickBot="1" x14ac:dyDescent="0.35">
      <c r="A20" s="606" t="s">
        <v>339</v>
      </c>
      <c r="B20" s="590">
        <v>1040.0186805094099</v>
      </c>
      <c r="C20" s="590">
        <v>994.904</v>
      </c>
      <c r="D20" s="591">
        <v>-45.114680509407002</v>
      </c>
      <c r="E20" s="597">
        <v>0.95662127868000002</v>
      </c>
      <c r="F20" s="590">
        <v>995.21330965123195</v>
      </c>
      <c r="G20" s="591">
        <v>414.67221235468003</v>
      </c>
      <c r="H20" s="593">
        <v>91.472999999999999</v>
      </c>
      <c r="I20" s="590">
        <v>393.18299999999999</v>
      </c>
      <c r="J20" s="591">
        <v>-21.489212354679001</v>
      </c>
      <c r="K20" s="598">
        <v>0.39507409736799998</v>
      </c>
    </row>
    <row r="21" spans="1:11" ht="14.4" customHeight="1" thickBot="1" x14ac:dyDescent="0.35">
      <c r="A21" s="607" t="s">
        <v>340</v>
      </c>
      <c r="B21" s="585">
        <v>815.01463905304604</v>
      </c>
      <c r="C21" s="585">
        <v>749.88800000000003</v>
      </c>
      <c r="D21" s="586">
        <v>-65.126639053044997</v>
      </c>
      <c r="E21" s="587">
        <v>0.92009144875100002</v>
      </c>
      <c r="F21" s="585">
        <v>749.99555616582904</v>
      </c>
      <c r="G21" s="586">
        <v>312.49814840242902</v>
      </c>
      <c r="H21" s="588">
        <v>72.852999999999994</v>
      </c>
      <c r="I21" s="585">
        <v>313.87099999999998</v>
      </c>
      <c r="J21" s="586">
        <v>1.3728515975710001</v>
      </c>
      <c r="K21" s="589">
        <v>0.41849714630899998</v>
      </c>
    </row>
    <row r="22" spans="1:11" ht="14.4" customHeight="1" thickBot="1" x14ac:dyDescent="0.35">
      <c r="A22" s="607" t="s">
        <v>341</v>
      </c>
      <c r="B22" s="585">
        <v>225.00404145636199</v>
      </c>
      <c r="C22" s="585">
        <v>245.01599999999999</v>
      </c>
      <c r="D22" s="586">
        <v>20.011958543637</v>
      </c>
      <c r="E22" s="587">
        <v>1.0889404404209999</v>
      </c>
      <c r="F22" s="585">
        <v>245.21775348540299</v>
      </c>
      <c r="G22" s="586">
        <v>102.174063952251</v>
      </c>
      <c r="H22" s="588">
        <v>18.62</v>
      </c>
      <c r="I22" s="585">
        <v>79.311999999999998</v>
      </c>
      <c r="J22" s="586">
        <v>-22.862063952250999</v>
      </c>
      <c r="K22" s="589">
        <v>0.32343498328600001</v>
      </c>
    </row>
    <row r="23" spans="1:11" ht="14.4" customHeight="1" thickBot="1" x14ac:dyDescent="0.35">
      <c r="A23" s="606" t="s">
        <v>342</v>
      </c>
      <c r="B23" s="590">
        <v>56142.627052156698</v>
      </c>
      <c r="C23" s="590">
        <v>55740.115559999998</v>
      </c>
      <c r="D23" s="591">
        <v>-402.511492156722</v>
      </c>
      <c r="E23" s="597">
        <v>0.99283055472600001</v>
      </c>
      <c r="F23" s="590">
        <v>57999.451468663799</v>
      </c>
      <c r="G23" s="591">
        <v>24166.4381119432</v>
      </c>
      <c r="H23" s="593">
        <v>9084.3395500000006</v>
      </c>
      <c r="I23" s="590">
        <v>28973.55616</v>
      </c>
      <c r="J23" s="591">
        <v>4807.11804805677</v>
      </c>
      <c r="K23" s="598">
        <v>0.49954879617499998</v>
      </c>
    </row>
    <row r="24" spans="1:11" ht="14.4" customHeight="1" thickBot="1" x14ac:dyDescent="0.35">
      <c r="A24" s="607" t="s">
        <v>343</v>
      </c>
      <c r="B24" s="585">
        <v>20507.421186591098</v>
      </c>
      <c r="C24" s="585">
        <v>20438.017189999999</v>
      </c>
      <c r="D24" s="586">
        <v>-69.403996591139006</v>
      </c>
      <c r="E24" s="587">
        <v>0.99661566435000004</v>
      </c>
      <c r="F24" s="585">
        <v>20151.9891493635</v>
      </c>
      <c r="G24" s="586">
        <v>8396.6621455681197</v>
      </c>
      <c r="H24" s="588">
        <v>2282.5683800000002</v>
      </c>
      <c r="I24" s="585">
        <v>7799.1414400000103</v>
      </c>
      <c r="J24" s="586">
        <v>-597.52070556810895</v>
      </c>
      <c r="K24" s="589">
        <v>0.387015960667</v>
      </c>
    </row>
    <row r="25" spans="1:11" ht="14.4" customHeight="1" thickBot="1" x14ac:dyDescent="0.35">
      <c r="A25" s="607" t="s">
        <v>344</v>
      </c>
      <c r="B25" s="585">
        <v>8274.9999248369204</v>
      </c>
      <c r="C25" s="585">
        <v>7839.6718800000099</v>
      </c>
      <c r="D25" s="586">
        <v>-435.32804483690302</v>
      </c>
      <c r="E25" s="587">
        <v>0.94739238080999999</v>
      </c>
      <c r="F25" s="585">
        <v>8000.39608392831</v>
      </c>
      <c r="G25" s="586">
        <v>3333.4983683034602</v>
      </c>
      <c r="H25" s="588">
        <v>1227.3379500000001</v>
      </c>
      <c r="I25" s="585">
        <v>2175.44049</v>
      </c>
      <c r="J25" s="586">
        <v>-1158.05787830346</v>
      </c>
      <c r="K25" s="589">
        <v>0.271916598525</v>
      </c>
    </row>
    <row r="26" spans="1:11" ht="14.4" customHeight="1" thickBot="1" x14ac:dyDescent="0.35">
      <c r="A26" s="607" t="s">
        <v>345</v>
      </c>
      <c r="B26" s="585">
        <v>18715</v>
      </c>
      <c r="C26" s="585">
        <v>18648.353449999999</v>
      </c>
      <c r="D26" s="586">
        <v>-66.646550000008006</v>
      </c>
      <c r="E26" s="587">
        <v>0.99643886988999997</v>
      </c>
      <c r="F26" s="585">
        <v>20000.390210090001</v>
      </c>
      <c r="G26" s="586">
        <v>8333.4959208708297</v>
      </c>
      <c r="H26" s="588">
        <v>4017.8374800000001</v>
      </c>
      <c r="I26" s="585">
        <v>14085.434939999999</v>
      </c>
      <c r="J26" s="586">
        <v>5751.9390191291895</v>
      </c>
      <c r="K26" s="589">
        <v>0.70425800657000004</v>
      </c>
    </row>
    <row r="27" spans="1:11" ht="14.4" customHeight="1" thickBot="1" x14ac:dyDescent="0.35">
      <c r="A27" s="607" t="s">
        <v>346</v>
      </c>
      <c r="B27" s="585">
        <v>4.9406564584124654E-324</v>
      </c>
      <c r="C27" s="585">
        <v>4.9406564584124654E-324</v>
      </c>
      <c r="D27" s="586">
        <v>0</v>
      </c>
      <c r="E27" s="587">
        <v>1</v>
      </c>
      <c r="F27" s="585">
        <v>541.999708165691</v>
      </c>
      <c r="G27" s="586">
        <v>225.83321173570499</v>
      </c>
      <c r="H27" s="588">
        <v>354.58897000000002</v>
      </c>
      <c r="I27" s="585">
        <v>1072.81555</v>
      </c>
      <c r="J27" s="586">
        <v>846.982338264296</v>
      </c>
      <c r="K27" s="589">
        <v>1.979365549163</v>
      </c>
    </row>
    <row r="28" spans="1:11" ht="14.4" customHeight="1" thickBot="1" x14ac:dyDescent="0.35">
      <c r="A28" s="607" t="s">
        <v>347</v>
      </c>
      <c r="B28" s="585">
        <v>18.370414194378998</v>
      </c>
      <c r="C28" s="585">
        <v>12.08746</v>
      </c>
      <c r="D28" s="586">
        <v>-6.2829541943790002</v>
      </c>
      <c r="E28" s="587">
        <v>0.65798516419300002</v>
      </c>
      <c r="F28" s="585">
        <v>12.087447197544</v>
      </c>
      <c r="G28" s="586">
        <v>5.0364363323100001</v>
      </c>
      <c r="H28" s="588">
        <v>0.83664000000000005</v>
      </c>
      <c r="I28" s="585">
        <v>2.7887499999999998</v>
      </c>
      <c r="J28" s="586">
        <v>-2.2476863323099998</v>
      </c>
      <c r="K28" s="589">
        <v>0.23071455489500001</v>
      </c>
    </row>
    <row r="29" spans="1:11" ht="14.4" customHeight="1" thickBot="1" x14ac:dyDescent="0.35">
      <c r="A29" s="607" t="s">
        <v>348</v>
      </c>
      <c r="B29" s="585">
        <v>1.899932860454</v>
      </c>
      <c r="C29" s="585">
        <v>1.6200600000000001</v>
      </c>
      <c r="D29" s="586">
        <v>-0.27987286045400001</v>
      </c>
      <c r="E29" s="587">
        <v>0.85269328917800002</v>
      </c>
      <c r="F29" s="585">
        <v>1.620162417313</v>
      </c>
      <c r="G29" s="586">
        <v>0.67506767388</v>
      </c>
      <c r="H29" s="588">
        <v>0.25469999999999998</v>
      </c>
      <c r="I29" s="585">
        <v>0.38219999999999998</v>
      </c>
      <c r="J29" s="586">
        <v>-0.29286767388000001</v>
      </c>
      <c r="K29" s="589">
        <v>0.23590227492900001</v>
      </c>
    </row>
    <row r="30" spans="1:11" ht="14.4" customHeight="1" thickBot="1" x14ac:dyDescent="0.35">
      <c r="A30" s="607" t="s">
        <v>349</v>
      </c>
      <c r="B30" s="585">
        <v>728.03896267996697</v>
      </c>
      <c r="C30" s="585">
        <v>757.46901000000003</v>
      </c>
      <c r="D30" s="586">
        <v>29.430047320033001</v>
      </c>
      <c r="E30" s="587">
        <v>1.0404237256910001</v>
      </c>
      <c r="F30" s="585">
        <v>780.19155935575202</v>
      </c>
      <c r="G30" s="586">
        <v>325.07981639822998</v>
      </c>
      <c r="H30" s="588">
        <v>126.60122</v>
      </c>
      <c r="I30" s="585">
        <v>446.99975999999998</v>
      </c>
      <c r="J30" s="586">
        <v>121.919943601771</v>
      </c>
      <c r="K30" s="589">
        <v>0.57293590867400002</v>
      </c>
    </row>
    <row r="31" spans="1:11" ht="14.4" customHeight="1" thickBot="1" x14ac:dyDescent="0.35">
      <c r="A31" s="607" t="s">
        <v>350</v>
      </c>
      <c r="B31" s="585">
        <v>4616.7980003803204</v>
      </c>
      <c r="C31" s="585">
        <v>4772.9617399999997</v>
      </c>
      <c r="D31" s="586">
        <v>156.16373961968699</v>
      </c>
      <c r="E31" s="587">
        <v>1.0338251185359999</v>
      </c>
      <c r="F31" s="585">
        <v>5366.5735230938799</v>
      </c>
      <c r="G31" s="586">
        <v>2236.0723012891199</v>
      </c>
      <c r="H31" s="588">
        <v>668.56266000000005</v>
      </c>
      <c r="I31" s="585">
        <v>1970.19678</v>
      </c>
      <c r="J31" s="586">
        <v>-265.87552128911398</v>
      </c>
      <c r="K31" s="589">
        <v>0.36712378420199998</v>
      </c>
    </row>
    <row r="32" spans="1:11" ht="14.4" customHeight="1" thickBot="1" x14ac:dyDescent="0.35">
      <c r="A32" s="607" t="s">
        <v>351</v>
      </c>
      <c r="B32" s="585">
        <v>133.484791605922</v>
      </c>
      <c r="C32" s="585">
        <v>116.06401</v>
      </c>
      <c r="D32" s="586">
        <v>-17.420781605921</v>
      </c>
      <c r="E32" s="587">
        <v>0.86949238638799997</v>
      </c>
      <c r="F32" s="585">
        <v>113.69913311637001</v>
      </c>
      <c r="G32" s="586">
        <v>47.374638798486998</v>
      </c>
      <c r="H32" s="588">
        <v>78.424999999999997</v>
      </c>
      <c r="I32" s="585">
        <v>92.22269</v>
      </c>
      <c r="J32" s="586">
        <v>44.848051201512</v>
      </c>
      <c r="K32" s="589">
        <v>0.81111163710900003</v>
      </c>
    </row>
    <row r="33" spans="1:11" ht="14.4" customHeight="1" thickBot="1" x14ac:dyDescent="0.35">
      <c r="A33" s="607" t="s">
        <v>352</v>
      </c>
      <c r="B33" s="585">
        <v>775.97856371887895</v>
      </c>
      <c r="C33" s="585">
        <v>717.12391000000002</v>
      </c>
      <c r="D33" s="586">
        <v>-58.854653718877998</v>
      </c>
      <c r="E33" s="587">
        <v>0.92415427890500002</v>
      </c>
      <c r="F33" s="585">
        <v>703.08246257772896</v>
      </c>
      <c r="G33" s="586">
        <v>292.95102607405403</v>
      </c>
      <c r="H33" s="588">
        <v>56.218679999999999</v>
      </c>
      <c r="I33" s="585">
        <v>290.76612999999998</v>
      </c>
      <c r="J33" s="586">
        <v>-2.1848960740529999</v>
      </c>
      <c r="K33" s="589">
        <v>0.41355907091400002</v>
      </c>
    </row>
    <row r="34" spans="1:11" ht="14.4" customHeight="1" thickBot="1" x14ac:dyDescent="0.35">
      <c r="A34" s="607" t="s">
        <v>353</v>
      </c>
      <c r="B34" s="585">
        <v>92.602902647991002</v>
      </c>
      <c r="C34" s="585">
        <v>52.315640000000002</v>
      </c>
      <c r="D34" s="586">
        <v>-40.287262647991</v>
      </c>
      <c r="E34" s="587">
        <v>0.56494600605400003</v>
      </c>
      <c r="F34" s="585">
        <v>55.666210442455998</v>
      </c>
      <c r="G34" s="586">
        <v>23.194254351023002</v>
      </c>
      <c r="H34" s="588">
        <v>14.32498</v>
      </c>
      <c r="I34" s="585">
        <v>31.227879999999999</v>
      </c>
      <c r="J34" s="586">
        <v>8.0336256489760007</v>
      </c>
      <c r="K34" s="589">
        <v>0.56098447786799999</v>
      </c>
    </row>
    <row r="35" spans="1:11" ht="14.4" customHeight="1" thickBot="1" x14ac:dyDescent="0.35">
      <c r="A35" s="607" t="s">
        <v>354</v>
      </c>
      <c r="B35" s="585">
        <v>326.35493658148698</v>
      </c>
      <c r="C35" s="585">
        <v>276.32423</v>
      </c>
      <c r="D35" s="586">
        <v>-50.030706581486001</v>
      </c>
      <c r="E35" s="587">
        <v>0.84669848384799995</v>
      </c>
      <c r="F35" s="585">
        <v>281.23435518176399</v>
      </c>
      <c r="G35" s="586">
        <v>117.180981325735</v>
      </c>
      <c r="H35" s="588">
        <v>28.05517</v>
      </c>
      <c r="I35" s="585">
        <v>123.67207999999999</v>
      </c>
      <c r="J35" s="586">
        <v>6.4910986742650003</v>
      </c>
      <c r="K35" s="589">
        <v>0.43974741250900001</v>
      </c>
    </row>
    <row r="36" spans="1:11" ht="14.4" customHeight="1" thickBot="1" x14ac:dyDescent="0.35">
      <c r="A36" s="607" t="s">
        <v>355</v>
      </c>
      <c r="B36" s="585">
        <v>1951.6774360592699</v>
      </c>
      <c r="C36" s="585">
        <v>2108.10698</v>
      </c>
      <c r="D36" s="586">
        <v>156.42954394073001</v>
      </c>
      <c r="E36" s="587">
        <v>1.0801513308749999</v>
      </c>
      <c r="F36" s="585">
        <v>1990.5214637335</v>
      </c>
      <c r="G36" s="586">
        <v>829.38394322229396</v>
      </c>
      <c r="H36" s="588">
        <v>228.72772000000001</v>
      </c>
      <c r="I36" s="585">
        <v>882.46747000000096</v>
      </c>
      <c r="J36" s="586">
        <v>53.083526777707</v>
      </c>
      <c r="K36" s="589">
        <v>0.44333481757299997</v>
      </c>
    </row>
    <row r="37" spans="1:11" ht="14.4" customHeight="1" thickBot="1" x14ac:dyDescent="0.35">
      <c r="A37" s="606" t="s">
        <v>356</v>
      </c>
      <c r="B37" s="590">
        <v>651.122159349855</v>
      </c>
      <c r="C37" s="590">
        <v>740.69308000000103</v>
      </c>
      <c r="D37" s="591">
        <v>89.570920650144998</v>
      </c>
      <c r="E37" s="597">
        <v>1.1375639261599999</v>
      </c>
      <c r="F37" s="590">
        <v>677.99760883551903</v>
      </c>
      <c r="G37" s="591">
        <v>282.49900368146598</v>
      </c>
      <c r="H37" s="593">
        <v>57.985149999999997</v>
      </c>
      <c r="I37" s="590">
        <v>280.47759000000002</v>
      </c>
      <c r="J37" s="591">
        <v>-2.0214136814649999</v>
      </c>
      <c r="K37" s="598">
        <v>0.41368522004300001</v>
      </c>
    </row>
    <row r="38" spans="1:11" ht="14.4" customHeight="1" thickBot="1" x14ac:dyDescent="0.35">
      <c r="A38" s="607" t="s">
        <v>357</v>
      </c>
      <c r="B38" s="585">
        <v>568.038354763033</v>
      </c>
      <c r="C38" s="585">
        <v>658.62449000000095</v>
      </c>
      <c r="D38" s="586">
        <v>90.586135236966996</v>
      </c>
      <c r="E38" s="587">
        <v>1.1594718639629999</v>
      </c>
      <c r="F38" s="585">
        <v>587.99792624673296</v>
      </c>
      <c r="G38" s="586">
        <v>244.999135936139</v>
      </c>
      <c r="H38" s="588">
        <v>51.359969999999997</v>
      </c>
      <c r="I38" s="585">
        <v>249.46034</v>
      </c>
      <c r="J38" s="586">
        <v>4.4612040638610004</v>
      </c>
      <c r="K38" s="589">
        <v>0.42425377516599999</v>
      </c>
    </row>
    <row r="39" spans="1:11" ht="14.4" customHeight="1" thickBot="1" x14ac:dyDescent="0.35">
      <c r="A39" s="607" t="s">
        <v>358</v>
      </c>
      <c r="B39" s="585">
        <v>83.083804586821003</v>
      </c>
      <c r="C39" s="585">
        <v>77.115629999999996</v>
      </c>
      <c r="D39" s="586">
        <v>-5.9681745868210001</v>
      </c>
      <c r="E39" s="587">
        <v>0.92816681161199999</v>
      </c>
      <c r="F39" s="585">
        <v>89.999682588785006</v>
      </c>
      <c r="G39" s="586">
        <v>37.499867745327002</v>
      </c>
      <c r="H39" s="588">
        <v>6.6251800000000003</v>
      </c>
      <c r="I39" s="585">
        <v>31.017250000000001</v>
      </c>
      <c r="J39" s="586">
        <v>-6.4826177453270004</v>
      </c>
      <c r="K39" s="589">
        <v>0.34463732657500001</v>
      </c>
    </row>
    <row r="40" spans="1:11" ht="14.4" customHeight="1" thickBot="1" x14ac:dyDescent="0.35">
      <c r="A40" s="607" t="s">
        <v>359</v>
      </c>
      <c r="B40" s="585">
        <v>0</v>
      </c>
      <c r="C40" s="585">
        <v>4.95296</v>
      </c>
      <c r="D40" s="586">
        <v>4.95296</v>
      </c>
      <c r="E40" s="595" t="s">
        <v>322</v>
      </c>
      <c r="F40" s="585">
        <v>0</v>
      </c>
      <c r="G40" s="586">
        <v>0</v>
      </c>
      <c r="H40" s="588">
        <v>4.9406564584124654E-324</v>
      </c>
      <c r="I40" s="585">
        <v>2.4703282292062327E-323</v>
      </c>
      <c r="J40" s="586">
        <v>2.4703282292062327E-323</v>
      </c>
      <c r="K40" s="596" t="s">
        <v>322</v>
      </c>
    </row>
    <row r="41" spans="1:11" ht="14.4" customHeight="1" thickBot="1" x14ac:dyDescent="0.35">
      <c r="A41" s="606" t="s">
        <v>360</v>
      </c>
      <c r="B41" s="590">
        <v>963.18092375912602</v>
      </c>
      <c r="C41" s="590">
        <v>1049.2983200000001</v>
      </c>
      <c r="D41" s="591">
        <v>86.117396240874001</v>
      </c>
      <c r="E41" s="597">
        <v>1.089409366523</v>
      </c>
      <c r="F41" s="590">
        <v>1005.49270045998</v>
      </c>
      <c r="G41" s="591">
        <v>418.95529185832299</v>
      </c>
      <c r="H41" s="593">
        <v>98.953630000000004</v>
      </c>
      <c r="I41" s="590">
        <v>392.01384000000002</v>
      </c>
      <c r="J41" s="591">
        <v>-26.941451858322001</v>
      </c>
      <c r="K41" s="598">
        <v>0.38987238775600003</v>
      </c>
    </row>
    <row r="42" spans="1:11" ht="14.4" customHeight="1" thickBot="1" x14ac:dyDescent="0.35">
      <c r="A42" s="607" t="s">
        <v>361</v>
      </c>
      <c r="B42" s="585">
        <v>226.547151327492</v>
      </c>
      <c r="C42" s="585">
        <v>4.6249599999999997</v>
      </c>
      <c r="D42" s="586">
        <v>-221.92219132749199</v>
      </c>
      <c r="E42" s="587">
        <v>2.0414999582999999E-2</v>
      </c>
      <c r="F42" s="585">
        <v>5.3376903158199998</v>
      </c>
      <c r="G42" s="586">
        <v>2.224037631591</v>
      </c>
      <c r="H42" s="588">
        <v>3.99905</v>
      </c>
      <c r="I42" s="585">
        <v>3.99905</v>
      </c>
      <c r="J42" s="586">
        <v>1.7750123684079999</v>
      </c>
      <c r="K42" s="589">
        <v>0.74920981986199997</v>
      </c>
    </row>
    <row r="43" spans="1:11" ht="14.4" customHeight="1" thickBot="1" x14ac:dyDescent="0.35">
      <c r="A43" s="607" t="s">
        <v>362</v>
      </c>
      <c r="B43" s="585">
        <v>27.712095319332001</v>
      </c>
      <c r="C43" s="585">
        <v>37.422060000000002</v>
      </c>
      <c r="D43" s="586">
        <v>9.7099646806669995</v>
      </c>
      <c r="E43" s="587">
        <v>1.350387243143</v>
      </c>
      <c r="F43" s="585">
        <v>33.917681925758998</v>
      </c>
      <c r="G43" s="586">
        <v>14.132367469066001</v>
      </c>
      <c r="H43" s="588">
        <v>3.38862</v>
      </c>
      <c r="I43" s="585">
        <v>13.86307</v>
      </c>
      <c r="J43" s="586">
        <v>-0.26929746906599999</v>
      </c>
      <c r="K43" s="589">
        <v>0.40872692981600001</v>
      </c>
    </row>
    <row r="44" spans="1:11" ht="14.4" customHeight="1" thickBot="1" x14ac:dyDescent="0.35">
      <c r="A44" s="607" t="s">
        <v>363</v>
      </c>
      <c r="B44" s="585">
        <v>335.57850866696498</v>
      </c>
      <c r="C44" s="585">
        <v>481.13862999999998</v>
      </c>
      <c r="D44" s="586">
        <v>145.560121333035</v>
      </c>
      <c r="E44" s="587">
        <v>1.4337587705220001</v>
      </c>
      <c r="F44" s="585">
        <v>494.92236201667299</v>
      </c>
      <c r="G44" s="586">
        <v>206.21765084027999</v>
      </c>
      <c r="H44" s="588">
        <v>34.915260000000004</v>
      </c>
      <c r="I44" s="585">
        <v>157.86485999999999</v>
      </c>
      <c r="J44" s="586">
        <v>-48.352790840280001</v>
      </c>
      <c r="K44" s="589">
        <v>0.318968937585</v>
      </c>
    </row>
    <row r="45" spans="1:11" ht="14.4" customHeight="1" thickBot="1" x14ac:dyDescent="0.35">
      <c r="A45" s="607" t="s">
        <v>364</v>
      </c>
      <c r="B45" s="585">
        <v>95.072375412512002</v>
      </c>
      <c r="C45" s="585">
        <v>88.603279999999998</v>
      </c>
      <c r="D45" s="586">
        <v>-6.4690954125119999</v>
      </c>
      <c r="E45" s="587">
        <v>0.93195609782</v>
      </c>
      <c r="F45" s="585">
        <v>92.050994310378002</v>
      </c>
      <c r="G45" s="586">
        <v>38.354580962657003</v>
      </c>
      <c r="H45" s="588">
        <v>7.7973299999999997</v>
      </c>
      <c r="I45" s="585">
        <v>34.907490000000003</v>
      </c>
      <c r="J45" s="586">
        <v>-3.4470909626570001</v>
      </c>
      <c r="K45" s="589">
        <v>0.37921904333000001</v>
      </c>
    </row>
    <row r="46" spans="1:11" ht="14.4" customHeight="1" thickBot="1" x14ac:dyDescent="0.35">
      <c r="A46" s="607" t="s">
        <v>365</v>
      </c>
      <c r="B46" s="585">
        <v>43.051763553820997</v>
      </c>
      <c r="C46" s="585">
        <v>32.059460000000001</v>
      </c>
      <c r="D46" s="586">
        <v>-10.992303553820999</v>
      </c>
      <c r="E46" s="587">
        <v>0.74467239791200002</v>
      </c>
      <c r="F46" s="585">
        <v>20.998298451703999</v>
      </c>
      <c r="G46" s="586">
        <v>8.7492910215429998</v>
      </c>
      <c r="H46" s="588">
        <v>3.3068599999999999</v>
      </c>
      <c r="I46" s="585">
        <v>17.185459999999999</v>
      </c>
      <c r="J46" s="586">
        <v>8.4361689784559992</v>
      </c>
      <c r="K46" s="589">
        <v>0.81842155160899999</v>
      </c>
    </row>
    <row r="47" spans="1:11" ht="14.4" customHeight="1" thickBot="1" x14ac:dyDescent="0.35">
      <c r="A47" s="607" t="s">
        <v>366</v>
      </c>
      <c r="B47" s="585">
        <v>1.3560498611730001</v>
      </c>
      <c r="C47" s="585">
        <v>2.1292800000000001</v>
      </c>
      <c r="D47" s="586">
        <v>0.773230138826</v>
      </c>
      <c r="E47" s="587">
        <v>1.570207748966</v>
      </c>
      <c r="F47" s="585">
        <v>3.697573342463</v>
      </c>
      <c r="G47" s="586">
        <v>1.5406555593589999</v>
      </c>
      <c r="H47" s="588">
        <v>0.17899999999999999</v>
      </c>
      <c r="I47" s="585">
        <v>0.71645999999999999</v>
      </c>
      <c r="J47" s="586">
        <v>-0.82419555935900002</v>
      </c>
      <c r="K47" s="589">
        <v>0.193764919216</v>
      </c>
    </row>
    <row r="48" spans="1:11" ht="14.4" customHeight="1" thickBot="1" x14ac:dyDescent="0.35">
      <c r="A48" s="607" t="s">
        <v>367</v>
      </c>
      <c r="B48" s="585">
        <v>11.313265244168999</v>
      </c>
      <c r="C48" s="585">
        <v>23.492889999999999</v>
      </c>
      <c r="D48" s="586">
        <v>12.17962475583</v>
      </c>
      <c r="E48" s="587">
        <v>2.076579085963</v>
      </c>
      <c r="F48" s="585">
        <v>13.114220372145001</v>
      </c>
      <c r="G48" s="586">
        <v>5.464258488394</v>
      </c>
      <c r="H48" s="588">
        <v>2.5239500000000001</v>
      </c>
      <c r="I48" s="585">
        <v>7.3089000000000004</v>
      </c>
      <c r="J48" s="586">
        <v>1.8446415116049999</v>
      </c>
      <c r="K48" s="589">
        <v>0.55732630629900004</v>
      </c>
    </row>
    <row r="49" spans="1:11" ht="14.4" customHeight="1" thickBot="1" x14ac:dyDescent="0.35">
      <c r="A49" s="607" t="s">
        <v>368</v>
      </c>
      <c r="B49" s="585">
        <v>197.016965279895</v>
      </c>
      <c r="C49" s="585">
        <v>178.24736999999999</v>
      </c>
      <c r="D49" s="586">
        <v>-18.769595279895</v>
      </c>
      <c r="E49" s="587">
        <v>0.90473107098500005</v>
      </c>
      <c r="F49" s="585">
        <v>204.981588078535</v>
      </c>
      <c r="G49" s="586">
        <v>85.408995032722004</v>
      </c>
      <c r="H49" s="588">
        <v>31.831469999999999</v>
      </c>
      <c r="I49" s="585">
        <v>99.892060000000001</v>
      </c>
      <c r="J49" s="586">
        <v>14.483064967277</v>
      </c>
      <c r="K49" s="589">
        <v>0.48732210993300001</v>
      </c>
    </row>
    <row r="50" spans="1:11" ht="14.4" customHeight="1" thickBot="1" x14ac:dyDescent="0.35">
      <c r="A50" s="607" t="s">
        <v>369</v>
      </c>
      <c r="B50" s="585">
        <v>25.532749093764998</v>
      </c>
      <c r="C50" s="585">
        <v>35.310659999999999</v>
      </c>
      <c r="D50" s="586">
        <v>9.7779109062350003</v>
      </c>
      <c r="E50" s="587">
        <v>1.3829556649120001</v>
      </c>
      <c r="F50" s="585">
        <v>39.480526485284997</v>
      </c>
      <c r="G50" s="586">
        <v>16.450219368868002</v>
      </c>
      <c r="H50" s="588">
        <v>1.9166399999999999</v>
      </c>
      <c r="I50" s="585">
        <v>12.770519999999999</v>
      </c>
      <c r="J50" s="586">
        <v>-3.679699368868</v>
      </c>
      <c r="K50" s="589">
        <v>0.32346377155700001</v>
      </c>
    </row>
    <row r="51" spans="1:11" ht="14.4" customHeight="1" thickBot="1" x14ac:dyDescent="0.35">
      <c r="A51" s="607" t="s">
        <v>370</v>
      </c>
      <c r="B51" s="585">
        <v>4.9406564584124654E-324</v>
      </c>
      <c r="C51" s="585">
        <v>36.366</v>
      </c>
      <c r="D51" s="586">
        <v>36.366</v>
      </c>
      <c r="E51" s="595" t="s">
        <v>328</v>
      </c>
      <c r="F51" s="585">
        <v>0</v>
      </c>
      <c r="G51" s="586">
        <v>0</v>
      </c>
      <c r="H51" s="588">
        <v>4.9406564584124654E-324</v>
      </c>
      <c r="I51" s="585">
        <v>2.4703282292062327E-323</v>
      </c>
      <c r="J51" s="586">
        <v>2.4703282292062327E-323</v>
      </c>
      <c r="K51" s="596" t="s">
        <v>322</v>
      </c>
    </row>
    <row r="52" spans="1:11" ht="14.4" customHeight="1" thickBot="1" x14ac:dyDescent="0.35">
      <c r="A52" s="607" t="s">
        <v>371</v>
      </c>
      <c r="B52" s="585">
        <v>4.9406564584124654E-324</v>
      </c>
      <c r="C52" s="585">
        <v>0.26400000000000001</v>
      </c>
      <c r="D52" s="586">
        <v>0.26400000000000001</v>
      </c>
      <c r="E52" s="595" t="s">
        <v>328</v>
      </c>
      <c r="F52" s="585">
        <v>0</v>
      </c>
      <c r="G52" s="586">
        <v>0</v>
      </c>
      <c r="H52" s="588">
        <v>4.9406564584124654E-324</v>
      </c>
      <c r="I52" s="585">
        <v>2.4703282292062327E-323</v>
      </c>
      <c r="J52" s="586">
        <v>2.4703282292062327E-323</v>
      </c>
      <c r="K52" s="596" t="s">
        <v>322</v>
      </c>
    </row>
    <row r="53" spans="1:11" ht="14.4" customHeight="1" thickBot="1" x14ac:dyDescent="0.35">
      <c r="A53" s="607" t="s">
        <v>372</v>
      </c>
      <c r="B53" s="585">
        <v>4.9406564584124654E-324</v>
      </c>
      <c r="C53" s="585">
        <v>3.6326000000000001</v>
      </c>
      <c r="D53" s="586">
        <v>3.6326000000000001</v>
      </c>
      <c r="E53" s="595" t="s">
        <v>328</v>
      </c>
      <c r="F53" s="585">
        <v>0</v>
      </c>
      <c r="G53" s="586">
        <v>0</v>
      </c>
      <c r="H53" s="588">
        <v>4.9406564584124654E-324</v>
      </c>
      <c r="I53" s="585">
        <v>2.4703282292062327E-323</v>
      </c>
      <c r="J53" s="586">
        <v>2.4703282292062327E-323</v>
      </c>
      <c r="K53" s="596" t="s">
        <v>322</v>
      </c>
    </row>
    <row r="54" spans="1:11" ht="14.4" customHeight="1" thickBot="1" x14ac:dyDescent="0.35">
      <c r="A54" s="607" t="s">
        <v>373</v>
      </c>
      <c r="B54" s="585">
        <v>4.9406564584124654E-324</v>
      </c>
      <c r="C54" s="585">
        <v>1.6688499999999999</v>
      </c>
      <c r="D54" s="586">
        <v>1.6688499999999999</v>
      </c>
      <c r="E54" s="595" t="s">
        <v>328</v>
      </c>
      <c r="F54" s="585">
        <v>0</v>
      </c>
      <c r="G54" s="586">
        <v>0</v>
      </c>
      <c r="H54" s="588">
        <v>4.9406564584124654E-324</v>
      </c>
      <c r="I54" s="585">
        <v>2.4703282292062327E-323</v>
      </c>
      <c r="J54" s="586">
        <v>2.4703282292062327E-323</v>
      </c>
      <c r="K54" s="596" t="s">
        <v>322</v>
      </c>
    </row>
    <row r="55" spans="1:11" ht="14.4" customHeight="1" thickBot="1" x14ac:dyDescent="0.35">
      <c r="A55" s="607" t="s">
        <v>374</v>
      </c>
      <c r="B55" s="585">
        <v>4.9406564584124654E-324</v>
      </c>
      <c r="C55" s="585">
        <v>123.50118999999999</v>
      </c>
      <c r="D55" s="586">
        <v>123.50118999999999</v>
      </c>
      <c r="E55" s="595" t="s">
        <v>328</v>
      </c>
      <c r="F55" s="585">
        <v>96.991765161209997</v>
      </c>
      <c r="G55" s="586">
        <v>40.413235483836999</v>
      </c>
      <c r="H55" s="588">
        <v>8.9759799999999998</v>
      </c>
      <c r="I55" s="585">
        <v>43.066980000000001</v>
      </c>
      <c r="J55" s="586">
        <v>2.6537445161619999</v>
      </c>
      <c r="K55" s="589">
        <v>0.444027180332</v>
      </c>
    </row>
    <row r="56" spans="1:11" ht="14.4" customHeight="1" thickBot="1" x14ac:dyDescent="0.35">
      <c r="A56" s="607" t="s">
        <v>375</v>
      </c>
      <c r="B56" s="585">
        <v>4.9406564584124654E-324</v>
      </c>
      <c r="C56" s="585">
        <v>0.04</v>
      </c>
      <c r="D56" s="586">
        <v>0.04</v>
      </c>
      <c r="E56" s="595" t="s">
        <v>328</v>
      </c>
      <c r="F56" s="585">
        <v>0</v>
      </c>
      <c r="G56" s="586">
        <v>0</v>
      </c>
      <c r="H56" s="588">
        <v>4.9406564584124654E-324</v>
      </c>
      <c r="I56" s="585">
        <v>2.4703282292062327E-323</v>
      </c>
      <c r="J56" s="586">
        <v>2.4703282292062327E-323</v>
      </c>
      <c r="K56" s="596" t="s">
        <v>322</v>
      </c>
    </row>
    <row r="57" spans="1:11" ht="14.4" customHeight="1" thickBot="1" x14ac:dyDescent="0.35">
      <c r="A57" s="607" t="s">
        <v>376</v>
      </c>
      <c r="B57" s="585">
        <v>4.9406564584124654E-324</v>
      </c>
      <c r="C57" s="585">
        <v>0.79708999999999997</v>
      </c>
      <c r="D57" s="586">
        <v>0.79708999999999997</v>
      </c>
      <c r="E57" s="595" t="s">
        <v>328</v>
      </c>
      <c r="F57" s="585">
        <v>0</v>
      </c>
      <c r="G57" s="586">
        <v>0</v>
      </c>
      <c r="H57" s="588">
        <v>0.11947000000000001</v>
      </c>
      <c r="I57" s="585">
        <v>0.43898999999999999</v>
      </c>
      <c r="J57" s="586">
        <v>0.43898999999999999</v>
      </c>
      <c r="K57" s="596" t="s">
        <v>322</v>
      </c>
    </row>
    <row r="58" spans="1:11" ht="14.4" customHeight="1" thickBot="1" x14ac:dyDescent="0.35">
      <c r="A58" s="606" t="s">
        <v>377</v>
      </c>
      <c r="B58" s="590">
        <v>276.11828064270901</v>
      </c>
      <c r="C58" s="590">
        <v>172.32612</v>
      </c>
      <c r="D58" s="591">
        <v>-103.79216064270901</v>
      </c>
      <c r="E58" s="597">
        <v>0.62410253895099999</v>
      </c>
      <c r="F58" s="590">
        <v>138.37858686212601</v>
      </c>
      <c r="G58" s="591">
        <v>57.657744525885001</v>
      </c>
      <c r="H58" s="593">
        <v>20.889030000000002</v>
      </c>
      <c r="I58" s="590">
        <v>74.781139999999994</v>
      </c>
      <c r="J58" s="591">
        <v>17.123395474114002</v>
      </c>
      <c r="K58" s="598">
        <v>0.54040976783799999</v>
      </c>
    </row>
    <row r="59" spans="1:11" ht="14.4" customHeight="1" thickBot="1" x14ac:dyDescent="0.35">
      <c r="A59" s="607" t="s">
        <v>378</v>
      </c>
      <c r="B59" s="585">
        <v>8.0486832402800008</v>
      </c>
      <c r="C59" s="585">
        <v>18.88195</v>
      </c>
      <c r="D59" s="586">
        <v>10.833266759719001</v>
      </c>
      <c r="E59" s="587">
        <v>2.3459675870329999</v>
      </c>
      <c r="F59" s="585">
        <v>29.841236677729</v>
      </c>
      <c r="G59" s="586">
        <v>12.433848615720001</v>
      </c>
      <c r="H59" s="588">
        <v>7.6569999999999999E-2</v>
      </c>
      <c r="I59" s="585">
        <v>7.5628099999999998</v>
      </c>
      <c r="J59" s="586">
        <v>-4.8710386157199999</v>
      </c>
      <c r="K59" s="589">
        <v>0.25343487207499998</v>
      </c>
    </row>
    <row r="60" spans="1:11" ht="14.4" customHeight="1" thickBot="1" x14ac:dyDescent="0.35">
      <c r="A60" s="607" t="s">
        <v>379</v>
      </c>
      <c r="B60" s="585">
        <v>0</v>
      </c>
      <c r="C60" s="585">
        <v>2.17177</v>
      </c>
      <c r="D60" s="586">
        <v>2.17177</v>
      </c>
      <c r="E60" s="595" t="s">
        <v>322</v>
      </c>
      <c r="F60" s="585">
        <v>0</v>
      </c>
      <c r="G60" s="586">
        <v>0</v>
      </c>
      <c r="H60" s="588">
        <v>4.9406564584124654E-324</v>
      </c>
      <c r="I60" s="585">
        <v>2.4703282292062327E-323</v>
      </c>
      <c r="J60" s="586">
        <v>2.4703282292062327E-323</v>
      </c>
      <c r="K60" s="596" t="s">
        <v>322</v>
      </c>
    </row>
    <row r="61" spans="1:11" ht="14.4" customHeight="1" thickBot="1" x14ac:dyDescent="0.35">
      <c r="A61" s="607" t="s">
        <v>380</v>
      </c>
      <c r="B61" s="585">
        <v>1.2530302798249999</v>
      </c>
      <c r="C61" s="585">
        <v>9.02</v>
      </c>
      <c r="D61" s="586">
        <v>7.766969720174</v>
      </c>
      <c r="E61" s="587">
        <v>7.1985491054989996</v>
      </c>
      <c r="F61" s="585">
        <v>7.3066690406579999</v>
      </c>
      <c r="G61" s="586">
        <v>3.0444454336070002</v>
      </c>
      <c r="H61" s="588">
        <v>6.9450000000000003</v>
      </c>
      <c r="I61" s="585">
        <v>7.601</v>
      </c>
      <c r="J61" s="586">
        <v>4.5565545663920002</v>
      </c>
      <c r="K61" s="589">
        <v>1.040282508719</v>
      </c>
    </row>
    <row r="62" spans="1:11" ht="14.4" customHeight="1" thickBot="1" x14ac:dyDescent="0.35">
      <c r="A62" s="607" t="s">
        <v>381</v>
      </c>
      <c r="B62" s="585">
        <v>247.07863338622801</v>
      </c>
      <c r="C62" s="585">
        <v>138.35899000000001</v>
      </c>
      <c r="D62" s="586">
        <v>-108.719643386228</v>
      </c>
      <c r="E62" s="587">
        <v>0.55997958262799996</v>
      </c>
      <c r="F62" s="585">
        <v>92.229002661601996</v>
      </c>
      <c r="G62" s="586">
        <v>38.428751109000999</v>
      </c>
      <c r="H62" s="588">
        <v>12.588900000000001</v>
      </c>
      <c r="I62" s="585">
        <v>57.258339999999997</v>
      </c>
      <c r="J62" s="586">
        <v>18.829588890998</v>
      </c>
      <c r="K62" s="589">
        <v>0.62082792123499997</v>
      </c>
    </row>
    <row r="63" spans="1:11" ht="14.4" customHeight="1" thickBot="1" x14ac:dyDescent="0.35">
      <c r="A63" s="607" t="s">
        <v>382</v>
      </c>
      <c r="B63" s="585">
        <v>4.9406564584124654E-324</v>
      </c>
      <c r="C63" s="585">
        <v>4.9406564584124654E-324</v>
      </c>
      <c r="D63" s="586">
        <v>0</v>
      </c>
      <c r="E63" s="587">
        <v>1</v>
      </c>
      <c r="F63" s="585">
        <v>4.9406564584124654E-324</v>
      </c>
      <c r="G63" s="586">
        <v>0</v>
      </c>
      <c r="H63" s="588">
        <v>4.9406564584124654E-324</v>
      </c>
      <c r="I63" s="585">
        <v>0.14499999999999999</v>
      </c>
      <c r="J63" s="586">
        <v>0.14499999999999999</v>
      </c>
      <c r="K63" s="596" t="s">
        <v>328</v>
      </c>
    </row>
    <row r="64" spans="1:11" ht="14.4" customHeight="1" thickBot="1" x14ac:dyDescent="0.35">
      <c r="A64" s="607" t="s">
        <v>383</v>
      </c>
      <c r="B64" s="585">
        <v>19.737933736374998</v>
      </c>
      <c r="C64" s="585">
        <v>3.8934099999999998</v>
      </c>
      <c r="D64" s="586">
        <v>-15.844523736375001</v>
      </c>
      <c r="E64" s="587">
        <v>0.197255196617</v>
      </c>
      <c r="F64" s="585">
        <v>9.0016784821340003</v>
      </c>
      <c r="G64" s="586">
        <v>3.7506993675559999</v>
      </c>
      <c r="H64" s="588">
        <v>1.2785599999999999</v>
      </c>
      <c r="I64" s="585">
        <v>2.2139899999999999</v>
      </c>
      <c r="J64" s="586">
        <v>-1.536709367556</v>
      </c>
      <c r="K64" s="589">
        <v>0.245953019139</v>
      </c>
    </row>
    <row r="65" spans="1:11" ht="14.4" customHeight="1" thickBot="1" x14ac:dyDescent="0.35">
      <c r="A65" s="606" t="s">
        <v>384</v>
      </c>
      <c r="B65" s="590">
        <v>867.14768575254402</v>
      </c>
      <c r="C65" s="590">
        <v>866.10675000000003</v>
      </c>
      <c r="D65" s="591">
        <v>-1.0409357525430001</v>
      </c>
      <c r="E65" s="597">
        <v>0.99879958654099998</v>
      </c>
      <c r="F65" s="590">
        <v>1779.76892371544</v>
      </c>
      <c r="G65" s="591">
        <v>741.57038488143405</v>
      </c>
      <c r="H65" s="593">
        <v>139.51096000000001</v>
      </c>
      <c r="I65" s="590">
        <v>620.11380000000099</v>
      </c>
      <c r="J65" s="591">
        <v>-121.456584881434</v>
      </c>
      <c r="K65" s="598">
        <v>0.34842377105</v>
      </c>
    </row>
    <row r="66" spans="1:11" ht="14.4" customHeight="1" thickBot="1" x14ac:dyDescent="0.35">
      <c r="A66" s="607" t="s">
        <v>385</v>
      </c>
      <c r="B66" s="585">
        <v>0</v>
      </c>
      <c r="C66" s="585">
        <v>4.9406564584124654E-324</v>
      </c>
      <c r="D66" s="586">
        <v>4.9406564584124654E-324</v>
      </c>
      <c r="E66" s="595" t="s">
        <v>322</v>
      </c>
      <c r="F66" s="585">
        <v>4.9406564584124654E-324</v>
      </c>
      <c r="G66" s="586">
        <v>0</v>
      </c>
      <c r="H66" s="588">
        <v>4.9406564584124654E-324</v>
      </c>
      <c r="I66" s="585">
        <v>0.318</v>
      </c>
      <c r="J66" s="586">
        <v>0.318</v>
      </c>
      <c r="K66" s="596" t="s">
        <v>328</v>
      </c>
    </row>
    <row r="67" spans="1:11" ht="14.4" customHeight="1" thickBot="1" x14ac:dyDescent="0.35">
      <c r="A67" s="607" t="s">
        <v>386</v>
      </c>
      <c r="B67" s="585">
        <v>38.951541222349</v>
      </c>
      <c r="C67" s="585">
        <v>47.820180000000001</v>
      </c>
      <c r="D67" s="586">
        <v>8.8686387776500002</v>
      </c>
      <c r="E67" s="587">
        <v>1.227683899002</v>
      </c>
      <c r="F67" s="585">
        <v>42.776604452077002</v>
      </c>
      <c r="G67" s="586">
        <v>17.823585188365001</v>
      </c>
      <c r="H67" s="588">
        <v>5.7160299999999999</v>
      </c>
      <c r="I67" s="585">
        <v>14.19786</v>
      </c>
      <c r="J67" s="586">
        <v>-3.6257251883650001</v>
      </c>
      <c r="K67" s="589">
        <v>0.33190712965300001</v>
      </c>
    </row>
    <row r="68" spans="1:11" ht="14.4" customHeight="1" thickBot="1" x14ac:dyDescent="0.35">
      <c r="A68" s="607" t="s">
        <v>387</v>
      </c>
      <c r="B68" s="585">
        <v>1.940933296331</v>
      </c>
      <c r="C68" s="585">
        <v>5.5175999999999998</v>
      </c>
      <c r="D68" s="586">
        <v>3.5766667036680002</v>
      </c>
      <c r="E68" s="587">
        <v>2.8427561165689998</v>
      </c>
      <c r="F68" s="585">
        <v>0</v>
      </c>
      <c r="G68" s="586">
        <v>0</v>
      </c>
      <c r="H68" s="588">
        <v>4.9406564584124654E-324</v>
      </c>
      <c r="I68" s="585">
        <v>3.3107799999999998</v>
      </c>
      <c r="J68" s="586">
        <v>3.3107799999999998</v>
      </c>
      <c r="K68" s="596" t="s">
        <v>322</v>
      </c>
    </row>
    <row r="69" spans="1:11" ht="14.4" customHeight="1" thickBot="1" x14ac:dyDescent="0.35">
      <c r="A69" s="607" t="s">
        <v>388</v>
      </c>
      <c r="B69" s="585">
        <v>9.2020424160609995</v>
      </c>
      <c r="C69" s="585">
        <v>6.6132900000000001</v>
      </c>
      <c r="D69" s="586">
        <v>-2.5887524160609998</v>
      </c>
      <c r="E69" s="587">
        <v>0.71867632216599997</v>
      </c>
      <c r="F69" s="585">
        <v>0</v>
      </c>
      <c r="G69" s="586">
        <v>0</v>
      </c>
      <c r="H69" s="588">
        <v>0.17036999999999999</v>
      </c>
      <c r="I69" s="585">
        <v>5.5126099999999996</v>
      </c>
      <c r="J69" s="586">
        <v>5.5126099999999996</v>
      </c>
      <c r="K69" s="596" t="s">
        <v>322</v>
      </c>
    </row>
    <row r="70" spans="1:11" ht="14.4" customHeight="1" thickBot="1" x14ac:dyDescent="0.35">
      <c r="A70" s="607" t="s">
        <v>389</v>
      </c>
      <c r="B70" s="585">
        <v>817.05316881780095</v>
      </c>
      <c r="C70" s="585">
        <v>806.15567999999996</v>
      </c>
      <c r="D70" s="586">
        <v>-10.897488817799999</v>
      </c>
      <c r="E70" s="587">
        <v>0.98666244837700001</v>
      </c>
      <c r="F70" s="585">
        <v>0</v>
      </c>
      <c r="G70" s="586">
        <v>0</v>
      </c>
      <c r="H70" s="588">
        <v>4.9406564584124654E-324</v>
      </c>
      <c r="I70" s="585">
        <v>2.4703282292062327E-323</v>
      </c>
      <c r="J70" s="586">
        <v>2.4703282292062327E-323</v>
      </c>
      <c r="K70" s="596" t="s">
        <v>322</v>
      </c>
    </row>
    <row r="71" spans="1:11" ht="14.4" customHeight="1" thickBot="1" x14ac:dyDescent="0.35">
      <c r="A71" s="607" t="s">
        <v>390</v>
      </c>
      <c r="B71" s="585">
        <v>4.9406564584124654E-324</v>
      </c>
      <c r="C71" s="585">
        <v>4.9406564584124654E-324</v>
      </c>
      <c r="D71" s="586">
        <v>0</v>
      </c>
      <c r="E71" s="587">
        <v>1</v>
      </c>
      <c r="F71" s="585">
        <v>384.00125052274501</v>
      </c>
      <c r="G71" s="586">
        <v>160.00052105114401</v>
      </c>
      <c r="H71" s="588">
        <v>13.39312</v>
      </c>
      <c r="I71" s="585">
        <v>28.005569999999999</v>
      </c>
      <c r="J71" s="586">
        <v>-131.994951051144</v>
      </c>
      <c r="K71" s="589">
        <v>7.2930934370000006E-2</v>
      </c>
    </row>
    <row r="72" spans="1:11" ht="14.4" customHeight="1" thickBot="1" x14ac:dyDescent="0.35">
      <c r="A72" s="607" t="s">
        <v>391</v>
      </c>
      <c r="B72" s="585">
        <v>4.9406564584124654E-324</v>
      </c>
      <c r="C72" s="585">
        <v>4.9406564584124654E-324</v>
      </c>
      <c r="D72" s="586">
        <v>0</v>
      </c>
      <c r="E72" s="587">
        <v>1</v>
      </c>
      <c r="F72" s="585">
        <v>1287.99990291268</v>
      </c>
      <c r="G72" s="586">
        <v>536.66662621361797</v>
      </c>
      <c r="H72" s="588">
        <v>115.91528</v>
      </c>
      <c r="I72" s="585">
        <v>544.33254000000102</v>
      </c>
      <c r="J72" s="586">
        <v>7.6659137863820002</v>
      </c>
      <c r="K72" s="589">
        <v>0.42261846353299998</v>
      </c>
    </row>
    <row r="73" spans="1:11" ht="14.4" customHeight="1" thickBot="1" x14ac:dyDescent="0.35">
      <c r="A73" s="607" t="s">
        <v>392</v>
      </c>
      <c r="B73" s="585">
        <v>4.9406564584124654E-324</v>
      </c>
      <c r="C73" s="585">
        <v>4.9406564584124654E-324</v>
      </c>
      <c r="D73" s="586">
        <v>0</v>
      </c>
      <c r="E73" s="587">
        <v>1</v>
      </c>
      <c r="F73" s="585">
        <v>64.991165827936001</v>
      </c>
      <c r="G73" s="586">
        <v>27.079652428306002</v>
      </c>
      <c r="H73" s="588">
        <v>4.31616</v>
      </c>
      <c r="I73" s="585">
        <v>24.436440000000001</v>
      </c>
      <c r="J73" s="586">
        <v>-2.6432124283060001</v>
      </c>
      <c r="K73" s="589">
        <v>0.37599633255800002</v>
      </c>
    </row>
    <row r="74" spans="1:11" ht="14.4" customHeight="1" thickBot="1" x14ac:dyDescent="0.35">
      <c r="A74" s="605" t="s">
        <v>42</v>
      </c>
      <c r="B74" s="585">
        <v>2575.5446367910599</v>
      </c>
      <c r="C74" s="585">
        <v>2512.694</v>
      </c>
      <c r="D74" s="586">
        <v>-62.850636791055003</v>
      </c>
      <c r="E74" s="587">
        <v>0.97559714714500001</v>
      </c>
      <c r="F74" s="585">
        <v>2528.9628617049202</v>
      </c>
      <c r="G74" s="586">
        <v>1053.73452571038</v>
      </c>
      <c r="H74" s="588">
        <v>153.762</v>
      </c>
      <c r="I74" s="585">
        <v>1062.346</v>
      </c>
      <c r="J74" s="586">
        <v>8.6114742896190002</v>
      </c>
      <c r="K74" s="589">
        <v>0.42007180733499999</v>
      </c>
    </row>
    <row r="75" spans="1:11" ht="14.4" customHeight="1" thickBot="1" x14ac:dyDescent="0.35">
      <c r="A75" s="606" t="s">
        <v>393</v>
      </c>
      <c r="B75" s="590">
        <v>2575.5446367910599</v>
      </c>
      <c r="C75" s="590">
        <v>2512.694</v>
      </c>
      <c r="D75" s="591">
        <v>-62.850636791055003</v>
      </c>
      <c r="E75" s="597">
        <v>0.97559714714500001</v>
      </c>
      <c r="F75" s="590">
        <v>2528.9628617049202</v>
      </c>
      <c r="G75" s="591">
        <v>1053.73452571038</v>
      </c>
      <c r="H75" s="593">
        <v>153.762</v>
      </c>
      <c r="I75" s="590">
        <v>1062.346</v>
      </c>
      <c r="J75" s="591">
        <v>8.6114742896190002</v>
      </c>
      <c r="K75" s="598">
        <v>0.42007180733499999</v>
      </c>
    </row>
    <row r="76" spans="1:11" ht="14.4" customHeight="1" thickBot="1" x14ac:dyDescent="0.35">
      <c r="A76" s="607" t="s">
        <v>394</v>
      </c>
      <c r="B76" s="585">
        <v>945.42739629508401</v>
      </c>
      <c r="C76" s="585">
        <v>955.90499999999997</v>
      </c>
      <c r="D76" s="586">
        <v>10.477603704916</v>
      </c>
      <c r="E76" s="587">
        <v>1.0110823990769999</v>
      </c>
      <c r="F76" s="585">
        <v>948.76076816498505</v>
      </c>
      <c r="G76" s="586">
        <v>395.31698673541001</v>
      </c>
      <c r="H76" s="588">
        <v>63.134999999999998</v>
      </c>
      <c r="I76" s="585">
        <v>321.27800000000002</v>
      </c>
      <c r="J76" s="586">
        <v>-74.038986735410006</v>
      </c>
      <c r="K76" s="589">
        <v>0.33862909468800001</v>
      </c>
    </row>
    <row r="77" spans="1:11" ht="14.4" customHeight="1" thickBot="1" x14ac:dyDescent="0.35">
      <c r="A77" s="607" t="s">
        <v>395</v>
      </c>
      <c r="B77" s="585">
        <v>223.00958452773199</v>
      </c>
      <c r="C77" s="585">
        <v>218.33199999999999</v>
      </c>
      <c r="D77" s="586">
        <v>-4.6775845277309998</v>
      </c>
      <c r="E77" s="587">
        <v>0.979025186125</v>
      </c>
      <c r="F77" s="585">
        <v>223.03145137249001</v>
      </c>
      <c r="G77" s="586">
        <v>92.929771405203994</v>
      </c>
      <c r="H77" s="588">
        <v>16.363</v>
      </c>
      <c r="I77" s="585">
        <v>89.38</v>
      </c>
      <c r="J77" s="586">
        <v>-3.5497714052039999</v>
      </c>
      <c r="K77" s="589">
        <v>0.40075065399900001</v>
      </c>
    </row>
    <row r="78" spans="1:11" ht="14.4" customHeight="1" thickBot="1" x14ac:dyDescent="0.35">
      <c r="A78" s="607" t="s">
        <v>396</v>
      </c>
      <c r="B78" s="585">
        <v>1407.1076559682399</v>
      </c>
      <c r="C78" s="585">
        <v>1338.4570000000001</v>
      </c>
      <c r="D78" s="586">
        <v>-68.650655968240002</v>
      </c>
      <c r="E78" s="587">
        <v>0.95121151130299997</v>
      </c>
      <c r="F78" s="585">
        <v>1357.1706421674401</v>
      </c>
      <c r="G78" s="586">
        <v>565.48776756976702</v>
      </c>
      <c r="H78" s="588">
        <v>74.263999999999996</v>
      </c>
      <c r="I78" s="585">
        <v>651.68800000000101</v>
      </c>
      <c r="J78" s="586">
        <v>86.200232430233001</v>
      </c>
      <c r="K78" s="589">
        <v>0.48018132705700001</v>
      </c>
    </row>
    <row r="79" spans="1:11" ht="14.4" customHeight="1" thickBot="1" x14ac:dyDescent="0.35">
      <c r="A79" s="608" t="s">
        <v>397</v>
      </c>
      <c r="B79" s="590">
        <v>3923.7725522342398</v>
      </c>
      <c r="C79" s="590">
        <v>3178.25992</v>
      </c>
      <c r="D79" s="591">
        <v>-745.51263223423803</v>
      </c>
      <c r="E79" s="597">
        <v>0.810001058341</v>
      </c>
      <c r="F79" s="590">
        <v>3101.6903095081402</v>
      </c>
      <c r="G79" s="591">
        <v>1292.3709622950601</v>
      </c>
      <c r="H79" s="593">
        <v>287.95213000000001</v>
      </c>
      <c r="I79" s="590">
        <v>1448.4869699999999</v>
      </c>
      <c r="J79" s="591">
        <v>156.116007704944</v>
      </c>
      <c r="K79" s="598">
        <v>0.46699922476400002</v>
      </c>
    </row>
    <row r="80" spans="1:11" ht="14.4" customHeight="1" thickBot="1" x14ac:dyDescent="0.35">
      <c r="A80" s="605" t="s">
        <v>45</v>
      </c>
      <c r="B80" s="585">
        <v>1928.8567891139201</v>
      </c>
      <c r="C80" s="585">
        <v>885.47629000000097</v>
      </c>
      <c r="D80" s="586">
        <v>-1043.38049911392</v>
      </c>
      <c r="E80" s="587">
        <v>0.45906792821300002</v>
      </c>
      <c r="F80" s="585">
        <v>772.41117210530399</v>
      </c>
      <c r="G80" s="586">
        <v>321.83798837721002</v>
      </c>
      <c r="H80" s="588">
        <v>97.767319999999998</v>
      </c>
      <c r="I80" s="585">
        <v>364.29611</v>
      </c>
      <c r="J80" s="586">
        <v>42.458121622790003</v>
      </c>
      <c r="K80" s="589">
        <v>0.47163495707399999</v>
      </c>
    </row>
    <row r="81" spans="1:11" ht="14.4" customHeight="1" thickBot="1" x14ac:dyDescent="0.35">
      <c r="A81" s="609" t="s">
        <v>398</v>
      </c>
      <c r="B81" s="585">
        <v>1228.8557891139601</v>
      </c>
      <c r="C81" s="585">
        <v>885.47629000000097</v>
      </c>
      <c r="D81" s="586">
        <v>-343.37949911395702</v>
      </c>
      <c r="E81" s="587">
        <v>0.72056973474300001</v>
      </c>
      <c r="F81" s="585">
        <v>772.41117210530399</v>
      </c>
      <c r="G81" s="586">
        <v>321.83798837721002</v>
      </c>
      <c r="H81" s="588">
        <v>97.767319999999998</v>
      </c>
      <c r="I81" s="585">
        <v>364.29611</v>
      </c>
      <c r="J81" s="586">
        <v>42.458121622790003</v>
      </c>
      <c r="K81" s="589">
        <v>0.47163495707399999</v>
      </c>
    </row>
    <row r="82" spans="1:11" ht="14.4" customHeight="1" thickBot="1" x14ac:dyDescent="0.35">
      <c r="A82" s="607" t="s">
        <v>399</v>
      </c>
      <c r="B82" s="585">
        <v>471.98997160600902</v>
      </c>
      <c r="C82" s="585">
        <v>508.02086000000003</v>
      </c>
      <c r="D82" s="586">
        <v>36.030888393990999</v>
      </c>
      <c r="E82" s="587">
        <v>1.0763382498809999</v>
      </c>
      <c r="F82" s="585">
        <v>468.46628561324502</v>
      </c>
      <c r="G82" s="586">
        <v>195.194285672186</v>
      </c>
      <c r="H82" s="588">
        <v>63.561149999999998</v>
      </c>
      <c r="I82" s="585">
        <v>133.17825999999999</v>
      </c>
      <c r="J82" s="586">
        <v>-62.016025672185002</v>
      </c>
      <c r="K82" s="589">
        <v>0.28428568733699999</v>
      </c>
    </row>
    <row r="83" spans="1:11" ht="14.4" customHeight="1" thickBot="1" x14ac:dyDescent="0.35">
      <c r="A83" s="607" t="s">
        <v>400</v>
      </c>
      <c r="B83" s="585">
        <v>4.9406564584124654E-324</v>
      </c>
      <c r="C83" s="585">
        <v>6.454999999999</v>
      </c>
      <c r="D83" s="586">
        <v>6.454999999999</v>
      </c>
      <c r="E83" s="595" t="s">
        <v>328</v>
      </c>
      <c r="F83" s="585">
        <v>0</v>
      </c>
      <c r="G83" s="586">
        <v>0</v>
      </c>
      <c r="H83" s="588">
        <v>4.9406564584124654E-324</v>
      </c>
      <c r="I83" s="585">
        <v>1.6279999999999999</v>
      </c>
      <c r="J83" s="586">
        <v>1.6279999999999999</v>
      </c>
      <c r="K83" s="596" t="s">
        <v>322</v>
      </c>
    </row>
    <row r="84" spans="1:11" ht="14.4" customHeight="1" thickBot="1" x14ac:dyDescent="0.35">
      <c r="A84" s="607" t="s">
        <v>401</v>
      </c>
      <c r="B84" s="585">
        <v>187.935240729756</v>
      </c>
      <c r="C84" s="585">
        <v>21.34102</v>
      </c>
      <c r="D84" s="586">
        <v>-166.59422072975599</v>
      </c>
      <c r="E84" s="587">
        <v>0.113555179524</v>
      </c>
      <c r="F84" s="585">
        <v>27.749618607422999</v>
      </c>
      <c r="G84" s="586">
        <v>11.562341086426001</v>
      </c>
      <c r="H84" s="588">
        <v>1.26</v>
      </c>
      <c r="I84" s="585">
        <v>18.49691</v>
      </c>
      <c r="J84" s="586">
        <v>6.934568913573</v>
      </c>
      <c r="K84" s="589">
        <v>0.66656447649499995</v>
      </c>
    </row>
    <row r="85" spans="1:11" ht="14.4" customHeight="1" thickBot="1" x14ac:dyDescent="0.35">
      <c r="A85" s="607" t="s">
        <v>402</v>
      </c>
      <c r="B85" s="585">
        <v>356.97121118759401</v>
      </c>
      <c r="C85" s="585">
        <v>226.93329</v>
      </c>
      <c r="D85" s="586">
        <v>-130.03792118759401</v>
      </c>
      <c r="E85" s="587">
        <v>0.63571874394299999</v>
      </c>
      <c r="F85" s="585">
        <v>151.99974337787901</v>
      </c>
      <c r="G85" s="586">
        <v>63.333226407448997</v>
      </c>
      <c r="H85" s="588">
        <v>2.9607999999999999</v>
      </c>
      <c r="I85" s="585">
        <v>152.12804</v>
      </c>
      <c r="J85" s="586">
        <v>88.79481359255</v>
      </c>
      <c r="K85" s="589">
        <v>1.0008440581489999</v>
      </c>
    </row>
    <row r="86" spans="1:11" ht="14.4" customHeight="1" thickBot="1" x14ac:dyDescent="0.35">
      <c r="A86" s="607" t="s">
        <v>403</v>
      </c>
      <c r="B86" s="585">
        <v>201.985100563635</v>
      </c>
      <c r="C86" s="585">
        <v>122.72611999999999</v>
      </c>
      <c r="D86" s="586">
        <v>-79.258980563635006</v>
      </c>
      <c r="E86" s="587">
        <v>0.60759986581900005</v>
      </c>
      <c r="F86" s="585">
        <v>124.195524506756</v>
      </c>
      <c r="G86" s="586">
        <v>51.748135211148004</v>
      </c>
      <c r="H86" s="588">
        <v>29.98537</v>
      </c>
      <c r="I86" s="585">
        <v>58.864899999999999</v>
      </c>
      <c r="J86" s="586">
        <v>7.1167647888510004</v>
      </c>
      <c r="K86" s="589">
        <v>0.47396957526200001</v>
      </c>
    </row>
    <row r="87" spans="1:11" ht="14.4" customHeight="1" thickBot="1" x14ac:dyDescent="0.35">
      <c r="A87" s="610" t="s">
        <v>46</v>
      </c>
      <c r="B87" s="590">
        <v>0</v>
      </c>
      <c r="C87" s="590">
        <v>48.529000000000003</v>
      </c>
      <c r="D87" s="591">
        <v>48.529000000000003</v>
      </c>
      <c r="E87" s="592" t="s">
        <v>322</v>
      </c>
      <c r="F87" s="590">
        <v>0</v>
      </c>
      <c r="G87" s="591">
        <v>0</v>
      </c>
      <c r="H87" s="593">
        <v>2.8140000000000001</v>
      </c>
      <c r="I87" s="590">
        <v>12.194000000000001</v>
      </c>
      <c r="J87" s="591">
        <v>12.194000000000001</v>
      </c>
      <c r="K87" s="594" t="s">
        <v>322</v>
      </c>
    </row>
    <row r="88" spans="1:11" ht="14.4" customHeight="1" thickBot="1" x14ac:dyDescent="0.35">
      <c r="A88" s="606" t="s">
        <v>404</v>
      </c>
      <c r="B88" s="590">
        <v>0</v>
      </c>
      <c r="C88" s="590">
        <v>48.529000000000003</v>
      </c>
      <c r="D88" s="591">
        <v>48.529000000000003</v>
      </c>
      <c r="E88" s="592" t="s">
        <v>322</v>
      </c>
      <c r="F88" s="590">
        <v>0</v>
      </c>
      <c r="G88" s="591">
        <v>0</v>
      </c>
      <c r="H88" s="593">
        <v>2.8140000000000001</v>
      </c>
      <c r="I88" s="590">
        <v>12.194000000000001</v>
      </c>
      <c r="J88" s="591">
        <v>12.194000000000001</v>
      </c>
      <c r="K88" s="594" t="s">
        <v>322</v>
      </c>
    </row>
    <row r="89" spans="1:11" ht="14.4" customHeight="1" thickBot="1" x14ac:dyDescent="0.35">
      <c r="A89" s="607" t="s">
        <v>405</v>
      </c>
      <c r="B89" s="585">
        <v>0</v>
      </c>
      <c r="C89" s="585">
        <v>18.439</v>
      </c>
      <c r="D89" s="586">
        <v>18.439</v>
      </c>
      <c r="E89" s="595" t="s">
        <v>322</v>
      </c>
      <c r="F89" s="585">
        <v>0</v>
      </c>
      <c r="G89" s="586">
        <v>0</v>
      </c>
      <c r="H89" s="588">
        <v>0.88900000000000001</v>
      </c>
      <c r="I89" s="585">
        <v>3.339</v>
      </c>
      <c r="J89" s="586">
        <v>3.339</v>
      </c>
      <c r="K89" s="596" t="s">
        <v>322</v>
      </c>
    </row>
    <row r="90" spans="1:11" ht="14.4" customHeight="1" thickBot="1" x14ac:dyDescent="0.35">
      <c r="A90" s="607" t="s">
        <v>406</v>
      </c>
      <c r="B90" s="585">
        <v>0</v>
      </c>
      <c r="C90" s="585">
        <v>30.09</v>
      </c>
      <c r="D90" s="586">
        <v>30.09</v>
      </c>
      <c r="E90" s="595" t="s">
        <v>322</v>
      </c>
      <c r="F90" s="585">
        <v>0</v>
      </c>
      <c r="G90" s="586">
        <v>0</v>
      </c>
      <c r="H90" s="588">
        <v>1.925</v>
      </c>
      <c r="I90" s="585">
        <v>8.8550000000000004</v>
      </c>
      <c r="J90" s="586">
        <v>8.8550000000000004</v>
      </c>
      <c r="K90" s="596" t="s">
        <v>322</v>
      </c>
    </row>
    <row r="91" spans="1:11" ht="14.4" customHeight="1" thickBot="1" x14ac:dyDescent="0.35">
      <c r="A91" s="605" t="s">
        <v>47</v>
      </c>
      <c r="B91" s="585">
        <v>1994.91576312032</v>
      </c>
      <c r="C91" s="585">
        <v>2244.2546299999999</v>
      </c>
      <c r="D91" s="586">
        <v>249.33886687968001</v>
      </c>
      <c r="E91" s="587">
        <v>1.1249871656179999</v>
      </c>
      <c r="F91" s="585">
        <v>2329.2791374028302</v>
      </c>
      <c r="G91" s="586">
        <v>970.53297391784702</v>
      </c>
      <c r="H91" s="588">
        <v>187.37081000000001</v>
      </c>
      <c r="I91" s="585">
        <v>1071.99686</v>
      </c>
      <c r="J91" s="586">
        <v>101.463886082154</v>
      </c>
      <c r="K91" s="589">
        <v>0.46022687568199999</v>
      </c>
    </row>
    <row r="92" spans="1:11" ht="14.4" customHeight="1" thickBot="1" x14ac:dyDescent="0.35">
      <c r="A92" s="606" t="s">
        <v>407</v>
      </c>
      <c r="B92" s="590">
        <v>2.4133858951140001</v>
      </c>
      <c r="C92" s="590">
        <v>1.97</v>
      </c>
      <c r="D92" s="591">
        <v>-0.44338589511400001</v>
      </c>
      <c r="E92" s="597">
        <v>0.81628056416000006</v>
      </c>
      <c r="F92" s="590">
        <v>0.78740660723099998</v>
      </c>
      <c r="G92" s="591">
        <v>0.32808608634600001</v>
      </c>
      <c r="H92" s="593">
        <v>4.9406564584124654E-324</v>
      </c>
      <c r="I92" s="590">
        <v>0.312</v>
      </c>
      <c r="J92" s="591">
        <v>-1.6086086345999999E-2</v>
      </c>
      <c r="K92" s="598">
        <v>0.39623746757299999</v>
      </c>
    </row>
    <row r="93" spans="1:11" ht="14.4" customHeight="1" thickBot="1" x14ac:dyDescent="0.35">
      <c r="A93" s="607" t="s">
        <v>408</v>
      </c>
      <c r="B93" s="585">
        <v>2.4133858951140001</v>
      </c>
      <c r="C93" s="585">
        <v>1.97</v>
      </c>
      <c r="D93" s="586">
        <v>-0.44338589511400001</v>
      </c>
      <c r="E93" s="587">
        <v>0.81628056416000006</v>
      </c>
      <c r="F93" s="585">
        <v>0.78740660723099998</v>
      </c>
      <c r="G93" s="586">
        <v>0.32808608634600001</v>
      </c>
      <c r="H93" s="588">
        <v>4.9406564584124654E-324</v>
      </c>
      <c r="I93" s="585">
        <v>0.312</v>
      </c>
      <c r="J93" s="586">
        <v>-1.6086086345999999E-2</v>
      </c>
      <c r="K93" s="589">
        <v>0.39623746757299999</v>
      </c>
    </row>
    <row r="94" spans="1:11" ht="14.4" customHeight="1" thickBot="1" x14ac:dyDescent="0.35">
      <c r="A94" s="606" t="s">
        <v>409</v>
      </c>
      <c r="B94" s="590">
        <v>60.395860576383001</v>
      </c>
      <c r="C94" s="590">
        <v>65.20102</v>
      </c>
      <c r="D94" s="591">
        <v>4.8051594236159998</v>
      </c>
      <c r="E94" s="597">
        <v>1.079561072195</v>
      </c>
      <c r="F94" s="590">
        <v>62.280564989722997</v>
      </c>
      <c r="G94" s="591">
        <v>25.950235412384</v>
      </c>
      <c r="H94" s="593">
        <v>7.2004900000000003</v>
      </c>
      <c r="I94" s="590">
        <v>26.190449999999998</v>
      </c>
      <c r="J94" s="591">
        <v>0.240214587615</v>
      </c>
      <c r="K94" s="598">
        <v>0.42052364175399998</v>
      </c>
    </row>
    <row r="95" spans="1:11" ht="14.4" customHeight="1" thickBot="1" x14ac:dyDescent="0.35">
      <c r="A95" s="607" t="s">
        <v>410</v>
      </c>
      <c r="B95" s="585">
        <v>8.9552959771919998</v>
      </c>
      <c r="C95" s="585">
        <v>12.4627</v>
      </c>
      <c r="D95" s="586">
        <v>3.507404022807</v>
      </c>
      <c r="E95" s="587">
        <v>1.391656962733</v>
      </c>
      <c r="F95" s="585">
        <v>12.749170460467001</v>
      </c>
      <c r="G95" s="586">
        <v>5.3121543585279998</v>
      </c>
      <c r="H95" s="588">
        <v>1.5219</v>
      </c>
      <c r="I95" s="585">
        <v>6.5351999999999997</v>
      </c>
      <c r="J95" s="586">
        <v>1.223045641471</v>
      </c>
      <c r="K95" s="589">
        <v>0.51259805649800005</v>
      </c>
    </row>
    <row r="96" spans="1:11" ht="14.4" customHeight="1" thickBot="1" x14ac:dyDescent="0.35">
      <c r="A96" s="607" t="s">
        <v>411</v>
      </c>
      <c r="B96" s="585">
        <v>51.440564599190999</v>
      </c>
      <c r="C96" s="585">
        <v>52.738320000000002</v>
      </c>
      <c r="D96" s="586">
        <v>1.297755400809</v>
      </c>
      <c r="E96" s="587">
        <v>1.025228249552</v>
      </c>
      <c r="F96" s="585">
        <v>49.531394529255003</v>
      </c>
      <c r="G96" s="586">
        <v>20.638081053855998</v>
      </c>
      <c r="H96" s="588">
        <v>5.6785899999999998</v>
      </c>
      <c r="I96" s="585">
        <v>19.655249999999999</v>
      </c>
      <c r="J96" s="586">
        <v>-0.982831053856</v>
      </c>
      <c r="K96" s="589">
        <v>0.39682407868300001</v>
      </c>
    </row>
    <row r="97" spans="1:11" ht="14.4" customHeight="1" thickBot="1" x14ac:dyDescent="0.35">
      <c r="A97" s="606" t="s">
        <v>412</v>
      </c>
      <c r="B97" s="590">
        <v>56.598271671968</v>
      </c>
      <c r="C97" s="590">
        <v>55.295819999999999</v>
      </c>
      <c r="D97" s="591">
        <v>-1.3024516719679999</v>
      </c>
      <c r="E97" s="597">
        <v>0.97698778366299999</v>
      </c>
      <c r="F97" s="590">
        <v>59.601226047631997</v>
      </c>
      <c r="G97" s="591">
        <v>24.833844186513002</v>
      </c>
      <c r="H97" s="593">
        <v>2.4974400000000001</v>
      </c>
      <c r="I97" s="590">
        <v>29.599519999999998</v>
      </c>
      <c r="J97" s="591">
        <v>4.7656758134860002</v>
      </c>
      <c r="K97" s="598">
        <v>0.49662602538299999</v>
      </c>
    </row>
    <row r="98" spans="1:11" ht="14.4" customHeight="1" thickBot="1" x14ac:dyDescent="0.35">
      <c r="A98" s="607" t="s">
        <v>413</v>
      </c>
      <c r="B98" s="585">
        <v>26.945650720031999</v>
      </c>
      <c r="C98" s="585">
        <v>26.055</v>
      </c>
      <c r="D98" s="586">
        <v>-0.89065072003199997</v>
      </c>
      <c r="E98" s="587">
        <v>0.96694640150599998</v>
      </c>
      <c r="F98" s="585">
        <v>32.834163601204999</v>
      </c>
      <c r="G98" s="586">
        <v>13.680901500501999</v>
      </c>
      <c r="H98" s="588">
        <v>4.9406564584124654E-324</v>
      </c>
      <c r="I98" s="585">
        <v>15.66</v>
      </c>
      <c r="J98" s="586">
        <v>1.979098499497</v>
      </c>
      <c r="K98" s="589">
        <v>0.476942254116</v>
      </c>
    </row>
    <row r="99" spans="1:11" ht="14.4" customHeight="1" thickBot="1" x14ac:dyDescent="0.35">
      <c r="A99" s="607" t="s">
        <v>414</v>
      </c>
      <c r="B99" s="585">
        <v>29.652620951934999</v>
      </c>
      <c r="C99" s="585">
        <v>29.240819999999999</v>
      </c>
      <c r="D99" s="586">
        <v>-0.41180095193499999</v>
      </c>
      <c r="E99" s="587">
        <v>0.98611249398099998</v>
      </c>
      <c r="F99" s="585">
        <v>26.767062446427001</v>
      </c>
      <c r="G99" s="586">
        <v>11.152942686011</v>
      </c>
      <c r="H99" s="588">
        <v>2.4974400000000001</v>
      </c>
      <c r="I99" s="585">
        <v>13.93952</v>
      </c>
      <c r="J99" s="586">
        <v>2.7865773139879999</v>
      </c>
      <c r="K99" s="589">
        <v>0.52077137817700003</v>
      </c>
    </row>
    <row r="100" spans="1:11" ht="14.4" customHeight="1" thickBot="1" x14ac:dyDescent="0.35">
      <c r="A100" s="606" t="s">
        <v>415</v>
      </c>
      <c r="B100" s="590">
        <v>1208.8614853571501</v>
      </c>
      <c r="C100" s="590">
        <v>1249.2883300000001</v>
      </c>
      <c r="D100" s="591">
        <v>40.426844642851997</v>
      </c>
      <c r="E100" s="597">
        <v>1.0334420817700001</v>
      </c>
      <c r="F100" s="590">
        <v>1258.64497272935</v>
      </c>
      <c r="G100" s="591">
        <v>524.43540530389703</v>
      </c>
      <c r="H100" s="593">
        <v>181.22623999999999</v>
      </c>
      <c r="I100" s="590">
        <v>457.67320000000097</v>
      </c>
      <c r="J100" s="591">
        <v>-66.762205303895996</v>
      </c>
      <c r="K100" s="598">
        <v>0.363623746104</v>
      </c>
    </row>
    <row r="101" spans="1:11" ht="14.4" customHeight="1" thickBot="1" x14ac:dyDescent="0.35">
      <c r="A101" s="607" t="s">
        <v>416</v>
      </c>
      <c r="B101" s="585">
        <v>934.00094840208806</v>
      </c>
      <c r="C101" s="585">
        <v>975.87598000000003</v>
      </c>
      <c r="D101" s="586">
        <v>41.875031597911999</v>
      </c>
      <c r="E101" s="587">
        <v>1.044834035414</v>
      </c>
      <c r="F101" s="585">
        <v>983.21469377995697</v>
      </c>
      <c r="G101" s="586">
        <v>409.67278907498201</v>
      </c>
      <c r="H101" s="588">
        <v>160.61106000000001</v>
      </c>
      <c r="I101" s="585">
        <v>346.50288999999998</v>
      </c>
      <c r="J101" s="586">
        <v>-63.169899074980997</v>
      </c>
      <c r="K101" s="589">
        <v>0.35241833974999998</v>
      </c>
    </row>
    <row r="102" spans="1:11" ht="14.4" customHeight="1" thickBot="1" x14ac:dyDescent="0.35">
      <c r="A102" s="607" t="s">
        <v>417</v>
      </c>
      <c r="B102" s="585">
        <v>270.41023552564502</v>
      </c>
      <c r="C102" s="585">
        <v>273.41235</v>
      </c>
      <c r="D102" s="586">
        <v>3.0021144743549999</v>
      </c>
      <c r="E102" s="587">
        <v>1.011102074107</v>
      </c>
      <c r="F102" s="585">
        <v>275.43027894939701</v>
      </c>
      <c r="G102" s="586">
        <v>114.76261622891499</v>
      </c>
      <c r="H102" s="588">
        <v>20.615179999999999</v>
      </c>
      <c r="I102" s="585">
        <v>111.17031</v>
      </c>
      <c r="J102" s="586">
        <v>-3.5923062289150001</v>
      </c>
      <c r="K102" s="589">
        <v>0.40362414192000001</v>
      </c>
    </row>
    <row r="103" spans="1:11" ht="14.4" customHeight="1" thickBot="1" x14ac:dyDescent="0.35">
      <c r="A103" s="606" t="s">
        <v>418</v>
      </c>
      <c r="B103" s="590">
        <v>666.64675961970602</v>
      </c>
      <c r="C103" s="590">
        <v>872.49946</v>
      </c>
      <c r="D103" s="591">
        <v>205.85270038029401</v>
      </c>
      <c r="E103" s="597">
        <v>1.308788271164</v>
      </c>
      <c r="F103" s="590">
        <v>947.96496702889306</v>
      </c>
      <c r="G103" s="591">
        <v>394.98540292870501</v>
      </c>
      <c r="H103" s="593">
        <v>-3.5533600000000001</v>
      </c>
      <c r="I103" s="590">
        <v>558.22168999999997</v>
      </c>
      <c r="J103" s="591">
        <v>163.23628707129501</v>
      </c>
      <c r="K103" s="598">
        <v>0.58886320635800005</v>
      </c>
    </row>
    <row r="104" spans="1:11" ht="14.4" customHeight="1" thickBot="1" x14ac:dyDescent="0.35">
      <c r="A104" s="607" t="s">
        <v>419</v>
      </c>
      <c r="B104" s="585">
        <v>0</v>
      </c>
      <c r="C104" s="585">
        <v>1.19</v>
      </c>
      <c r="D104" s="586">
        <v>1.19</v>
      </c>
      <c r="E104" s="595" t="s">
        <v>322</v>
      </c>
      <c r="F104" s="585">
        <v>0.34894762467599999</v>
      </c>
      <c r="G104" s="586">
        <v>0.14539484361499999</v>
      </c>
      <c r="H104" s="588">
        <v>4.9406564584124654E-324</v>
      </c>
      <c r="I104" s="585">
        <v>2.4703282292062327E-323</v>
      </c>
      <c r="J104" s="586">
        <v>-0.14539484361499999</v>
      </c>
      <c r="K104" s="589">
        <v>6.9169190417774516E-323</v>
      </c>
    </row>
    <row r="105" spans="1:11" ht="14.4" customHeight="1" thickBot="1" x14ac:dyDescent="0.35">
      <c r="A105" s="607" t="s">
        <v>420</v>
      </c>
      <c r="B105" s="585">
        <v>331.10679907183101</v>
      </c>
      <c r="C105" s="585">
        <v>350.54306000000003</v>
      </c>
      <c r="D105" s="586">
        <v>19.436260928168</v>
      </c>
      <c r="E105" s="587">
        <v>1.0587008813550001</v>
      </c>
      <c r="F105" s="585">
        <v>340.48366699077201</v>
      </c>
      <c r="G105" s="586">
        <v>141.86819457948801</v>
      </c>
      <c r="H105" s="588">
        <v>-18.404129999999999</v>
      </c>
      <c r="I105" s="585">
        <v>310.53841999999997</v>
      </c>
      <c r="J105" s="586">
        <v>168.670225420512</v>
      </c>
      <c r="K105" s="589">
        <v>0.91205085619600001</v>
      </c>
    </row>
    <row r="106" spans="1:11" ht="14.4" customHeight="1" thickBot="1" x14ac:dyDescent="0.35">
      <c r="A106" s="607" t="s">
        <v>421</v>
      </c>
      <c r="B106" s="585">
        <v>15.991751311879</v>
      </c>
      <c r="C106" s="585">
        <v>20.2074</v>
      </c>
      <c r="D106" s="586">
        <v>4.2156486881199999</v>
      </c>
      <c r="E106" s="587">
        <v>1.263613947334</v>
      </c>
      <c r="F106" s="585">
        <v>17.006195084590001</v>
      </c>
      <c r="G106" s="586">
        <v>7.0859146185790003</v>
      </c>
      <c r="H106" s="588">
        <v>4.6585000000000001</v>
      </c>
      <c r="I106" s="585">
        <v>7.3205</v>
      </c>
      <c r="J106" s="586">
        <v>0.23458538141999999</v>
      </c>
      <c r="K106" s="589">
        <v>0.430460779944</v>
      </c>
    </row>
    <row r="107" spans="1:11" ht="14.4" customHeight="1" thickBot="1" x14ac:dyDescent="0.35">
      <c r="A107" s="607" t="s">
        <v>422</v>
      </c>
      <c r="B107" s="585">
        <v>2.3514759762609998</v>
      </c>
      <c r="C107" s="585">
        <v>1.16157</v>
      </c>
      <c r="D107" s="586">
        <v>-1.189905976261</v>
      </c>
      <c r="E107" s="587">
        <v>0.49397485312400002</v>
      </c>
      <c r="F107" s="585">
        <v>1.09741733958</v>
      </c>
      <c r="G107" s="586">
        <v>0.45725722482499997</v>
      </c>
      <c r="H107" s="588">
        <v>4.9406564584124654E-324</v>
      </c>
      <c r="I107" s="585">
        <v>4.6463999999999999</v>
      </c>
      <c r="J107" s="586">
        <v>4.189142775174</v>
      </c>
      <c r="K107" s="589">
        <v>4.2339407556430002</v>
      </c>
    </row>
    <row r="108" spans="1:11" ht="14.4" customHeight="1" thickBot="1" x14ac:dyDescent="0.35">
      <c r="A108" s="607" t="s">
        <v>423</v>
      </c>
      <c r="B108" s="585">
        <v>317.196733259734</v>
      </c>
      <c r="C108" s="585">
        <v>499.39742999999999</v>
      </c>
      <c r="D108" s="586">
        <v>182.20069674026601</v>
      </c>
      <c r="E108" s="587">
        <v>1.5744091210140001</v>
      </c>
      <c r="F108" s="585">
        <v>589.02873998927396</v>
      </c>
      <c r="G108" s="586">
        <v>245.428641662198</v>
      </c>
      <c r="H108" s="588">
        <v>10.192270000000001</v>
      </c>
      <c r="I108" s="585">
        <v>235.71637000000001</v>
      </c>
      <c r="J108" s="586">
        <v>-9.7122716621970007</v>
      </c>
      <c r="K108" s="589">
        <v>0.40017804564800002</v>
      </c>
    </row>
    <row r="109" spans="1:11" ht="14.4" customHeight="1" thickBot="1" x14ac:dyDescent="0.35">
      <c r="A109" s="604" t="s">
        <v>48</v>
      </c>
      <c r="B109" s="585">
        <v>47732.987095007797</v>
      </c>
      <c r="C109" s="585">
        <v>48801.338689999997</v>
      </c>
      <c r="D109" s="586">
        <v>1068.35159499221</v>
      </c>
      <c r="E109" s="587">
        <v>1.0223818298409999</v>
      </c>
      <c r="F109" s="585">
        <v>49757.2461881731</v>
      </c>
      <c r="G109" s="586">
        <v>20732.185911738801</v>
      </c>
      <c r="H109" s="588">
        <v>4209.4327700000003</v>
      </c>
      <c r="I109" s="585">
        <v>20441.649440000001</v>
      </c>
      <c r="J109" s="586">
        <v>-290.53647173878198</v>
      </c>
      <c r="K109" s="589">
        <v>0.41082758806000003</v>
      </c>
    </row>
    <row r="110" spans="1:11" ht="14.4" customHeight="1" thickBot="1" x14ac:dyDescent="0.35">
      <c r="A110" s="610" t="s">
        <v>424</v>
      </c>
      <c r="B110" s="590">
        <v>35355.999999998101</v>
      </c>
      <c r="C110" s="590">
        <v>36413.618999999999</v>
      </c>
      <c r="D110" s="591">
        <v>1057.6190000019501</v>
      </c>
      <c r="E110" s="597">
        <v>1.0299134234639999</v>
      </c>
      <c r="F110" s="590">
        <v>36885.999999999302</v>
      </c>
      <c r="G110" s="591">
        <v>15369.1666666664</v>
      </c>
      <c r="H110" s="593">
        <v>3119.0790000000002</v>
      </c>
      <c r="I110" s="590">
        <v>15147.355</v>
      </c>
      <c r="J110" s="591">
        <v>-221.81166666637401</v>
      </c>
      <c r="K110" s="598">
        <v>0.41065322886700001</v>
      </c>
    </row>
    <row r="111" spans="1:11" ht="14.4" customHeight="1" thickBot="1" x14ac:dyDescent="0.35">
      <c r="A111" s="606" t="s">
        <v>425</v>
      </c>
      <c r="B111" s="590">
        <v>35355.999999998101</v>
      </c>
      <c r="C111" s="590">
        <v>36354.775000000001</v>
      </c>
      <c r="D111" s="591">
        <v>998.77500000195096</v>
      </c>
      <c r="E111" s="597">
        <v>1.0282490949200001</v>
      </c>
      <c r="F111" s="590">
        <v>36765.999999999302</v>
      </c>
      <c r="G111" s="591">
        <v>15319.1666666664</v>
      </c>
      <c r="H111" s="593">
        <v>3115.1779999999999</v>
      </c>
      <c r="I111" s="590">
        <v>15125.923000000001</v>
      </c>
      <c r="J111" s="591">
        <v>-193.24366666637599</v>
      </c>
      <c r="K111" s="598">
        <v>0.41141062394599998</v>
      </c>
    </row>
    <row r="112" spans="1:11" ht="14.4" customHeight="1" thickBot="1" x14ac:dyDescent="0.35">
      <c r="A112" s="607" t="s">
        <v>426</v>
      </c>
      <c r="B112" s="585">
        <v>35355.999999998101</v>
      </c>
      <c r="C112" s="585">
        <v>36354.775000000001</v>
      </c>
      <c r="D112" s="586">
        <v>998.77500000195096</v>
      </c>
      <c r="E112" s="587">
        <v>1.0282490949200001</v>
      </c>
      <c r="F112" s="585">
        <v>36765.999999999302</v>
      </c>
      <c r="G112" s="586">
        <v>15319.1666666664</v>
      </c>
      <c r="H112" s="588">
        <v>3115.1779999999999</v>
      </c>
      <c r="I112" s="585">
        <v>15125.923000000001</v>
      </c>
      <c r="J112" s="586">
        <v>-193.24366666637599</v>
      </c>
      <c r="K112" s="589">
        <v>0.41141062394599998</v>
      </c>
    </row>
    <row r="113" spans="1:11" ht="14.4" customHeight="1" thickBot="1" x14ac:dyDescent="0.35">
      <c r="A113" s="606" t="s">
        <v>427</v>
      </c>
      <c r="B113" s="590">
        <v>0</v>
      </c>
      <c r="C113" s="590">
        <v>58.844000000000001</v>
      </c>
      <c r="D113" s="591">
        <v>58.844000000000001</v>
      </c>
      <c r="E113" s="592" t="s">
        <v>322</v>
      </c>
      <c r="F113" s="590">
        <v>119.999999999998</v>
      </c>
      <c r="G113" s="591">
        <v>49.999999999998998</v>
      </c>
      <c r="H113" s="593">
        <v>3.9009999999999998</v>
      </c>
      <c r="I113" s="590">
        <v>21.431999999999999</v>
      </c>
      <c r="J113" s="591">
        <v>-28.567999999999</v>
      </c>
      <c r="K113" s="598">
        <v>0.17860000000000001</v>
      </c>
    </row>
    <row r="114" spans="1:11" ht="14.4" customHeight="1" thickBot="1" x14ac:dyDescent="0.35">
      <c r="A114" s="607" t="s">
        <v>428</v>
      </c>
      <c r="B114" s="585">
        <v>0</v>
      </c>
      <c r="C114" s="585">
        <v>58.844000000000001</v>
      </c>
      <c r="D114" s="586">
        <v>58.844000000000001</v>
      </c>
      <c r="E114" s="595" t="s">
        <v>322</v>
      </c>
      <c r="F114" s="585">
        <v>119.999999999998</v>
      </c>
      <c r="G114" s="586">
        <v>49.999999999998998</v>
      </c>
      <c r="H114" s="588">
        <v>3.9009999999999998</v>
      </c>
      <c r="I114" s="585">
        <v>21.431999999999999</v>
      </c>
      <c r="J114" s="586">
        <v>-28.567999999999</v>
      </c>
      <c r="K114" s="589">
        <v>0.17860000000000001</v>
      </c>
    </row>
    <row r="115" spans="1:11" ht="14.4" customHeight="1" thickBot="1" x14ac:dyDescent="0.35">
      <c r="A115" s="605" t="s">
        <v>429</v>
      </c>
      <c r="B115" s="585">
        <v>12022.987095009799</v>
      </c>
      <c r="C115" s="585">
        <v>12023.58106</v>
      </c>
      <c r="D115" s="586">
        <v>0.59396499024100002</v>
      </c>
      <c r="E115" s="587">
        <v>1.0000494024469999</v>
      </c>
      <c r="F115" s="585">
        <v>12503.2461881738</v>
      </c>
      <c r="G115" s="586">
        <v>5209.6859117390904</v>
      </c>
      <c r="H115" s="588">
        <v>1059.1635000000001</v>
      </c>
      <c r="I115" s="585">
        <v>5142.8216700000003</v>
      </c>
      <c r="J115" s="586">
        <v>-66.864241739080001</v>
      </c>
      <c r="K115" s="589">
        <v>0.41131891611100002</v>
      </c>
    </row>
    <row r="116" spans="1:11" ht="14.4" customHeight="1" thickBot="1" x14ac:dyDescent="0.35">
      <c r="A116" s="606" t="s">
        <v>430</v>
      </c>
      <c r="B116" s="590">
        <v>3181.99997550841</v>
      </c>
      <c r="C116" s="590">
        <v>3271.9511299999999</v>
      </c>
      <c r="D116" s="591">
        <v>89.951154491590003</v>
      </c>
      <c r="E116" s="597">
        <v>1.0282687477000001</v>
      </c>
      <c r="F116" s="590">
        <v>3310.24618817399</v>
      </c>
      <c r="G116" s="591">
        <v>1379.2692450725001</v>
      </c>
      <c r="H116" s="593">
        <v>280.36900000000003</v>
      </c>
      <c r="I116" s="590">
        <v>1361.3409200000001</v>
      </c>
      <c r="J116" s="591">
        <v>-17.928325072494001</v>
      </c>
      <c r="K116" s="598">
        <v>0.41125065708500003</v>
      </c>
    </row>
    <row r="117" spans="1:11" ht="14.4" customHeight="1" thickBot="1" x14ac:dyDescent="0.35">
      <c r="A117" s="607" t="s">
        <v>431</v>
      </c>
      <c r="B117" s="585">
        <v>3181.99997550841</v>
      </c>
      <c r="C117" s="585">
        <v>3271.9511299999999</v>
      </c>
      <c r="D117" s="586">
        <v>89.951154491590003</v>
      </c>
      <c r="E117" s="587">
        <v>1.0282687477000001</v>
      </c>
      <c r="F117" s="585">
        <v>3310.24618817399</v>
      </c>
      <c r="G117" s="586">
        <v>1379.2692450725001</v>
      </c>
      <c r="H117" s="588">
        <v>280.36900000000003</v>
      </c>
      <c r="I117" s="585">
        <v>1361.3409200000001</v>
      </c>
      <c r="J117" s="586">
        <v>-17.928325072494001</v>
      </c>
      <c r="K117" s="589">
        <v>0.41125065708500003</v>
      </c>
    </row>
    <row r="118" spans="1:11" ht="14.4" customHeight="1" thickBot="1" x14ac:dyDescent="0.35">
      <c r="A118" s="606" t="s">
        <v>432</v>
      </c>
      <c r="B118" s="590">
        <v>8840.9871195013493</v>
      </c>
      <c r="C118" s="590">
        <v>8751.6299299999991</v>
      </c>
      <c r="D118" s="591">
        <v>-89.357189501348003</v>
      </c>
      <c r="E118" s="597">
        <v>0.98989284925999999</v>
      </c>
      <c r="F118" s="590">
        <v>9192.9999999998108</v>
      </c>
      <c r="G118" s="591">
        <v>3830.4166666665901</v>
      </c>
      <c r="H118" s="593">
        <v>778.79449999999997</v>
      </c>
      <c r="I118" s="590">
        <v>3781.4807500000002</v>
      </c>
      <c r="J118" s="591">
        <v>-48.935916666586003</v>
      </c>
      <c r="K118" s="598">
        <v>0.41134349505000001</v>
      </c>
    </row>
    <row r="119" spans="1:11" ht="14.4" customHeight="1" thickBot="1" x14ac:dyDescent="0.35">
      <c r="A119" s="607" t="s">
        <v>433</v>
      </c>
      <c r="B119" s="585">
        <v>8840.9871195013493</v>
      </c>
      <c r="C119" s="585">
        <v>8751.6299299999991</v>
      </c>
      <c r="D119" s="586">
        <v>-89.357189501348003</v>
      </c>
      <c r="E119" s="587">
        <v>0.98989284925999999</v>
      </c>
      <c r="F119" s="585">
        <v>9192.9999999998108</v>
      </c>
      <c r="G119" s="586">
        <v>3830.4166666665901</v>
      </c>
      <c r="H119" s="588">
        <v>778.79449999999997</v>
      </c>
      <c r="I119" s="585">
        <v>3781.4807500000002</v>
      </c>
      <c r="J119" s="586">
        <v>-48.935916666586003</v>
      </c>
      <c r="K119" s="589">
        <v>0.41134349505000001</v>
      </c>
    </row>
    <row r="120" spans="1:11" ht="14.4" customHeight="1" thickBot="1" x14ac:dyDescent="0.35">
      <c r="A120" s="605" t="s">
        <v>434</v>
      </c>
      <c r="B120" s="585">
        <v>353.99999999998101</v>
      </c>
      <c r="C120" s="585">
        <v>364.13862999999998</v>
      </c>
      <c r="D120" s="586">
        <v>10.138630000019001</v>
      </c>
      <c r="E120" s="587">
        <v>1.0286401977399999</v>
      </c>
      <c r="F120" s="585">
        <v>367.99999999999301</v>
      </c>
      <c r="G120" s="586">
        <v>153.33333333332999</v>
      </c>
      <c r="H120" s="588">
        <v>31.190270000000002</v>
      </c>
      <c r="I120" s="585">
        <v>151.47277</v>
      </c>
      <c r="J120" s="586">
        <v>-1.86056333333</v>
      </c>
      <c r="K120" s="589">
        <v>0.411610788043</v>
      </c>
    </row>
    <row r="121" spans="1:11" ht="14.4" customHeight="1" thickBot="1" x14ac:dyDescent="0.35">
      <c r="A121" s="606" t="s">
        <v>435</v>
      </c>
      <c r="B121" s="590">
        <v>353.99999999998101</v>
      </c>
      <c r="C121" s="590">
        <v>364.13862999999998</v>
      </c>
      <c r="D121" s="591">
        <v>10.138630000019001</v>
      </c>
      <c r="E121" s="597">
        <v>1.0286401977399999</v>
      </c>
      <c r="F121" s="590">
        <v>367.99999999999301</v>
      </c>
      <c r="G121" s="591">
        <v>153.33333333332999</v>
      </c>
      <c r="H121" s="593">
        <v>31.190270000000002</v>
      </c>
      <c r="I121" s="590">
        <v>151.47277</v>
      </c>
      <c r="J121" s="591">
        <v>-1.86056333333</v>
      </c>
      <c r="K121" s="598">
        <v>0.411610788043</v>
      </c>
    </row>
    <row r="122" spans="1:11" ht="14.4" customHeight="1" thickBot="1" x14ac:dyDescent="0.35">
      <c r="A122" s="607" t="s">
        <v>436</v>
      </c>
      <c r="B122" s="585">
        <v>353.99999999998101</v>
      </c>
      <c r="C122" s="585">
        <v>364.13862999999998</v>
      </c>
      <c r="D122" s="586">
        <v>10.138630000019001</v>
      </c>
      <c r="E122" s="587">
        <v>1.0286401977399999</v>
      </c>
      <c r="F122" s="585">
        <v>367.99999999999301</v>
      </c>
      <c r="G122" s="586">
        <v>153.33333333332999</v>
      </c>
      <c r="H122" s="588">
        <v>31.190270000000002</v>
      </c>
      <c r="I122" s="585">
        <v>151.47277</v>
      </c>
      <c r="J122" s="586">
        <v>-1.86056333333</v>
      </c>
      <c r="K122" s="589">
        <v>0.411610788043</v>
      </c>
    </row>
    <row r="123" spans="1:11" ht="14.4" customHeight="1" thickBot="1" x14ac:dyDescent="0.35">
      <c r="A123" s="604" t="s">
        <v>437</v>
      </c>
      <c r="B123" s="585">
        <v>0</v>
      </c>
      <c r="C123" s="585">
        <v>138.71465000000001</v>
      </c>
      <c r="D123" s="586">
        <v>138.71465000000001</v>
      </c>
      <c r="E123" s="595" t="s">
        <v>322</v>
      </c>
      <c r="F123" s="585">
        <v>0</v>
      </c>
      <c r="G123" s="586">
        <v>0</v>
      </c>
      <c r="H123" s="588">
        <v>7.6499999999999999E-2</v>
      </c>
      <c r="I123" s="585">
        <v>22.87575</v>
      </c>
      <c r="J123" s="586">
        <v>22.87575</v>
      </c>
      <c r="K123" s="596" t="s">
        <v>322</v>
      </c>
    </row>
    <row r="124" spans="1:11" ht="14.4" customHeight="1" thickBot="1" x14ac:dyDescent="0.35">
      <c r="A124" s="605" t="s">
        <v>438</v>
      </c>
      <c r="B124" s="585">
        <v>0</v>
      </c>
      <c r="C124" s="585">
        <v>15.835000000000001</v>
      </c>
      <c r="D124" s="586">
        <v>15.835000000000001</v>
      </c>
      <c r="E124" s="595" t="s">
        <v>322</v>
      </c>
      <c r="F124" s="585">
        <v>0</v>
      </c>
      <c r="G124" s="586">
        <v>0</v>
      </c>
      <c r="H124" s="588">
        <v>4.9406564584124654E-324</v>
      </c>
      <c r="I124" s="585">
        <v>2.4703282292062327E-323</v>
      </c>
      <c r="J124" s="586">
        <v>2.4703282292062327E-323</v>
      </c>
      <c r="K124" s="596" t="s">
        <v>322</v>
      </c>
    </row>
    <row r="125" spans="1:11" ht="14.4" customHeight="1" thickBot="1" x14ac:dyDescent="0.35">
      <c r="A125" s="606" t="s">
        <v>439</v>
      </c>
      <c r="B125" s="590">
        <v>0</v>
      </c>
      <c r="C125" s="590">
        <v>15.835000000000001</v>
      </c>
      <c r="D125" s="591">
        <v>15.835000000000001</v>
      </c>
      <c r="E125" s="592" t="s">
        <v>322</v>
      </c>
      <c r="F125" s="590">
        <v>0</v>
      </c>
      <c r="G125" s="591">
        <v>0</v>
      </c>
      <c r="H125" s="593">
        <v>4.9406564584124654E-324</v>
      </c>
      <c r="I125" s="590">
        <v>2.4703282292062327E-323</v>
      </c>
      <c r="J125" s="591">
        <v>2.4703282292062327E-323</v>
      </c>
      <c r="K125" s="594" t="s">
        <v>322</v>
      </c>
    </row>
    <row r="126" spans="1:11" ht="14.4" customHeight="1" thickBot="1" x14ac:dyDescent="0.35">
      <c r="A126" s="607" t="s">
        <v>440</v>
      </c>
      <c r="B126" s="585">
        <v>0</v>
      </c>
      <c r="C126" s="585">
        <v>15.835000000000001</v>
      </c>
      <c r="D126" s="586">
        <v>15.835000000000001</v>
      </c>
      <c r="E126" s="595" t="s">
        <v>322</v>
      </c>
      <c r="F126" s="585">
        <v>0</v>
      </c>
      <c r="G126" s="586">
        <v>0</v>
      </c>
      <c r="H126" s="588">
        <v>4.9406564584124654E-324</v>
      </c>
      <c r="I126" s="585">
        <v>2.4703282292062327E-323</v>
      </c>
      <c r="J126" s="586">
        <v>2.4703282292062327E-323</v>
      </c>
      <c r="K126" s="596" t="s">
        <v>322</v>
      </c>
    </row>
    <row r="127" spans="1:11" ht="14.4" customHeight="1" thickBot="1" x14ac:dyDescent="0.35">
      <c r="A127" s="605" t="s">
        <v>441</v>
      </c>
      <c r="B127" s="585">
        <v>0</v>
      </c>
      <c r="C127" s="585">
        <v>122.87965</v>
      </c>
      <c r="D127" s="586">
        <v>122.87965</v>
      </c>
      <c r="E127" s="595" t="s">
        <v>322</v>
      </c>
      <c r="F127" s="585">
        <v>0</v>
      </c>
      <c r="G127" s="586">
        <v>0</v>
      </c>
      <c r="H127" s="588">
        <v>7.6499999999999999E-2</v>
      </c>
      <c r="I127" s="585">
        <v>22.87575</v>
      </c>
      <c r="J127" s="586">
        <v>22.87575</v>
      </c>
      <c r="K127" s="596" t="s">
        <v>322</v>
      </c>
    </row>
    <row r="128" spans="1:11" ht="14.4" customHeight="1" thickBot="1" x14ac:dyDescent="0.35">
      <c r="A128" s="606" t="s">
        <v>442</v>
      </c>
      <c r="B128" s="590">
        <v>0</v>
      </c>
      <c r="C128" s="590">
        <v>122.07965</v>
      </c>
      <c r="D128" s="591">
        <v>122.07965</v>
      </c>
      <c r="E128" s="592" t="s">
        <v>322</v>
      </c>
      <c r="F128" s="590">
        <v>0</v>
      </c>
      <c r="G128" s="591">
        <v>0</v>
      </c>
      <c r="H128" s="593">
        <v>7.6499999999999999E-2</v>
      </c>
      <c r="I128" s="590">
        <v>22.87575</v>
      </c>
      <c r="J128" s="591">
        <v>22.87575</v>
      </c>
      <c r="K128" s="594" t="s">
        <v>322</v>
      </c>
    </row>
    <row r="129" spans="1:11" ht="14.4" customHeight="1" thickBot="1" x14ac:dyDescent="0.35">
      <c r="A129" s="607" t="s">
        <v>443</v>
      </c>
      <c r="B129" s="585">
        <v>0</v>
      </c>
      <c r="C129" s="585">
        <v>6.6006499999999999</v>
      </c>
      <c r="D129" s="586">
        <v>6.6006499999999999</v>
      </c>
      <c r="E129" s="595" t="s">
        <v>322</v>
      </c>
      <c r="F129" s="585">
        <v>0</v>
      </c>
      <c r="G129" s="586">
        <v>0</v>
      </c>
      <c r="H129" s="588">
        <v>7.6499999999999999E-2</v>
      </c>
      <c r="I129" s="585">
        <v>2.2157499999999999</v>
      </c>
      <c r="J129" s="586">
        <v>2.2157499999999999</v>
      </c>
      <c r="K129" s="596" t="s">
        <v>322</v>
      </c>
    </row>
    <row r="130" spans="1:11" ht="14.4" customHeight="1" thickBot="1" x14ac:dyDescent="0.35">
      <c r="A130" s="607" t="s">
        <v>444</v>
      </c>
      <c r="B130" s="585">
        <v>4.9406564584124654E-324</v>
      </c>
      <c r="C130" s="585">
        <v>32.246000000000002</v>
      </c>
      <c r="D130" s="586">
        <v>32.246000000000002</v>
      </c>
      <c r="E130" s="595" t="s">
        <v>328</v>
      </c>
      <c r="F130" s="585">
        <v>0</v>
      </c>
      <c r="G130" s="586">
        <v>0</v>
      </c>
      <c r="H130" s="588">
        <v>4.9406564584124654E-324</v>
      </c>
      <c r="I130" s="585">
        <v>2.4703282292062327E-323</v>
      </c>
      <c r="J130" s="586">
        <v>2.4703282292062327E-323</v>
      </c>
      <c r="K130" s="596" t="s">
        <v>322</v>
      </c>
    </row>
    <row r="131" spans="1:11" ht="14.4" customHeight="1" thickBot="1" x14ac:dyDescent="0.35">
      <c r="A131" s="607" t="s">
        <v>445</v>
      </c>
      <c r="B131" s="585">
        <v>0</v>
      </c>
      <c r="C131" s="585">
        <v>83.233000000000004</v>
      </c>
      <c r="D131" s="586">
        <v>83.233000000000004</v>
      </c>
      <c r="E131" s="595" t="s">
        <v>322</v>
      </c>
      <c r="F131" s="585">
        <v>0</v>
      </c>
      <c r="G131" s="586">
        <v>0</v>
      </c>
      <c r="H131" s="588">
        <v>4.9406564584124654E-324</v>
      </c>
      <c r="I131" s="585">
        <v>20.66</v>
      </c>
      <c r="J131" s="586">
        <v>20.66</v>
      </c>
      <c r="K131" s="596" t="s">
        <v>322</v>
      </c>
    </row>
    <row r="132" spans="1:11" ht="14.4" customHeight="1" thickBot="1" x14ac:dyDescent="0.35">
      <c r="A132" s="609" t="s">
        <v>446</v>
      </c>
      <c r="B132" s="585">
        <v>4.9406564584124654E-324</v>
      </c>
      <c r="C132" s="585">
        <v>0.8</v>
      </c>
      <c r="D132" s="586">
        <v>0.8</v>
      </c>
      <c r="E132" s="595" t="s">
        <v>328</v>
      </c>
      <c r="F132" s="585">
        <v>0</v>
      </c>
      <c r="G132" s="586">
        <v>0</v>
      </c>
      <c r="H132" s="588">
        <v>4.9406564584124654E-324</v>
      </c>
      <c r="I132" s="585">
        <v>2.4703282292062327E-323</v>
      </c>
      <c r="J132" s="586">
        <v>2.4703282292062327E-323</v>
      </c>
      <c r="K132" s="596" t="s">
        <v>322</v>
      </c>
    </row>
    <row r="133" spans="1:11" ht="14.4" customHeight="1" thickBot="1" x14ac:dyDescent="0.35">
      <c r="A133" s="607" t="s">
        <v>447</v>
      </c>
      <c r="B133" s="585">
        <v>4.9406564584124654E-324</v>
      </c>
      <c r="C133" s="585">
        <v>0.8</v>
      </c>
      <c r="D133" s="586">
        <v>0.8</v>
      </c>
      <c r="E133" s="595" t="s">
        <v>328</v>
      </c>
      <c r="F133" s="585">
        <v>0</v>
      </c>
      <c r="G133" s="586">
        <v>0</v>
      </c>
      <c r="H133" s="588">
        <v>4.9406564584124654E-324</v>
      </c>
      <c r="I133" s="585">
        <v>2.4703282292062327E-323</v>
      </c>
      <c r="J133" s="586">
        <v>2.4703282292062327E-323</v>
      </c>
      <c r="K133" s="596" t="s">
        <v>322</v>
      </c>
    </row>
    <row r="134" spans="1:11" ht="14.4" customHeight="1" thickBot="1" x14ac:dyDescent="0.35">
      <c r="A134" s="604" t="s">
        <v>448</v>
      </c>
      <c r="B134" s="585">
        <v>5763.9999999996799</v>
      </c>
      <c r="C134" s="585">
        <v>6911.0774300000103</v>
      </c>
      <c r="D134" s="586">
        <v>1147.07743000032</v>
      </c>
      <c r="E134" s="587">
        <v>1.199007187716</v>
      </c>
      <c r="F134" s="585">
        <v>6443.9826655916104</v>
      </c>
      <c r="G134" s="586">
        <v>2684.99277732984</v>
      </c>
      <c r="H134" s="588">
        <v>598.18679999999995</v>
      </c>
      <c r="I134" s="585">
        <v>2823.3898100000001</v>
      </c>
      <c r="J134" s="586">
        <v>138.39703267016299</v>
      </c>
      <c r="K134" s="589">
        <v>0.43814360722500001</v>
      </c>
    </row>
    <row r="135" spans="1:11" ht="14.4" customHeight="1" thickBot="1" x14ac:dyDescent="0.35">
      <c r="A135" s="605" t="s">
        <v>449</v>
      </c>
      <c r="B135" s="585">
        <v>5763.9999999996799</v>
      </c>
      <c r="C135" s="585">
        <v>5626.6049999999996</v>
      </c>
      <c r="D135" s="586">
        <v>-137.394999999681</v>
      </c>
      <c r="E135" s="587">
        <v>0.976163254684</v>
      </c>
      <c r="F135" s="585">
        <v>6443.9826655916104</v>
      </c>
      <c r="G135" s="586">
        <v>2684.99277732984</v>
      </c>
      <c r="H135" s="588">
        <v>538.39700000000005</v>
      </c>
      <c r="I135" s="585">
        <v>2679.2640000000001</v>
      </c>
      <c r="J135" s="586">
        <v>-5.7287773298360003</v>
      </c>
      <c r="K135" s="589">
        <v>0.41577765475700001</v>
      </c>
    </row>
    <row r="136" spans="1:11" ht="14.4" customHeight="1" thickBot="1" x14ac:dyDescent="0.35">
      <c r="A136" s="606" t="s">
        <v>450</v>
      </c>
      <c r="B136" s="590">
        <v>5763.9999999996799</v>
      </c>
      <c r="C136" s="590">
        <v>5626.6049999999996</v>
      </c>
      <c r="D136" s="591">
        <v>-137.394999999681</v>
      </c>
      <c r="E136" s="597">
        <v>0.976163254684</v>
      </c>
      <c r="F136" s="590">
        <v>6443.9826655916104</v>
      </c>
      <c r="G136" s="591">
        <v>2684.99277732984</v>
      </c>
      <c r="H136" s="593">
        <v>538.39700000000005</v>
      </c>
      <c r="I136" s="590">
        <v>2679.2640000000001</v>
      </c>
      <c r="J136" s="591">
        <v>-5.7287773298360003</v>
      </c>
      <c r="K136" s="598">
        <v>0.41577765475700001</v>
      </c>
    </row>
    <row r="137" spans="1:11" ht="14.4" customHeight="1" thickBot="1" x14ac:dyDescent="0.35">
      <c r="A137" s="607" t="s">
        <v>451</v>
      </c>
      <c r="B137" s="585">
        <v>43.999999999997002</v>
      </c>
      <c r="C137" s="585">
        <v>44.04</v>
      </c>
      <c r="D137" s="586">
        <v>4.0000000001999998E-2</v>
      </c>
      <c r="E137" s="587">
        <v>1.0009090909089999</v>
      </c>
      <c r="F137" s="585">
        <v>43.999999999998998</v>
      </c>
      <c r="G137" s="586">
        <v>18.333333333333002</v>
      </c>
      <c r="H137" s="588">
        <v>3.67</v>
      </c>
      <c r="I137" s="585">
        <v>18.350000000000001</v>
      </c>
      <c r="J137" s="586">
        <v>1.6666666667E-2</v>
      </c>
      <c r="K137" s="589">
        <v>0.41704545454500003</v>
      </c>
    </row>
    <row r="138" spans="1:11" ht="14.4" customHeight="1" thickBot="1" x14ac:dyDescent="0.35">
      <c r="A138" s="607" t="s">
        <v>452</v>
      </c>
      <c r="B138" s="585">
        <v>407.999999999978</v>
      </c>
      <c r="C138" s="585">
        <v>417.54599999999999</v>
      </c>
      <c r="D138" s="586">
        <v>9.5460000000219996</v>
      </c>
      <c r="E138" s="587">
        <v>1.0233970588229999</v>
      </c>
      <c r="F138" s="585">
        <v>444.98232024859902</v>
      </c>
      <c r="G138" s="586">
        <v>185.40930010358301</v>
      </c>
      <c r="H138" s="588">
        <v>37.351999999999997</v>
      </c>
      <c r="I138" s="585">
        <v>186.53299999999999</v>
      </c>
      <c r="J138" s="586">
        <v>1.123699896417</v>
      </c>
      <c r="K138" s="589">
        <v>0.41919193530100002</v>
      </c>
    </row>
    <row r="139" spans="1:11" ht="14.4" customHeight="1" thickBot="1" x14ac:dyDescent="0.35">
      <c r="A139" s="607" t="s">
        <v>453</v>
      </c>
      <c r="B139" s="585">
        <v>1734.99999999991</v>
      </c>
      <c r="C139" s="585">
        <v>1651.0329999999999</v>
      </c>
      <c r="D139" s="586">
        <v>-83.966999999904004</v>
      </c>
      <c r="E139" s="587">
        <v>0.95160403458200005</v>
      </c>
      <c r="F139" s="585">
        <v>1831.99999999997</v>
      </c>
      <c r="G139" s="586">
        <v>763.33333333331996</v>
      </c>
      <c r="H139" s="588">
        <v>153.047</v>
      </c>
      <c r="I139" s="585">
        <v>762.56200000000104</v>
      </c>
      <c r="J139" s="586">
        <v>-0.77133333331800003</v>
      </c>
      <c r="K139" s="589">
        <v>0.41624563318699997</v>
      </c>
    </row>
    <row r="140" spans="1:11" ht="14.4" customHeight="1" thickBot="1" x14ac:dyDescent="0.35">
      <c r="A140" s="607" t="s">
        <v>454</v>
      </c>
      <c r="B140" s="585">
        <v>55.999999999996</v>
      </c>
      <c r="C140" s="585">
        <v>56.4</v>
      </c>
      <c r="D140" s="586">
        <v>0.40000000000300001</v>
      </c>
      <c r="E140" s="587">
        <v>1.007142857142</v>
      </c>
      <c r="F140" s="585">
        <v>56.00046852162</v>
      </c>
      <c r="G140" s="586">
        <v>23.333528550674998</v>
      </c>
      <c r="H140" s="588">
        <v>4.7</v>
      </c>
      <c r="I140" s="585">
        <v>23.5</v>
      </c>
      <c r="J140" s="586">
        <v>0.16647144932399999</v>
      </c>
      <c r="K140" s="589">
        <v>0.41963934624799998</v>
      </c>
    </row>
    <row r="141" spans="1:11" ht="14.4" customHeight="1" thickBot="1" x14ac:dyDescent="0.35">
      <c r="A141" s="607" t="s">
        <v>455</v>
      </c>
      <c r="B141" s="585">
        <v>249.99999999998599</v>
      </c>
      <c r="C141" s="585">
        <v>249.57599999999999</v>
      </c>
      <c r="D141" s="586">
        <v>-0.42399999998600002</v>
      </c>
      <c r="E141" s="587">
        <v>0.99830399999999997</v>
      </c>
      <c r="F141" s="585">
        <v>249.99999999999599</v>
      </c>
      <c r="G141" s="586">
        <v>104.16666666666499</v>
      </c>
      <c r="H141" s="588">
        <v>20.797999999999998</v>
      </c>
      <c r="I141" s="585">
        <v>103.99</v>
      </c>
      <c r="J141" s="586">
        <v>-0.17666666666399999</v>
      </c>
      <c r="K141" s="589">
        <v>0.41596</v>
      </c>
    </row>
    <row r="142" spans="1:11" ht="14.4" customHeight="1" thickBot="1" x14ac:dyDescent="0.35">
      <c r="A142" s="607" t="s">
        <v>456</v>
      </c>
      <c r="B142" s="585">
        <v>62.999999999996</v>
      </c>
      <c r="C142" s="585">
        <v>22.295000000000002</v>
      </c>
      <c r="D142" s="586">
        <v>-40.704999999995998</v>
      </c>
      <c r="E142" s="587">
        <v>0.35388888888800002</v>
      </c>
      <c r="F142" s="585">
        <v>9.9998768214999991</v>
      </c>
      <c r="G142" s="586">
        <v>4.1666153422920003</v>
      </c>
      <c r="H142" s="588">
        <v>0.75900000000000001</v>
      </c>
      <c r="I142" s="585">
        <v>3.7930000000000001</v>
      </c>
      <c r="J142" s="586">
        <v>-0.37361534229100002</v>
      </c>
      <c r="K142" s="589">
        <v>0.37930467221800002</v>
      </c>
    </row>
    <row r="143" spans="1:11" ht="14.4" customHeight="1" thickBot="1" x14ac:dyDescent="0.35">
      <c r="A143" s="607" t="s">
        <v>457</v>
      </c>
      <c r="B143" s="585">
        <v>3201.9999999998199</v>
      </c>
      <c r="C143" s="585">
        <v>3180.087</v>
      </c>
      <c r="D143" s="586">
        <v>-21.912999999821999</v>
      </c>
      <c r="E143" s="587">
        <v>0.99315646470899999</v>
      </c>
      <c r="F143" s="585">
        <v>3800.99999999993</v>
      </c>
      <c r="G143" s="586">
        <v>1583.74999999997</v>
      </c>
      <c r="H143" s="588">
        <v>317.60199999999998</v>
      </c>
      <c r="I143" s="585">
        <v>1578.191</v>
      </c>
      <c r="J143" s="586">
        <v>-5.5589999999690001</v>
      </c>
      <c r="K143" s="589">
        <v>0.4152041568</v>
      </c>
    </row>
    <row r="144" spans="1:11" ht="14.4" customHeight="1" thickBot="1" x14ac:dyDescent="0.35">
      <c r="A144" s="607" t="s">
        <v>458</v>
      </c>
      <c r="B144" s="585">
        <v>5.9999999999989999</v>
      </c>
      <c r="C144" s="585">
        <v>5.6280000000000001</v>
      </c>
      <c r="D144" s="586">
        <v>-0.37199999999900002</v>
      </c>
      <c r="E144" s="587">
        <v>0.93799999999999994</v>
      </c>
      <c r="F144" s="585">
        <v>5.9999999999989999</v>
      </c>
      <c r="G144" s="586">
        <v>2.4999999999989999</v>
      </c>
      <c r="H144" s="588">
        <v>0.46899999999999997</v>
      </c>
      <c r="I144" s="585">
        <v>2.3450000000000002</v>
      </c>
      <c r="J144" s="586">
        <v>-0.15499999999899999</v>
      </c>
      <c r="K144" s="589">
        <v>0.39083333333300002</v>
      </c>
    </row>
    <row r="145" spans="1:11" ht="14.4" customHeight="1" thickBot="1" x14ac:dyDescent="0.35">
      <c r="A145" s="605" t="s">
        <v>459</v>
      </c>
      <c r="B145" s="585">
        <v>0</v>
      </c>
      <c r="C145" s="585">
        <v>1284.47243</v>
      </c>
      <c r="D145" s="586">
        <v>1284.47243</v>
      </c>
      <c r="E145" s="595" t="s">
        <v>322</v>
      </c>
      <c r="F145" s="585">
        <v>0</v>
      </c>
      <c r="G145" s="586">
        <v>0</v>
      </c>
      <c r="H145" s="588">
        <v>59.7898</v>
      </c>
      <c r="I145" s="585">
        <v>144.12581</v>
      </c>
      <c r="J145" s="586">
        <v>144.12581</v>
      </c>
      <c r="K145" s="596" t="s">
        <v>322</v>
      </c>
    </row>
    <row r="146" spans="1:11" ht="14.4" customHeight="1" thickBot="1" x14ac:dyDescent="0.35">
      <c r="A146" s="606" t="s">
        <v>460</v>
      </c>
      <c r="B146" s="590">
        <v>0</v>
      </c>
      <c r="C146" s="590">
        <v>947.88435000000402</v>
      </c>
      <c r="D146" s="591">
        <v>947.88435000000402</v>
      </c>
      <c r="E146" s="592" t="s">
        <v>322</v>
      </c>
      <c r="F146" s="590">
        <v>0</v>
      </c>
      <c r="G146" s="591">
        <v>0</v>
      </c>
      <c r="H146" s="593">
        <v>59.7898</v>
      </c>
      <c r="I146" s="590">
        <v>136.03695999999999</v>
      </c>
      <c r="J146" s="591">
        <v>136.03695999999999</v>
      </c>
      <c r="K146" s="594" t="s">
        <v>322</v>
      </c>
    </row>
    <row r="147" spans="1:11" ht="14.4" customHeight="1" thickBot="1" x14ac:dyDescent="0.35">
      <c r="A147" s="607" t="s">
        <v>461</v>
      </c>
      <c r="B147" s="585">
        <v>0</v>
      </c>
      <c r="C147" s="585">
        <v>575.916770000003</v>
      </c>
      <c r="D147" s="586">
        <v>575.916770000003</v>
      </c>
      <c r="E147" s="595" t="s">
        <v>322</v>
      </c>
      <c r="F147" s="585">
        <v>0</v>
      </c>
      <c r="G147" s="586">
        <v>0</v>
      </c>
      <c r="H147" s="588">
        <v>4.9406564584124654E-324</v>
      </c>
      <c r="I147" s="585">
        <v>2.4703282292062327E-323</v>
      </c>
      <c r="J147" s="586">
        <v>2.4703282292062327E-323</v>
      </c>
      <c r="K147" s="596" t="s">
        <v>322</v>
      </c>
    </row>
    <row r="148" spans="1:11" ht="14.4" customHeight="1" thickBot="1" x14ac:dyDescent="0.35">
      <c r="A148" s="607" t="s">
        <v>462</v>
      </c>
      <c r="B148" s="585">
        <v>0</v>
      </c>
      <c r="C148" s="585">
        <v>371.96758000000102</v>
      </c>
      <c r="D148" s="586">
        <v>371.96758000000102</v>
      </c>
      <c r="E148" s="595" t="s">
        <v>322</v>
      </c>
      <c r="F148" s="585">
        <v>0</v>
      </c>
      <c r="G148" s="586">
        <v>0</v>
      </c>
      <c r="H148" s="588">
        <v>59.7898</v>
      </c>
      <c r="I148" s="585">
        <v>136.03695999999999</v>
      </c>
      <c r="J148" s="586">
        <v>136.03695999999999</v>
      </c>
      <c r="K148" s="596" t="s">
        <v>322</v>
      </c>
    </row>
    <row r="149" spans="1:11" ht="14.4" customHeight="1" thickBot="1" x14ac:dyDescent="0.35">
      <c r="A149" s="606" t="s">
        <v>463</v>
      </c>
      <c r="B149" s="590">
        <v>0</v>
      </c>
      <c r="C149" s="590">
        <v>21.581499999999998</v>
      </c>
      <c r="D149" s="591">
        <v>21.581499999999998</v>
      </c>
      <c r="E149" s="592" t="s">
        <v>322</v>
      </c>
      <c r="F149" s="590">
        <v>0</v>
      </c>
      <c r="G149" s="591">
        <v>0</v>
      </c>
      <c r="H149" s="593">
        <v>4.9406564584124654E-324</v>
      </c>
      <c r="I149" s="590">
        <v>8.0888500000000008</v>
      </c>
      <c r="J149" s="591">
        <v>8.0888500000000008</v>
      </c>
      <c r="K149" s="594" t="s">
        <v>322</v>
      </c>
    </row>
    <row r="150" spans="1:11" ht="14.4" customHeight="1" thickBot="1" x14ac:dyDescent="0.35">
      <c r="A150" s="607" t="s">
        <v>464</v>
      </c>
      <c r="B150" s="585">
        <v>4.9406564584124654E-324</v>
      </c>
      <c r="C150" s="585">
        <v>3.3</v>
      </c>
      <c r="D150" s="586">
        <v>3.3</v>
      </c>
      <c r="E150" s="595" t="s">
        <v>328</v>
      </c>
      <c r="F150" s="585">
        <v>0</v>
      </c>
      <c r="G150" s="586">
        <v>0</v>
      </c>
      <c r="H150" s="588">
        <v>4.9406564584124654E-324</v>
      </c>
      <c r="I150" s="585">
        <v>2.4703282292062327E-323</v>
      </c>
      <c r="J150" s="586">
        <v>2.4703282292062327E-323</v>
      </c>
      <c r="K150" s="596" t="s">
        <v>322</v>
      </c>
    </row>
    <row r="151" spans="1:11" ht="14.4" customHeight="1" thickBot="1" x14ac:dyDescent="0.35">
      <c r="A151" s="607" t="s">
        <v>465</v>
      </c>
      <c r="B151" s="585">
        <v>0</v>
      </c>
      <c r="C151" s="585">
        <v>4.9406564584124654E-324</v>
      </c>
      <c r="D151" s="586">
        <v>4.9406564584124654E-324</v>
      </c>
      <c r="E151" s="595" t="s">
        <v>322</v>
      </c>
      <c r="F151" s="585">
        <v>4.9406564584124654E-324</v>
      </c>
      <c r="G151" s="586">
        <v>0</v>
      </c>
      <c r="H151" s="588">
        <v>4.9406564584124654E-324</v>
      </c>
      <c r="I151" s="585">
        <v>8.0888500000000008</v>
      </c>
      <c r="J151" s="586">
        <v>8.0888500000000008</v>
      </c>
      <c r="K151" s="596" t="s">
        <v>328</v>
      </c>
    </row>
    <row r="152" spans="1:11" ht="14.4" customHeight="1" thickBot="1" x14ac:dyDescent="0.35">
      <c r="A152" s="607" t="s">
        <v>466</v>
      </c>
      <c r="B152" s="585">
        <v>0</v>
      </c>
      <c r="C152" s="585">
        <v>18.281500000000001</v>
      </c>
      <c r="D152" s="586">
        <v>18.281500000000001</v>
      </c>
      <c r="E152" s="595" t="s">
        <v>322</v>
      </c>
      <c r="F152" s="585">
        <v>0</v>
      </c>
      <c r="G152" s="586">
        <v>0</v>
      </c>
      <c r="H152" s="588">
        <v>4.9406564584124654E-324</v>
      </c>
      <c r="I152" s="585">
        <v>2.4703282292062327E-323</v>
      </c>
      <c r="J152" s="586">
        <v>2.4703282292062327E-323</v>
      </c>
      <c r="K152" s="596" t="s">
        <v>322</v>
      </c>
    </row>
    <row r="153" spans="1:11" ht="14.4" customHeight="1" thickBot="1" x14ac:dyDescent="0.35">
      <c r="A153" s="606" t="s">
        <v>467</v>
      </c>
      <c r="B153" s="590">
        <v>0</v>
      </c>
      <c r="C153" s="590">
        <v>276.53320000000002</v>
      </c>
      <c r="D153" s="591">
        <v>276.53320000000002</v>
      </c>
      <c r="E153" s="592" t="s">
        <v>322</v>
      </c>
      <c r="F153" s="590">
        <v>0</v>
      </c>
      <c r="G153" s="591">
        <v>0</v>
      </c>
      <c r="H153" s="593">
        <v>4.9406564584124654E-324</v>
      </c>
      <c r="I153" s="590">
        <v>2.4703282292062327E-323</v>
      </c>
      <c r="J153" s="591">
        <v>2.4703282292062327E-323</v>
      </c>
      <c r="K153" s="594" t="s">
        <v>322</v>
      </c>
    </row>
    <row r="154" spans="1:11" ht="14.4" customHeight="1" thickBot="1" x14ac:dyDescent="0.35">
      <c r="A154" s="607" t="s">
        <v>468</v>
      </c>
      <c r="B154" s="585">
        <v>0</v>
      </c>
      <c r="C154" s="585">
        <v>276.53320000000002</v>
      </c>
      <c r="D154" s="586">
        <v>276.53320000000002</v>
      </c>
      <c r="E154" s="595" t="s">
        <v>322</v>
      </c>
      <c r="F154" s="585">
        <v>0</v>
      </c>
      <c r="G154" s="586">
        <v>0</v>
      </c>
      <c r="H154" s="588">
        <v>4.9406564584124654E-324</v>
      </c>
      <c r="I154" s="585">
        <v>2.4703282292062327E-323</v>
      </c>
      <c r="J154" s="586">
        <v>2.4703282292062327E-323</v>
      </c>
      <c r="K154" s="596" t="s">
        <v>322</v>
      </c>
    </row>
    <row r="155" spans="1:11" ht="14.4" customHeight="1" thickBot="1" x14ac:dyDescent="0.35">
      <c r="A155" s="606" t="s">
        <v>469</v>
      </c>
      <c r="B155" s="590">
        <v>0</v>
      </c>
      <c r="C155" s="590">
        <v>38.473379999999999</v>
      </c>
      <c r="D155" s="591">
        <v>38.473379999999999</v>
      </c>
      <c r="E155" s="592" t="s">
        <v>322</v>
      </c>
      <c r="F155" s="590">
        <v>0</v>
      </c>
      <c r="G155" s="591">
        <v>0</v>
      </c>
      <c r="H155" s="593">
        <v>4.9406564584124654E-324</v>
      </c>
      <c r="I155" s="590">
        <v>2.4703282292062327E-323</v>
      </c>
      <c r="J155" s="591">
        <v>2.4703282292062327E-323</v>
      </c>
      <c r="K155" s="594" t="s">
        <v>322</v>
      </c>
    </row>
    <row r="156" spans="1:11" ht="14.4" customHeight="1" thickBot="1" x14ac:dyDescent="0.35">
      <c r="A156" s="607" t="s">
        <v>470</v>
      </c>
      <c r="B156" s="585">
        <v>0</v>
      </c>
      <c r="C156" s="585">
        <v>12.54438</v>
      </c>
      <c r="D156" s="586">
        <v>12.54438</v>
      </c>
      <c r="E156" s="595" t="s">
        <v>322</v>
      </c>
      <c r="F156" s="585">
        <v>0</v>
      </c>
      <c r="G156" s="586">
        <v>0</v>
      </c>
      <c r="H156" s="588">
        <v>4.9406564584124654E-324</v>
      </c>
      <c r="I156" s="585">
        <v>2.4703282292062327E-323</v>
      </c>
      <c r="J156" s="586">
        <v>2.4703282292062327E-323</v>
      </c>
      <c r="K156" s="596" t="s">
        <v>322</v>
      </c>
    </row>
    <row r="157" spans="1:11" ht="14.4" customHeight="1" thickBot="1" x14ac:dyDescent="0.35">
      <c r="A157" s="607" t="s">
        <v>471</v>
      </c>
      <c r="B157" s="585">
        <v>0</v>
      </c>
      <c r="C157" s="585">
        <v>25.928999999999998</v>
      </c>
      <c r="D157" s="586">
        <v>25.928999999999998</v>
      </c>
      <c r="E157" s="595" t="s">
        <v>322</v>
      </c>
      <c r="F157" s="585">
        <v>0</v>
      </c>
      <c r="G157" s="586">
        <v>0</v>
      </c>
      <c r="H157" s="588">
        <v>4.9406564584124654E-324</v>
      </c>
      <c r="I157" s="585">
        <v>2.4703282292062327E-323</v>
      </c>
      <c r="J157" s="586">
        <v>2.4703282292062327E-323</v>
      </c>
      <c r="K157" s="596" t="s">
        <v>322</v>
      </c>
    </row>
    <row r="158" spans="1:11" ht="14.4" customHeight="1" thickBot="1" x14ac:dyDescent="0.35">
      <c r="A158" s="603" t="s">
        <v>472</v>
      </c>
      <c r="B158" s="585">
        <v>108431.272630926</v>
      </c>
      <c r="C158" s="585">
        <v>114609.89255</v>
      </c>
      <c r="D158" s="586">
        <v>6178.6199190739599</v>
      </c>
      <c r="E158" s="587">
        <v>1.0569818998630001</v>
      </c>
      <c r="F158" s="585">
        <v>119219.775814402</v>
      </c>
      <c r="G158" s="586">
        <v>49674.906589334103</v>
      </c>
      <c r="H158" s="588">
        <v>7226.1879300000001</v>
      </c>
      <c r="I158" s="585">
        <v>45120.159480000002</v>
      </c>
      <c r="J158" s="586">
        <v>-4554.7471093341201</v>
      </c>
      <c r="K158" s="589">
        <v>0.37846203930299999</v>
      </c>
    </row>
    <row r="159" spans="1:11" ht="14.4" customHeight="1" thickBot="1" x14ac:dyDescent="0.35">
      <c r="A159" s="604" t="s">
        <v>473</v>
      </c>
      <c r="B159" s="585">
        <v>106387.23886912101</v>
      </c>
      <c r="C159" s="585">
        <v>113777.16512999999</v>
      </c>
      <c r="D159" s="586">
        <v>7389.9262608786503</v>
      </c>
      <c r="E159" s="587">
        <v>1.069462525199</v>
      </c>
      <c r="F159" s="585">
        <v>119041.328350389</v>
      </c>
      <c r="G159" s="586">
        <v>49600.553479328701</v>
      </c>
      <c r="H159" s="588">
        <v>7197.8879299999999</v>
      </c>
      <c r="I159" s="585">
        <v>45087.62386</v>
      </c>
      <c r="J159" s="586">
        <v>-4512.92961932866</v>
      </c>
      <c r="K159" s="589">
        <v>0.37875605459700001</v>
      </c>
    </row>
    <row r="160" spans="1:11" ht="14.4" customHeight="1" thickBot="1" x14ac:dyDescent="0.35">
      <c r="A160" s="605" t="s">
        <v>474</v>
      </c>
      <c r="B160" s="585">
        <v>106387.23886912101</v>
      </c>
      <c r="C160" s="585">
        <v>113777.16512999999</v>
      </c>
      <c r="D160" s="586">
        <v>7389.9262608786503</v>
      </c>
      <c r="E160" s="587">
        <v>1.069462525199</v>
      </c>
      <c r="F160" s="585">
        <v>119041.328350389</v>
      </c>
      <c r="G160" s="586">
        <v>49600.553479328701</v>
      </c>
      <c r="H160" s="588">
        <v>7197.8879299999999</v>
      </c>
      <c r="I160" s="585">
        <v>45087.62386</v>
      </c>
      <c r="J160" s="586">
        <v>-4512.92961932866</v>
      </c>
      <c r="K160" s="589">
        <v>0.37875605459700001</v>
      </c>
    </row>
    <row r="161" spans="1:11" ht="14.4" customHeight="1" thickBot="1" x14ac:dyDescent="0.35">
      <c r="A161" s="606" t="s">
        <v>475</v>
      </c>
      <c r="B161" s="590">
        <v>2.8354116334900001</v>
      </c>
      <c r="C161" s="590">
        <v>12.44195</v>
      </c>
      <c r="D161" s="591">
        <v>9.6065383665089996</v>
      </c>
      <c r="E161" s="597">
        <v>4.3880577525459996</v>
      </c>
      <c r="F161" s="590">
        <v>14.328517349527999</v>
      </c>
      <c r="G161" s="591">
        <v>5.9702155623030002</v>
      </c>
      <c r="H161" s="593">
        <v>0.29020000000000001</v>
      </c>
      <c r="I161" s="590">
        <v>1.2627200000000001</v>
      </c>
      <c r="J161" s="591">
        <v>-4.7074955623030004</v>
      </c>
      <c r="K161" s="598">
        <v>8.8126354540999999E-2</v>
      </c>
    </row>
    <row r="162" spans="1:11" ht="14.4" customHeight="1" thickBot="1" x14ac:dyDescent="0.35">
      <c r="A162" s="607" t="s">
        <v>476</v>
      </c>
      <c r="B162" s="585">
        <v>1.631166515551</v>
      </c>
      <c r="C162" s="585">
        <v>0.63775000000000004</v>
      </c>
      <c r="D162" s="586">
        <v>-0.99341651555099997</v>
      </c>
      <c r="E162" s="587">
        <v>0.39097786395099998</v>
      </c>
      <c r="F162" s="585">
        <v>0.73321858361900005</v>
      </c>
      <c r="G162" s="586">
        <v>0.30550774317399998</v>
      </c>
      <c r="H162" s="588">
        <v>5.62E-2</v>
      </c>
      <c r="I162" s="585">
        <v>0.45291999999999999</v>
      </c>
      <c r="J162" s="586">
        <v>0.147412256825</v>
      </c>
      <c r="K162" s="589">
        <v>0.61771483991099996</v>
      </c>
    </row>
    <row r="163" spans="1:11" ht="14.4" customHeight="1" thickBot="1" x14ac:dyDescent="0.35">
      <c r="A163" s="607" t="s">
        <v>477</v>
      </c>
      <c r="B163" s="585">
        <v>0.88472804227799995</v>
      </c>
      <c r="C163" s="585">
        <v>1.2882</v>
      </c>
      <c r="D163" s="586">
        <v>0.40347195772099997</v>
      </c>
      <c r="E163" s="587">
        <v>1.4560406570619999</v>
      </c>
      <c r="F163" s="585">
        <v>1.3690301538880001</v>
      </c>
      <c r="G163" s="586">
        <v>0.57042923078600005</v>
      </c>
      <c r="H163" s="588">
        <v>0.23400000000000001</v>
      </c>
      <c r="I163" s="585">
        <v>0.23400000000000001</v>
      </c>
      <c r="J163" s="586">
        <v>-0.33642923078600001</v>
      </c>
      <c r="K163" s="589">
        <v>0.170923919634</v>
      </c>
    </row>
    <row r="164" spans="1:11" ht="14.4" customHeight="1" thickBot="1" x14ac:dyDescent="0.35">
      <c r="A164" s="607" t="s">
        <v>478</v>
      </c>
      <c r="B164" s="585">
        <v>4.9406564584124654E-324</v>
      </c>
      <c r="C164" s="585">
        <v>10.0518</v>
      </c>
      <c r="D164" s="586">
        <v>10.0518</v>
      </c>
      <c r="E164" s="595" t="s">
        <v>328</v>
      </c>
      <c r="F164" s="585">
        <v>11.72244428916</v>
      </c>
      <c r="G164" s="586">
        <v>4.88435178715</v>
      </c>
      <c r="H164" s="588">
        <v>4.9406564584124654E-324</v>
      </c>
      <c r="I164" s="585">
        <v>0.35099999999999998</v>
      </c>
      <c r="J164" s="586">
        <v>-4.53335178715</v>
      </c>
      <c r="K164" s="589">
        <v>2.9942560726999998E-2</v>
      </c>
    </row>
    <row r="165" spans="1:11" ht="14.4" customHeight="1" thickBot="1" x14ac:dyDescent="0.35">
      <c r="A165" s="607" t="s">
        <v>479</v>
      </c>
      <c r="B165" s="585">
        <v>0.31951707565999998</v>
      </c>
      <c r="C165" s="585">
        <v>0.4642</v>
      </c>
      <c r="D165" s="586">
        <v>0.14468292433900001</v>
      </c>
      <c r="E165" s="587">
        <v>1.452817502914</v>
      </c>
      <c r="F165" s="585">
        <v>0.50382432286000001</v>
      </c>
      <c r="G165" s="586">
        <v>0.20992680119099999</v>
      </c>
      <c r="H165" s="588">
        <v>4.9406564584124654E-324</v>
      </c>
      <c r="I165" s="585">
        <v>0.2248</v>
      </c>
      <c r="J165" s="586">
        <v>1.4873198807999999E-2</v>
      </c>
      <c r="K165" s="589">
        <v>0.44618727163400002</v>
      </c>
    </row>
    <row r="166" spans="1:11" ht="14.4" customHeight="1" thickBot="1" x14ac:dyDescent="0.35">
      <c r="A166" s="606" t="s">
        <v>480</v>
      </c>
      <c r="B166" s="590">
        <v>635.00499870304395</v>
      </c>
      <c r="C166" s="590">
        <v>263.73451</v>
      </c>
      <c r="D166" s="591">
        <v>-371.27048870304401</v>
      </c>
      <c r="E166" s="597">
        <v>0.41532666756699999</v>
      </c>
      <c r="F166" s="590">
        <v>0</v>
      </c>
      <c r="G166" s="591">
        <v>0</v>
      </c>
      <c r="H166" s="593">
        <v>0.1062</v>
      </c>
      <c r="I166" s="590">
        <v>1.7362200000000001</v>
      </c>
      <c r="J166" s="591">
        <v>1.7362200000000001</v>
      </c>
      <c r="K166" s="594" t="s">
        <v>322</v>
      </c>
    </row>
    <row r="167" spans="1:11" ht="14.4" customHeight="1" thickBot="1" x14ac:dyDescent="0.35">
      <c r="A167" s="607" t="s">
        <v>481</v>
      </c>
      <c r="B167" s="585">
        <v>364.00507710360802</v>
      </c>
      <c r="C167" s="585">
        <v>263.73451</v>
      </c>
      <c r="D167" s="586">
        <v>-100.270567103608</v>
      </c>
      <c r="E167" s="587">
        <v>0.72453525126200002</v>
      </c>
      <c r="F167" s="585">
        <v>0</v>
      </c>
      <c r="G167" s="586">
        <v>0</v>
      </c>
      <c r="H167" s="588">
        <v>0.1062</v>
      </c>
      <c r="I167" s="585">
        <v>1.7362200000000001</v>
      </c>
      <c r="J167" s="586">
        <v>1.7362200000000001</v>
      </c>
      <c r="K167" s="596" t="s">
        <v>322</v>
      </c>
    </row>
    <row r="168" spans="1:11" ht="14.4" customHeight="1" thickBot="1" x14ac:dyDescent="0.35">
      <c r="A168" s="606" t="s">
        <v>482</v>
      </c>
      <c r="B168" s="590">
        <v>0.39881034270100002</v>
      </c>
      <c r="C168" s="590">
        <v>-9.9180000000000004E-2</v>
      </c>
      <c r="D168" s="591">
        <v>-0.49799034270100001</v>
      </c>
      <c r="E168" s="597">
        <v>-0.24868963860900001</v>
      </c>
      <c r="F168" s="590">
        <v>24.999833039230001</v>
      </c>
      <c r="G168" s="591">
        <v>10.416597099679</v>
      </c>
      <c r="H168" s="593">
        <v>4.9406564584124654E-324</v>
      </c>
      <c r="I168" s="590">
        <v>2.4703282292062327E-323</v>
      </c>
      <c r="J168" s="591">
        <v>-10.416597099679</v>
      </c>
      <c r="K168" s="598">
        <v>0</v>
      </c>
    </row>
    <row r="169" spans="1:11" ht="14.4" customHeight="1" thickBot="1" x14ac:dyDescent="0.35">
      <c r="A169" s="607" t="s">
        <v>483</v>
      </c>
      <c r="B169" s="585">
        <v>0</v>
      </c>
      <c r="C169" s="585">
        <v>0.20862</v>
      </c>
      <c r="D169" s="586">
        <v>0.20862</v>
      </c>
      <c r="E169" s="595" t="s">
        <v>322</v>
      </c>
      <c r="F169" s="585">
        <v>24.999833039230001</v>
      </c>
      <c r="G169" s="586">
        <v>10.416597099679</v>
      </c>
      <c r="H169" s="588">
        <v>4.9406564584124654E-324</v>
      </c>
      <c r="I169" s="585">
        <v>2.4703282292062327E-323</v>
      </c>
      <c r="J169" s="586">
        <v>-10.416597099679</v>
      </c>
      <c r="K169" s="589">
        <v>0</v>
      </c>
    </row>
    <row r="170" spans="1:11" ht="14.4" customHeight="1" thickBot="1" x14ac:dyDescent="0.35">
      <c r="A170" s="607" t="s">
        <v>484</v>
      </c>
      <c r="B170" s="585">
        <v>0.39881034270100002</v>
      </c>
      <c r="C170" s="585">
        <v>-0.30780000000000002</v>
      </c>
      <c r="D170" s="586">
        <v>-0.70661034270099998</v>
      </c>
      <c r="E170" s="587">
        <v>-0.77179543016600005</v>
      </c>
      <c r="F170" s="585">
        <v>0</v>
      </c>
      <c r="G170" s="586">
        <v>0</v>
      </c>
      <c r="H170" s="588">
        <v>4.9406564584124654E-324</v>
      </c>
      <c r="I170" s="585">
        <v>2.4703282292062327E-323</v>
      </c>
      <c r="J170" s="586">
        <v>2.4703282292062327E-323</v>
      </c>
      <c r="K170" s="596" t="s">
        <v>322</v>
      </c>
    </row>
    <row r="171" spans="1:11" ht="14.4" customHeight="1" thickBot="1" x14ac:dyDescent="0.35">
      <c r="A171" s="606" t="s">
        <v>485</v>
      </c>
      <c r="B171" s="590">
        <v>4.9406564584124654E-324</v>
      </c>
      <c r="C171" s="590">
        <v>-1.8824700000000001</v>
      </c>
      <c r="D171" s="591">
        <v>-1.8824700000000001</v>
      </c>
      <c r="E171" s="592" t="s">
        <v>328</v>
      </c>
      <c r="F171" s="590">
        <v>0</v>
      </c>
      <c r="G171" s="591">
        <v>0</v>
      </c>
      <c r="H171" s="593">
        <v>4.9406564584124654E-324</v>
      </c>
      <c r="I171" s="590">
        <v>2.4703282292062327E-323</v>
      </c>
      <c r="J171" s="591">
        <v>2.4703282292062327E-323</v>
      </c>
      <c r="K171" s="594" t="s">
        <v>322</v>
      </c>
    </row>
    <row r="172" spans="1:11" ht="14.4" customHeight="1" thickBot="1" x14ac:dyDescent="0.35">
      <c r="A172" s="607" t="s">
        <v>486</v>
      </c>
      <c r="B172" s="585">
        <v>4.9406564584124654E-324</v>
      </c>
      <c r="C172" s="585">
        <v>-1.8824700000000001</v>
      </c>
      <c r="D172" s="586">
        <v>-1.8824700000000001</v>
      </c>
      <c r="E172" s="595" t="s">
        <v>328</v>
      </c>
      <c r="F172" s="585">
        <v>0</v>
      </c>
      <c r="G172" s="586">
        <v>0</v>
      </c>
      <c r="H172" s="588">
        <v>4.9406564584124654E-324</v>
      </c>
      <c r="I172" s="585">
        <v>2.4703282292062327E-323</v>
      </c>
      <c r="J172" s="586">
        <v>2.4703282292062327E-323</v>
      </c>
      <c r="K172" s="596" t="s">
        <v>322</v>
      </c>
    </row>
    <row r="173" spans="1:11" ht="14.4" customHeight="1" thickBot="1" x14ac:dyDescent="0.35">
      <c r="A173" s="606" t="s">
        <v>487</v>
      </c>
      <c r="B173" s="590">
        <v>105748.999648442</v>
      </c>
      <c r="C173" s="590">
        <v>109605.2389</v>
      </c>
      <c r="D173" s="591">
        <v>3856.2392515578699</v>
      </c>
      <c r="E173" s="597">
        <v>1.0364659643530001</v>
      </c>
      <c r="F173" s="590">
        <v>119002</v>
      </c>
      <c r="G173" s="591">
        <v>49584.166666666701</v>
      </c>
      <c r="H173" s="593">
        <v>7197.4915300000002</v>
      </c>
      <c r="I173" s="590">
        <v>44742.835769999998</v>
      </c>
      <c r="J173" s="591">
        <v>-4841.33089666668</v>
      </c>
      <c r="K173" s="598">
        <v>0.37598389749700001</v>
      </c>
    </row>
    <row r="174" spans="1:11" ht="14.4" customHeight="1" thickBot="1" x14ac:dyDescent="0.35">
      <c r="A174" s="607" t="s">
        <v>488</v>
      </c>
      <c r="B174" s="585">
        <v>51891.999843558398</v>
      </c>
      <c r="C174" s="585">
        <v>56248.008159999998</v>
      </c>
      <c r="D174" s="586">
        <v>4356.0083164415801</v>
      </c>
      <c r="E174" s="587">
        <v>1.0839437356349999</v>
      </c>
      <c r="F174" s="585">
        <v>58136</v>
      </c>
      <c r="G174" s="586">
        <v>24223.333333333401</v>
      </c>
      <c r="H174" s="588">
        <v>4320.4555799999998</v>
      </c>
      <c r="I174" s="585">
        <v>21357.713250000001</v>
      </c>
      <c r="J174" s="586">
        <v>-2865.6200833333501</v>
      </c>
      <c r="K174" s="589">
        <v>0.36737500429999997</v>
      </c>
    </row>
    <row r="175" spans="1:11" ht="14.4" customHeight="1" thickBot="1" x14ac:dyDescent="0.35">
      <c r="A175" s="607" t="s">
        <v>489</v>
      </c>
      <c r="B175" s="585">
        <v>53856.999804883701</v>
      </c>
      <c r="C175" s="585">
        <v>53357.230739999999</v>
      </c>
      <c r="D175" s="586">
        <v>-499.76906488370201</v>
      </c>
      <c r="E175" s="587">
        <v>0.99072044364300005</v>
      </c>
      <c r="F175" s="585">
        <v>60866</v>
      </c>
      <c r="G175" s="586">
        <v>25360.833333333299</v>
      </c>
      <c r="H175" s="588">
        <v>2877.03595</v>
      </c>
      <c r="I175" s="585">
        <v>23385.122520000001</v>
      </c>
      <c r="J175" s="586">
        <v>-1975.71081333334</v>
      </c>
      <c r="K175" s="589">
        <v>0.38420665921800001</v>
      </c>
    </row>
    <row r="176" spans="1:11" ht="14.4" customHeight="1" thickBot="1" x14ac:dyDescent="0.35">
      <c r="A176" s="606" t="s">
        <v>490</v>
      </c>
      <c r="B176" s="590">
        <v>0</v>
      </c>
      <c r="C176" s="590">
        <v>3897.7314200000001</v>
      </c>
      <c r="D176" s="591">
        <v>3897.7314200000001</v>
      </c>
      <c r="E176" s="592" t="s">
        <v>322</v>
      </c>
      <c r="F176" s="590">
        <v>0</v>
      </c>
      <c r="G176" s="591">
        <v>0</v>
      </c>
      <c r="H176" s="593">
        <v>4.9406564584124654E-324</v>
      </c>
      <c r="I176" s="590">
        <v>341.78915000000001</v>
      </c>
      <c r="J176" s="591">
        <v>341.78915000000001</v>
      </c>
      <c r="K176" s="594" t="s">
        <v>322</v>
      </c>
    </row>
    <row r="177" spans="1:11" ht="14.4" customHeight="1" thickBot="1" x14ac:dyDescent="0.35">
      <c r="A177" s="607" t="s">
        <v>491</v>
      </c>
      <c r="B177" s="585">
        <v>4.9406564584124654E-324</v>
      </c>
      <c r="C177" s="585">
        <v>2564.7082</v>
      </c>
      <c r="D177" s="586">
        <v>2564.7082</v>
      </c>
      <c r="E177" s="595" t="s">
        <v>328</v>
      </c>
      <c r="F177" s="585">
        <v>0</v>
      </c>
      <c r="G177" s="586">
        <v>0</v>
      </c>
      <c r="H177" s="588">
        <v>4.9406564584124654E-324</v>
      </c>
      <c r="I177" s="585">
        <v>188.32846000000001</v>
      </c>
      <c r="J177" s="586">
        <v>188.32846000000001</v>
      </c>
      <c r="K177" s="596" t="s">
        <v>322</v>
      </c>
    </row>
    <row r="178" spans="1:11" ht="14.4" customHeight="1" thickBot="1" x14ac:dyDescent="0.35">
      <c r="A178" s="607" t="s">
        <v>492</v>
      </c>
      <c r="B178" s="585">
        <v>0</v>
      </c>
      <c r="C178" s="585">
        <v>1333.02322</v>
      </c>
      <c r="D178" s="586">
        <v>1333.02322</v>
      </c>
      <c r="E178" s="595" t="s">
        <v>322</v>
      </c>
      <c r="F178" s="585">
        <v>0</v>
      </c>
      <c r="G178" s="586">
        <v>0</v>
      </c>
      <c r="H178" s="588">
        <v>4.9406564584124654E-324</v>
      </c>
      <c r="I178" s="585">
        <v>153.46069</v>
      </c>
      <c r="J178" s="586">
        <v>153.46069</v>
      </c>
      <c r="K178" s="596" t="s">
        <v>322</v>
      </c>
    </row>
    <row r="179" spans="1:11" ht="14.4" customHeight="1" thickBot="1" x14ac:dyDescent="0.35">
      <c r="A179" s="604" t="s">
        <v>493</v>
      </c>
      <c r="B179" s="585">
        <v>2044.0337618046799</v>
      </c>
      <c r="C179" s="585">
        <v>819.32741999999996</v>
      </c>
      <c r="D179" s="586">
        <v>-1224.7063418046801</v>
      </c>
      <c r="E179" s="587">
        <v>0.40083849655999998</v>
      </c>
      <c r="F179" s="585">
        <v>121.44746401305299</v>
      </c>
      <c r="G179" s="586">
        <v>50.603110005439</v>
      </c>
      <c r="H179" s="588">
        <v>4.9406564584124654E-324</v>
      </c>
      <c r="I179" s="585">
        <v>4.2356199999999999</v>
      </c>
      <c r="J179" s="586">
        <v>-46.367490005439002</v>
      </c>
      <c r="K179" s="589">
        <v>3.487615023E-2</v>
      </c>
    </row>
    <row r="180" spans="1:11" ht="14.4" customHeight="1" thickBot="1" x14ac:dyDescent="0.35">
      <c r="A180" s="605" t="s">
        <v>494</v>
      </c>
      <c r="B180" s="585">
        <v>1928.8258500945001</v>
      </c>
      <c r="C180" s="585">
        <v>754.06421</v>
      </c>
      <c r="D180" s="586">
        <v>-1174.7616400945001</v>
      </c>
      <c r="E180" s="587">
        <v>0.39094468272600003</v>
      </c>
      <c r="F180" s="585">
        <v>0</v>
      </c>
      <c r="G180" s="586">
        <v>0</v>
      </c>
      <c r="H180" s="588">
        <v>4.9406564584124654E-324</v>
      </c>
      <c r="I180" s="585">
        <v>2.4703282292062327E-323</v>
      </c>
      <c r="J180" s="586">
        <v>2.4703282292062327E-323</v>
      </c>
      <c r="K180" s="596" t="s">
        <v>322</v>
      </c>
    </row>
    <row r="181" spans="1:11" ht="14.4" customHeight="1" thickBot="1" x14ac:dyDescent="0.35">
      <c r="A181" s="606" t="s">
        <v>495</v>
      </c>
      <c r="B181" s="590">
        <v>1928.8258500945001</v>
      </c>
      <c r="C181" s="590">
        <v>754.06421</v>
      </c>
      <c r="D181" s="591">
        <v>-1174.7616400945001</v>
      </c>
      <c r="E181" s="597">
        <v>0.39094468272600003</v>
      </c>
      <c r="F181" s="590">
        <v>0</v>
      </c>
      <c r="G181" s="591">
        <v>0</v>
      </c>
      <c r="H181" s="593">
        <v>4.9406564584124654E-324</v>
      </c>
      <c r="I181" s="590">
        <v>2.4703282292062327E-323</v>
      </c>
      <c r="J181" s="591">
        <v>2.4703282292062327E-323</v>
      </c>
      <c r="K181" s="594" t="s">
        <v>322</v>
      </c>
    </row>
    <row r="182" spans="1:11" ht="14.4" customHeight="1" thickBot="1" x14ac:dyDescent="0.35">
      <c r="A182" s="607" t="s">
        <v>496</v>
      </c>
      <c r="B182" s="585">
        <v>0</v>
      </c>
      <c r="C182" s="585">
        <v>449.15697999999998</v>
      </c>
      <c r="D182" s="586">
        <v>449.15697999999998</v>
      </c>
      <c r="E182" s="595" t="s">
        <v>322</v>
      </c>
      <c r="F182" s="585">
        <v>0</v>
      </c>
      <c r="G182" s="586">
        <v>0</v>
      </c>
      <c r="H182" s="588">
        <v>4.9406564584124654E-324</v>
      </c>
      <c r="I182" s="585">
        <v>2.4703282292062327E-323</v>
      </c>
      <c r="J182" s="586">
        <v>2.4703282292062327E-323</v>
      </c>
      <c r="K182" s="596" t="s">
        <v>322</v>
      </c>
    </row>
    <row r="183" spans="1:11" ht="14.4" customHeight="1" thickBot="1" x14ac:dyDescent="0.35">
      <c r="A183" s="607" t="s">
        <v>497</v>
      </c>
      <c r="B183" s="585">
        <v>4.9406564584124654E-324</v>
      </c>
      <c r="C183" s="585">
        <v>6.4550000000000001</v>
      </c>
      <c r="D183" s="586">
        <v>6.4550000000000001</v>
      </c>
      <c r="E183" s="595" t="s">
        <v>328</v>
      </c>
      <c r="F183" s="585">
        <v>0</v>
      </c>
      <c r="G183" s="586">
        <v>0</v>
      </c>
      <c r="H183" s="588">
        <v>4.9406564584124654E-324</v>
      </c>
      <c r="I183" s="585">
        <v>2.4703282292062327E-323</v>
      </c>
      <c r="J183" s="586">
        <v>2.4703282292062327E-323</v>
      </c>
      <c r="K183" s="596" t="s">
        <v>322</v>
      </c>
    </row>
    <row r="184" spans="1:11" ht="14.4" customHeight="1" thickBot="1" x14ac:dyDescent="0.35">
      <c r="A184" s="607" t="s">
        <v>498</v>
      </c>
      <c r="B184" s="585">
        <v>0</v>
      </c>
      <c r="C184" s="585">
        <v>19.67606</v>
      </c>
      <c r="D184" s="586">
        <v>19.67606</v>
      </c>
      <c r="E184" s="595" t="s">
        <v>322</v>
      </c>
      <c r="F184" s="585">
        <v>0</v>
      </c>
      <c r="G184" s="586">
        <v>0</v>
      </c>
      <c r="H184" s="588">
        <v>4.9406564584124654E-324</v>
      </c>
      <c r="I184" s="585">
        <v>2.4703282292062327E-323</v>
      </c>
      <c r="J184" s="586">
        <v>2.4703282292062327E-323</v>
      </c>
      <c r="K184" s="596" t="s">
        <v>322</v>
      </c>
    </row>
    <row r="185" spans="1:11" ht="14.4" customHeight="1" thickBot="1" x14ac:dyDescent="0.35">
      <c r="A185" s="607" t="s">
        <v>499</v>
      </c>
      <c r="B185" s="585">
        <v>0</v>
      </c>
      <c r="C185" s="585">
        <v>165.05185</v>
      </c>
      <c r="D185" s="586">
        <v>165.05185</v>
      </c>
      <c r="E185" s="595" t="s">
        <v>322</v>
      </c>
      <c r="F185" s="585">
        <v>0</v>
      </c>
      <c r="G185" s="586">
        <v>0</v>
      </c>
      <c r="H185" s="588">
        <v>4.9406564584124654E-324</v>
      </c>
      <c r="I185" s="585">
        <v>2.4703282292062327E-323</v>
      </c>
      <c r="J185" s="586">
        <v>2.4703282292062327E-323</v>
      </c>
      <c r="K185" s="596" t="s">
        <v>322</v>
      </c>
    </row>
    <row r="186" spans="1:11" ht="14.4" customHeight="1" thickBot="1" x14ac:dyDescent="0.35">
      <c r="A186" s="607" t="s">
        <v>500</v>
      </c>
      <c r="B186" s="585">
        <v>0</v>
      </c>
      <c r="C186" s="585">
        <v>113.72432000000001</v>
      </c>
      <c r="D186" s="586">
        <v>113.72432000000001</v>
      </c>
      <c r="E186" s="595" t="s">
        <v>322</v>
      </c>
      <c r="F186" s="585">
        <v>0</v>
      </c>
      <c r="G186" s="586">
        <v>0</v>
      </c>
      <c r="H186" s="588">
        <v>4.9406564584124654E-324</v>
      </c>
      <c r="I186" s="585">
        <v>2.4703282292062327E-323</v>
      </c>
      <c r="J186" s="586">
        <v>2.4703282292062327E-323</v>
      </c>
      <c r="K186" s="596" t="s">
        <v>322</v>
      </c>
    </row>
    <row r="187" spans="1:11" ht="14.4" customHeight="1" thickBot="1" x14ac:dyDescent="0.35">
      <c r="A187" s="610" t="s">
        <v>501</v>
      </c>
      <c r="B187" s="590">
        <v>115.207911710183</v>
      </c>
      <c r="C187" s="590">
        <v>65.263210000000001</v>
      </c>
      <c r="D187" s="591">
        <v>-49.944701710182997</v>
      </c>
      <c r="E187" s="597">
        <v>0.56648201526399999</v>
      </c>
      <c r="F187" s="590">
        <v>121.44746401305299</v>
      </c>
      <c r="G187" s="591">
        <v>50.603110005439</v>
      </c>
      <c r="H187" s="593">
        <v>4.9406564584124654E-324</v>
      </c>
      <c r="I187" s="590">
        <v>4.2356199999999999</v>
      </c>
      <c r="J187" s="591">
        <v>-46.367490005439002</v>
      </c>
      <c r="K187" s="598">
        <v>3.487615023E-2</v>
      </c>
    </row>
    <row r="188" spans="1:11" ht="14.4" customHeight="1" thickBot="1" x14ac:dyDescent="0.35">
      <c r="A188" s="606" t="s">
        <v>502</v>
      </c>
      <c r="B188" s="590">
        <v>0</v>
      </c>
      <c r="C188" s="590">
        <v>-6.9999999999999999E-4</v>
      </c>
      <c r="D188" s="591">
        <v>-6.9999999999999999E-4</v>
      </c>
      <c r="E188" s="592" t="s">
        <v>322</v>
      </c>
      <c r="F188" s="590">
        <v>0</v>
      </c>
      <c r="G188" s="591">
        <v>0</v>
      </c>
      <c r="H188" s="593">
        <v>4.9406564584124654E-324</v>
      </c>
      <c r="I188" s="590">
        <v>-2.1000000000000001E-4</v>
      </c>
      <c r="J188" s="591">
        <v>-2.1000000000000001E-4</v>
      </c>
      <c r="K188" s="594" t="s">
        <v>322</v>
      </c>
    </row>
    <row r="189" spans="1:11" ht="14.4" customHeight="1" thickBot="1" x14ac:dyDescent="0.35">
      <c r="A189" s="607" t="s">
        <v>503</v>
      </c>
      <c r="B189" s="585">
        <v>0</v>
      </c>
      <c r="C189" s="585">
        <v>-6.9999999999999999E-4</v>
      </c>
      <c r="D189" s="586">
        <v>-6.9999999999999999E-4</v>
      </c>
      <c r="E189" s="595" t="s">
        <v>322</v>
      </c>
      <c r="F189" s="585">
        <v>0</v>
      </c>
      <c r="G189" s="586">
        <v>0</v>
      </c>
      <c r="H189" s="588">
        <v>4.9406564584124654E-324</v>
      </c>
      <c r="I189" s="585">
        <v>-2.1000000000000001E-4</v>
      </c>
      <c r="J189" s="586">
        <v>-2.1000000000000001E-4</v>
      </c>
      <c r="K189" s="596" t="s">
        <v>322</v>
      </c>
    </row>
    <row r="190" spans="1:11" ht="14.4" customHeight="1" thickBot="1" x14ac:dyDescent="0.35">
      <c r="A190" s="606" t="s">
        <v>504</v>
      </c>
      <c r="B190" s="590">
        <v>115.207911710183</v>
      </c>
      <c r="C190" s="590">
        <v>39.334910000000001</v>
      </c>
      <c r="D190" s="591">
        <v>-75.873001710183004</v>
      </c>
      <c r="E190" s="597">
        <v>0.341425423098</v>
      </c>
      <c r="F190" s="590">
        <v>121.44746401305299</v>
      </c>
      <c r="G190" s="591">
        <v>50.603110005439</v>
      </c>
      <c r="H190" s="593">
        <v>4.9406564584124654E-324</v>
      </c>
      <c r="I190" s="590">
        <v>4.23583</v>
      </c>
      <c r="J190" s="591">
        <v>-46.367280005439</v>
      </c>
      <c r="K190" s="598">
        <v>3.4877879372000001E-2</v>
      </c>
    </row>
    <row r="191" spans="1:11" ht="14.4" customHeight="1" thickBot="1" x14ac:dyDescent="0.35">
      <c r="A191" s="607" t="s">
        <v>505</v>
      </c>
      <c r="B191" s="585">
        <v>0</v>
      </c>
      <c r="C191" s="585">
        <v>3.1779999999999999</v>
      </c>
      <c r="D191" s="586">
        <v>3.1779999999999999</v>
      </c>
      <c r="E191" s="595" t="s">
        <v>322</v>
      </c>
      <c r="F191" s="585">
        <v>0</v>
      </c>
      <c r="G191" s="586">
        <v>0</v>
      </c>
      <c r="H191" s="588">
        <v>4.9406564584124654E-324</v>
      </c>
      <c r="I191" s="585">
        <v>0.1036</v>
      </c>
      <c r="J191" s="586">
        <v>0.1036</v>
      </c>
      <c r="K191" s="596" t="s">
        <v>322</v>
      </c>
    </row>
    <row r="192" spans="1:11" ht="14.4" customHeight="1" thickBot="1" x14ac:dyDescent="0.35">
      <c r="A192" s="607" t="s">
        <v>506</v>
      </c>
      <c r="B192" s="585">
        <v>4.9406564584124654E-324</v>
      </c>
      <c r="C192" s="585">
        <v>4.1650600000000004</v>
      </c>
      <c r="D192" s="586">
        <v>4.1650600000000004</v>
      </c>
      <c r="E192" s="595" t="s">
        <v>328</v>
      </c>
      <c r="F192" s="585">
        <v>0</v>
      </c>
      <c r="G192" s="586">
        <v>0</v>
      </c>
      <c r="H192" s="588">
        <v>4.9406564584124654E-324</v>
      </c>
      <c r="I192" s="585">
        <v>2.4703282292062327E-323</v>
      </c>
      <c r="J192" s="586">
        <v>2.4703282292062327E-323</v>
      </c>
      <c r="K192" s="596" t="s">
        <v>322</v>
      </c>
    </row>
    <row r="193" spans="1:11" ht="14.4" customHeight="1" thickBot="1" x14ac:dyDescent="0.35">
      <c r="A193" s="607" t="s">
        <v>507</v>
      </c>
      <c r="B193" s="585">
        <v>94.015637629178997</v>
      </c>
      <c r="C193" s="585">
        <v>4.9406564584124654E-324</v>
      </c>
      <c r="D193" s="586">
        <v>-94.015637629178997</v>
      </c>
      <c r="E193" s="587">
        <v>0</v>
      </c>
      <c r="F193" s="585">
        <v>100.28334680445801</v>
      </c>
      <c r="G193" s="586">
        <v>41.784727835190999</v>
      </c>
      <c r="H193" s="588">
        <v>4.9406564584124654E-324</v>
      </c>
      <c r="I193" s="585">
        <v>2.4703282292062327E-323</v>
      </c>
      <c r="J193" s="586">
        <v>-41.784727835190999</v>
      </c>
      <c r="K193" s="589">
        <v>0</v>
      </c>
    </row>
    <row r="194" spans="1:11" ht="14.4" customHeight="1" thickBot="1" x14ac:dyDescent="0.35">
      <c r="A194" s="607" t="s">
        <v>508</v>
      </c>
      <c r="B194" s="585">
        <v>21.164117208594998</v>
      </c>
      <c r="C194" s="585">
        <v>31.991849999999999</v>
      </c>
      <c r="D194" s="586">
        <v>10.827732791403999</v>
      </c>
      <c r="E194" s="587">
        <v>1.5116080526619999</v>
      </c>
      <c r="F194" s="585">
        <v>21.164117208594998</v>
      </c>
      <c r="G194" s="586">
        <v>8.8183821702470002</v>
      </c>
      <c r="H194" s="588">
        <v>4.9406564584124654E-324</v>
      </c>
      <c r="I194" s="585">
        <v>4.1322299999999998</v>
      </c>
      <c r="J194" s="586">
        <v>-4.6861521702470004</v>
      </c>
      <c r="K194" s="589">
        <v>0.19524698144800001</v>
      </c>
    </row>
    <row r="195" spans="1:11" ht="14.4" customHeight="1" thickBot="1" x14ac:dyDescent="0.35">
      <c r="A195" s="606" t="s">
        <v>509</v>
      </c>
      <c r="B195" s="590">
        <v>0</v>
      </c>
      <c r="C195" s="590">
        <v>25.928999999999998</v>
      </c>
      <c r="D195" s="591">
        <v>25.928999999999998</v>
      </c>
      <c r="E195" s="592" t="s">
        <v>322</v>
      </c>
      <c r="F195" s="590">
        <v>0</v>
      </c>
      <c r="G195" s="591">
        <v>0</v>
      </c>
      <c r="H195" s="593">
        <v>4.9406564584124654E-324</v>
      </c>
      <c r="I195" s="590">
        <v>2.4703282292062327E-323</v>
      </c>
      <c r="J195" s="591">
        <v>2.4703282292062327E-323</v>
      </c>
      <c r="K195" s="594" t="s">
        <v>322</v>
      </c>
    </row>
    <row r="196" spans="1:11" ht="14.4" customHeight="1" thickBot="1" x14ac:dyDescent="0.35">
      <c r="A196" s="607" t="s">
        <v>510</v>
      </c>
      <c r="B196" s="585">
        <v>0</v>
      </c>
      <c r="C196" s="585">
        <v>25.928999999999998</v>
      </c>
      <c r="D196" s="586">
        <v>25.928999999999998</v>
      </c>
      <c r="E196" s="595" t="s">
        <v>322</v>
      </c>
      <c r="F196" s="585">
        <v>0</v>
      </c>
      <c r="G196" s="586">
        <v>0</v>
      </c>
      <c r="H196" s="588">
        <v>4.9406564584124654E-324</v>
      </c>
      <c r="I196" s="585">
        <v>2.4703282292062327E-323</v>
      </c>
      <c r="J196" s="586">
        <v>2.4703282292062327E-323</v>
      </c>
      <c r="K196" s="596" t="s">
        <v>322</v>
      </c>
    </row>
    <row r="197" spans="1:11" ht="14.4" customHeight="1" thickBot="1" x14ac:dyDescent="0.35">
      <c r="A197" s="604" t="s">
        <v>511</v>
      </c>
      <c r="B197" s="585">
        <v>4.9406564584124654E-324</v>
      </c>
      <c r="C197" s="585">
        <v>13.4</v>
      </c>
      <c r="D197" s="586">
        <v>13.4</v>
      </c>
      <c r="E197" s="595" t="s">
        <v>328</v>
      </c>
      <c r="F197" s="585">
        <v>57</v>
      </c>
      <c r="G197" s="586">
        <v>23.75</v>
      </c>
      <c r="H197" s="588">
        <v>28.3</v>
      </c>
      <c r="I197" s="585">
        <v>28.3</v>
      </c>
      <c r="J197" s="586">
        <v>4.55</v>
      </c>
      <c r="K197" s="589">
        <v>0.49649122807000001</v>
      </c>
    </row>
    <row r="198" spans="1:11" ht="14.4" customHeight="1" thickBot="1" x14ac:dyDescent="0.35">
      <c r="A198" s="610" t="s">
        <v>512</v>
      </c>
      <c r="B198" s="590">
        <v>4.9406564584124654E-324</v>
      </c>
      <c r="C198" s="590">
        <v>13.4</v>
      </c>
      <c r="D198" s="591">
        <v>13.4</v>
      </c>
      <c r="E198" s="592" t="s">
        <v>328</v>
      </c>
      <c r="F198" s="590">
        <v>57</v>
      </c>
      <c r="G198" s="591">
        <v>23.75</v>
      </c>
      <c r="H198" s="593">
        <v>28.3</v>
      </c>
      <c r="I198" s="590">
        <v>28.3</v>
      </c>
      <c r="J198" s="591">
        <v>4.55</v>
      </c>
      <c r="K198" s="598">
        <v>0.49649122807000001</v>
      </c>
    </row>
    <row r="199" spans="1:11" ht="14.4" customHeight="1" thickBot="1" x14ac:dyDescent="0.35">
      <c r="A199" s="606" t="s">
        <v>513</v>
      </c>
      <c r="B199" s="590">
        <v>4.9406564584124654E-324</v>
      </c>
      <c r="C199" s="590">
        <v>13.4</v>
      </c>
      <c r="D199" s="591">
        <v>13.4</v>
      </c>
      <c r="E199" s="592" t="s">
        <v>328</v>
      </c>
      <c r="F199" s="590">
        <v>57</v>
      </c>
      <c r="G199" s="591">
        <v>23.75</v>
      </c>
      <c r="H199" s="593">
        <v>28.3</v>
      </c>
      <c r="I199" s="590">
        <v>28.3</v>
      </c>
      <c r="J199" s="591">
        <v>4.55</v>
      </c>
      <c r="K199" s="598">
        <v>0.49649122807000001</v>
      </c>
    </row>
    <row r="200" spans="1:11" ht="14.4" customHeight="1" thickBot="1" x14ac:dyDescent="0.35">
      <c r="A200" s="607" t="s">
        <v>514</v>
      </c>
      <c r="B200" s="585">
        <v>4.9406564584124654E-324</v>
      </c>
      <c r="C200" s="585">
        <v>13.4</v>
      </c>
      <c r="D200" s="586">
        <v>13.4</v>
      </c>
      <c r="E200" s="595" t="s">
        <v>328</v>
      </c>
      <c r="F200" s="585">
        <v>57</v>
      </c>
      <c r="G200" s="586">
        <v>23.75</v>
      </c>
      <c r="H200" s="588">
        <v>28.3</v>
      </c>
      <c r="I200" s="585">
        <v>28.3</v>
      </c>
      <c r="J200" s="586">
        <v>4.55</v>
      </c>
      <c r="K200" s="589">
        <v>0.49649122807000001</v>
      </c>
    </row>
    <row r="201" spans="1:11" ht="14.4" customHeight="1" thickBot="1" x14ac:dyDescent="0.35">
      <c r="A201" s="603" t="s">
        <v>515</v>
      </c>
      <c r="B201" s="585">
        <v>10321.1227792468</v>
      </c>
      <c r="C201" s="585">
        <v>9327.3032899999998</v>
      </c>
      <c r="D201" s="586">
        <v>-993.81948924676499</v>
      </c>
      <c r="E201" s="587">
        <v>0.90371013788800003</v>
      </c>
      <c r="F201" s="585">
        <v>9638.1684150836409</v>
      </c>
      <c r="G201" s="586">
        <v>4015.9035062848502</v>
      </c>
      <c r="H201" s="588">
        <v>825.05643999999995</v>
      </c>
      <c r="I201" s="585">
        <v>3980.45037</v>
      </c>
      <c r="J201" s="586">
        <v>-35.453136284848</v>
      </c>
      <c r="K201" s="589">
        <v>0.41298825654100002</v>
      </c>
    </row>
    <row r="202" spans="1:11" ht="14.4" customHeight="1" thickBot="1" x14ac:dyDescent="0.35">
      <c r="A202" s="608" t="s">
        <v>516</v>
      </c>
      <c r="B202" s="590">
        <v>10321.1227792468</v>
      </c>
      <c r="C202" s="590">
        <v>9327.3032899999998</v>
      </c>
      <c r="D202" s="591">
        <v>-993.81948924676499</v>
      </c>
      <c r="E202" s="597">
        <v>0.90371013788800003</v>
      </c>
      <c r="F202" s="590">
        <v>9638.1684150836409</v>
      </c>
      <c r="G202" s="591">
        <v>4015.9035062848502</v>
      </c>
      <c r="H202" s="593">
        <v>825.05643999999995</v>
      </c>
      <c r="I202" s="590">
        <v>3980.45037</v>
      </c>
      <c r="J202" s="591">
        <v>-35.453136284848</v>
      </c>
      <c r="K202" s="598">
        <v>0.41298825654100002</v>
      </c>
    </row>
    <row r="203" spans="1:11" ht="14.4" customHeight="1" thickBot="1" x14ac:dyDescent="0.35">
      <c r="A203" s="610" t="s">
        <v>54</v>
      </c>
      <c r="B203" s="590">
        <v>10321.1227792468</v>
      </c>
      <c r="C203" s="590">
        <v>9327.3032899999998</v>
      </c>
      <c r="D203" s="591">
        <v>-993.81948924676499</v>
      </c>
      <c r="E203" s="597">
        <v>0.90371013788800003</v>
      </c>
      <c r="F203" s="590">
        <v>9638.1684150836409</v>
      </c>
      <c r="G203" s="591">
        <v>4015.9035062848502</v>
      </c>
      <c r="H203" s="593">
        <v>825.05643999999995</v>
      </c>
      <c r="I203" s="590">
        <v>3980.45037</v>
      </c>
      <c r="J203" s="591">
        <v>-35.453136284848</v>
      </c>
      <c r="K203" s="598">
        <v>0.41298825654100002</v>
      </c>
    </row>
    <row r="204" spans="1:11" ht="14.4" customHeight="1" thickBot="1" x14ac:dyDescent="0.35">
      <c r="A204" s="606" t="s">
        <v>517</v>
      </c>
      <c r="B204" s="590">
        <v>132.99999999999801</v>
      </c>
      <c r="C204" s="590">
        <v>134.2285</v>
      </c>
      <c r="D204" s="591">
        <v>1.228500000001</v>
      </c>
      <c r="E204" s="597">
        <v>1.009236842105</v>
      </c>
      <c r="F204" s="590">
        <v>109</v>
      </c>
      <c r="G204" s="591">
        <v>45.416666666666003</v>
      </c>
      <c r="H204" s="593">
        <v>11.38475</v>
      </c>
      <c r="I204" s="590">
        <v>56.923749999999998</v>
      </c>
      <c r="J204" s="591">
        <v>11.507083333333</v>
      </c>
      <c r="K204" s="598">
        <v>0.52223623853199996</v>
      </c>
    </row>
    <row r="205" spans="1:11" ht="14.4" customHeight="1" thickBot="1" x14ac:dyDescent="0.35">
      <c r="A205" s="607" t="s">
        <v>518</v>
      </c>
      <c r="B205" s="585">
        <v>132.99999999999801</v>
      </c>
      <c r="C205" s="585">
        <v>134.2285</v>
      </c>
      <c r="D205" s="586">
        <v>1.228500000001</v>
      </c>
      <c r="E205" s="587">
        <v>1.009236842105</v>
      </c>
      <c r="F205" s="585">
        <v>109</v>
      </c>
      <c r="G205" s="586">
        <v>45.416666666666003</v>
      </c>
      <c r="H205" s="588">
        <v>11.38475</v>
      </c>
      <c r="I205" s="585">
        <v>56.923749999999998</v>
      </c>
      <c r="J205" s="586">
        <v>11.507083333333</v>
      </c>
      <c r="K205" s="589">
        <v>0.52223623853199996</v>
      </c>
    </row>
    <row r="206" spans="1:11" ht="14.4" customHeight="1" thickBot="1" x14ac:dyDescent="0.35">
      <c r="A206" s="606" t="s">
        <v>519</v>
      </c>
      <c r="B206" s="590">
        <v>1380.81389022242</v>
      </c>
      <c r="C206" s="590">
        <v>1176.2829999999999</v>
      </c>
      <c r="D206" s="591">
        <v>-204.53089022241701</v>
      </c>
      <c r="E206" s="597">
        <v>0.85187656955699997</v>
      </c>
      <c r="F206" s="590">
        <v>1188.16841508364</v>
      </c>
      <c r="G206" s="591">
        <v>495.07017295151701</v>
      </c>
      <c r="H206" s="593">
        <v>100.58799999999999</v>
      </c>
      <c r="I206" s="590">
        <v>480.012</v>
      </c>
      <c r="J206" s="591">
        <v>-15.058172951515999</v>
      </c>
      <c r="K206" s="598">
        <v>0.40399323354</v>
      </c>
    </row>
    <row r="207" spans="1:11" ht="14.4" customHeight="1" thickBot="1" x14ac:dyDescent="0.35">
      <c r="A207" s="607" t="s">
        <v>520</v>
      </c>
      <c r="B207" s="585">
        <v>1380.81389022242</v>
      </c>
      <c r="C207" s="585">
        <v>1176.2829999999999</v>
      </c>
      <c r="D207" s="586">
        <v>-204.53089022241701</v>
      </c>
      <c r="E207" s="587">
        <v>0.85187656955699997</v>
      </c>
      <c r="F207" s="585">
        <v>1188.16841508364</v>
      </c>
      <c r="G207" s="586">
        <v>495.07017295151701</v>
      </c>
      <c r="H207" s="588">
        <v>100.58799999999999</v>
      </c>
      <c r="I207" s="585">
        <v>480.012</v>
      </c>
      <c r="J207" s="586">
        <v>-15.058172951515999</v>
      </c>
      <c r="K207" s="589">
        <v>0.40399323354</v>
      </c>
    </row>
    <row r="208" spans="1:11" ht="14.4" customHeight="1" thickBot="1" x14ac:dyDescent="0.35">
      <c r="A208" s="606" t="s">
        <v>521</v>
      </c>
      <c r="B208" s="590">
        <v>1487.3088890244401</v>
      </c>
      <c r="C208" s="590">
        <v>1588.6826000000001</v>
      </c>
      <c r="D208" s="591">
        <v>101.373710975555</v>
      </c>
      <c r="E208" s="597">
        <v>1.0681591508820001</v>
      </c>
      <c r="F208" s="590">
        <v>1732</v>
      </c>
      <c r="G208" s="591">
        <v>721.66666666666697</v>
      </c>
      <c r="H208" s="593">
        <v>126.35290000000001</v>
      </c>
      <c r="I208" s="590">
        <v>609.7011</v>
      </c>
      <c r="J208" s="591">
        <v>-111.965566666667</v>
      </c>
      <c r="K208" s="598">
        <v>0.35202142032299999</v>
      </c>
    </row>
    <row r="209" spans="1:11" ht="14.4" customHeight="1" thickBot="1" x14ac:dyDescent="0.35">
      <c r="A209" s="607" t="s">
        <v>522</v>
      </c>
      <c r="B209" s="585">
        <v>1487.3088890244401</v>
      </c>
      <c r="C209" s="585">
        <v>1588.6826000000001</v>
      </c>
      <c r="D209" s="586">
        <v>101.373710975555</v>
      </c>
      <c r="E209" s="587">
        <v>1.0681591508820001</v>
      </c>
      <c r="F209" s="585">
        <v>1732</v>
      </c>
      <c r="G209" s="586">
        <v>721.66666666666697</v>
      </c>
      <c r="H209" s="588">
        <v>126.35290000000001</v>
      </c>
      <c r="I209" s="585">
        <v>609.7011</v>
      </c>
      <c r="J209" s="586">
        <v>-111.965566666667</v>
      </c>
      <c r="K209" s="589">
        <v>0.35202142032299999</v>
      </c>
    </row>
    <row r="210" spans="1:11" ht="14.4" customHeight="1" thickBot="1" x14ac:dyDescent="0.35">
      <c r="A210" s="606" t="s">
        <v>523</v>
      </c>
      <c r="B210" s="590">
        <v>0</v>
      </c>
      <c r="C210" s="590">
        <v>6.7789999999999999</v>
      </c>
      <c r="D210" s="591">
        <v>6.7789999999999999</v>
      </c>
      <c r="E210" s="592" t="s">
        <v>322</v>
      </c>
      <c r="F210" s="590">
        <v>4.9406564584124654E-324</v>
      </c>
      <c r="G210" s="591">
        <v>0</v>
      </c>
      <c r="H210" s="593">
        <v>0.72499999999999998</v>
      </c>
      <c r="I210" s="590">
        <v>2.87</v>
      </c>
      <c r="J210" s="591">
        <v>2.87</v>
      </c>
      <c r="K210" s="594" t="s">
        <v>328</v>
      </c>
    </row>
    <row r="211" spans="1:11" ht="14.4" customHeight="1" thickBot="1" x14ac:dyDescent="0.35">
      <c r="A211" s="607" t="s">
        <v>524</v>
      </c>
      <c r="B211" s="585">
        <v>0</v>
      </c>
      <c r="C211" s="585">
        <v>6.7789999999999999</v>
      </c>
      <c r="D211" s="586">
        <v>6.7789999999999999</v>
      </c>
      <c r="E211" s="595" t="s">
        <v>322</v>
      </c>
      <c r="F211" s="585">
        <v>4.9406564584124654E-324</v>
      </c>
      <c r="G211" s="586">
        <v>0</v>
      </c>
      <c r="H211" s="588">
        <v>0.72499999999999998</v>
      </c>
      <c r="I211" s="585">
        <v>2.87</v>
      </c>
      <c r="J211" s="586">
        <v>2.87</v>
      </c>
      <c r="K211" s="596" t="s">
        <v>328</v>
      </c>
    </row>
    <row r="212" spans="1:11" ht="14.4" customHeight="1" thickBot="1" x14ac:dyDescent="0.35">
      <c r="A212" s="606" t="s">
        <v>525</v>
      </c>
      <c r="B212" s="590">
        <v>828.99999999999</v>
      </c>
      <c r="C212" s="590">
        <v>736.00156000000004</v>
      </c>
      <c r="D212" s="591">
        <v>-92.998439999989003</v>
      </c>
      <c r="E212" s="597">
        <v>0.88781852834700004</v>
      </c>
      <c r="F212" s="590">
        <v>1039</v>
      </c>
      <c r="G212" s="591">
        <v>432.91666666666703</v>
      </c>
      <c r="H212" s="593">
        <v>69.045199999999994</v>
      </c>
      <c r="I212" s="590">
        <v>308.44411000000002</v>
      </c>
      <c r="J212" s="591">
        <v>-124.472556666667</v>
      </c>
      <c r="K212" s="598">
        <v>0.29686632338699998</v>
      </c>
    </row>
    <row r="213" spans="1:11" ht="14.4" customHeight="1" thickBot="1" x14ac:dyDescent="0.35">
      <c r="A213" s="607" t="s">
        <v>526</v>
      </c>
      <c r="B213" s="585">
        <v>828.99999999999</v>
      </c>
      <c r="C213" s="585">
        <v>735.72496000000001</v>
      </c>
      <c r="D213" s="586">
        <v>-93.275039999989005</v>
      </c>
      <c r="E213" s="587">
        <v>0.88748487334100001</v>
      </c>
      <c r="F213" s="585">
        <v>1024</v>
      </c>
      <c r="G213" s="586">
        <v>426.66666666666703</v>
      </c>
      <c r="H213" s="588">
        <v>67.783299999999997</v>
      </c>
      <c r="I213" s="585">
        <v>302.13452000000001</v>
      </c>
      <c r="J213" s="586">
        <v>-124.532146666667</v>
      </c>
      <c r="K213" s="589">
        <v>0.29505324218700002</v>
      </c>
    </row>
    <row r="214" spans="1:11" ht="14.4" customHeight="1" thickBot="1" x14ac:dyDescent="0.35">
      <c r="A214" s="607" t="s">
        <v>527</v>
      </c>
      <c r="B214" s="585">
        <v>0</v>
      </c>
      <c r="C214" s="585">
        <v>0.27660000000000001</v>
      </c>
      <c r="D214" s="586">
        <v>0.27660000000000001</v>
      </c>
      <c r="E214" s="595" t="s">
        <v>322</v>
      </c>
      <c r="F214" s="585">
        <v>15</v>
      </c>
      <c r="G214" s="586">
        <v>6.25</v>
      </c>
      <c r="H214" s="588">
        <v>1.2619</v>
      </c>
      <c r="I214" s="585">
        <v>6.30959</v>
      </c>
      <c r="J214" s="586">
        <v>5.9589999999999997E-2</v>
      </c>
      <c r="K214" s="589">
        <v>0.42063933333300002</v>
      </c>
    </row>
    <row r="215" spans="1:11" ht="14.4" customHeight="1" thickBot="1" x14ac:dyDescent="0.35">
      <c r="A215" s="606" t="s">
        <v>528</v>
      </c>
      <c r="B215" s="590">
        <v>0</v>
      </c>
      <c r="C215" s="590">
        <v>515.42152999999996</v>
      </c>
      <c r="D215" s="591">
        <v>515.42152999999996</v>
      </c>
      <c r="E215" s="592" t="s">
        <v>322</v>
      </c>
      <c r="F215" s="590">
        <v>4.9406564584124654E-324</v>
      </c>
      <c r="G215" s="591">
        <v>0</v>
      </c>
      <c r="H215" s="593">
        <v>43.892969999999998</v>
      </c>
      <c r="I215" s="590">
        <v>196.03626</v>
      </c>
      <c r="J215" s="591">
        <v>196.03626</v>
      </c>
      <c r="K215" s="594" t="s">
        <v>328</v>
      </c>
    </row>
    <row r="216" spans="1:11" ht="14.4" customHeight="1" thickBot="1" x14ac:dyDescent="0.35">
      <c r="A216" s="607" t="s">
        <v>529</v>
      </c>
      <c r="B216" s="585">
        <v>0</v>
      </c>
      <c r="C216" s="585">
        <v>515.42152999999996</v>
      </c>
      <c r="D216" s="586">
        <v>515.42152999999996</v>
      </c>
      <c r="E216" s="595" t="s">
        <v>322</v>
      </c>
      <c r="F216" s="585">
        <v>4.9406564584124654E-324</v>
      </c>
      <c r="G216" s="586">
        <v>0</v>
      </c>
      <c r="H216" s="588">
        <v>43.892969999999998</v>
      </c>
      <c r="I216" s="585">
        <v>196.03626</v>
      </c>
      <c r="J216" s="586">
        <v>196.03626</v>
      </c>
      <c r="K216" s="596" t="s">
        <v>328</v>
      </c>
    </row>
    <row r="217" spans="1:11" ht="14.4" customHeight="1" thickBot="1" x14ac:dyDescent="0.35">
      <c r="A217" s="606" t="s">
        <v>530</v>
      </c>
      <c r="B217" s="590">
        <v>6490.99999999992</v>
      </c>
      <c r="C217" s="590">
        <v>5169.9071000000004</v>
      </c>
      <c r="D217" s="591">
        <v>-1321.0928999999201</v>
      </c>
      <c r="E217" s="597">
        <v>0.79647313202799996</v>
      </c>
      <c r="F217" s="590">
        <v>5570</v>
      </c>
      <c r="G217" s="591">
        <v>2320.8333333333298</v>
      </c>
      <c r="H217" s="593">
        <v>473.06761999999998</v>
      </c>
      <c r="I217" s="590">
        <v>2326.46315</v>
      </c>
      <c r="J217" s="591">
        <v>5.6298166666669998</v>
      </c>
      <c r="K217" s="598">
        <v>0.41767740574500001</v>
      </c>
    </row>
    <row r="218" spans="1:11" ht="14.4" customHeight="1" thickBot="1" x14ac:dyDescent="0.35">
      <c r="A218" s="607" t="s">
        <v>531</v>
      </c>
      <c r="B218" s="585">
        <v>6490.99999999992</v>
      </c>
      <c r="C218" s="585">
        <v>5169.9071000000004</v>
      </c>
      <c r="D218" s="586">
        <v>-1321.0928999999201</v>
      </c>
      <c r="E218" s="587">
        <v>0.79647313202799996</v>
      </c>
      <c r="F218" s="585">
        <v>5570</v>
      </c>
      <c r="G218" s="586">
        <v>2320.8333333333298</v>
      </c>
      <c r="H218" s="588">
        <v>473.06761999999998</v>
      </c>
      <c r="I218" s="585">
        <v>2326.46315</v>
      </c>
      <c r="J218" s="586">
        <v>5.6298166666669998</v>
      </c>
      <c r="K218" s="589">
        <v>0.41767740574500001</v>
      </c>
    </row>
    <row r="219" spans="1:11" ht="14.4" customHeight="1" thickBot="1" x14ac:dyDescent="0.35">
      <c r="A219" s="611"/>
      <c r="B219" s="585">
        <v>-28128.626008470099</v>
      </c>
      <c r="C219" s="585">
        <v>-21882.794839999999</v>
      </c>
      <c r="D219" s="586">
        <v>6245.8311684701002</v>
      </c>
      <c r="E219" s="587">
        <v>0.77795463004099996</v>
      </c>
      <c r="F219" s="585">
        <v>-20765.6186481328</v>
      </c>
      <c r="G219" s="586">
        <v>-8652.3411033886805</v>
      </c>
      <c r="H219" s="588">
        <v>-8815.1303499999995</v>
      </c>
      <c r="I219" s="585">
        <v>-17780.479940000001</v>
      </c>
      <c r="J219" s="586">
        <v>-9128.1388366113697</v>
      </c>
      <c r="K219" s="589">
        <v>0.85624609799899998</v>
      </c>
    </row>
    <row r="220" spans="1:11" ht="14.4" customHeight="1" thickBot="1" x14ac:dyDescent="0.35">
      <c r="A220" s="612" t="s">
        <v>66</v>
      </c>
      <c r="B220" s="599">
        <v>-28128.626008470099</v>
      </c>
      <c r="C220" s="599">
        <v>-21882.794839999999</v>
      </c>
      <c r="D220" s="600">
        <v>6245.8311684701403</v>
      </c>
      <c r="E220" s="601">
        <v>-0.85406836179900003</v>
      </c>
      <c r="F220" s="599">
        <v>-20765.6186481328</v>
      </c>
      <c r="G220" s="600">
        <v>-8652.3411033886696</v>
      </c>
      <c r="H220" s="599">
        <v>-8815.1303499999995</v>
      </c>
      <c r="I220" s="599">
        <v>-17780.479940000001</v>
      </c>
      <c r="J220" s="600">
        <v>-9128.1388366113806</v>
      </c>
      <c r="K220" s="602">
        <v>0.85624609799899998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532</v>
      </c>
      <c r="B5" s="614" t="s">
        <v>533</v>
      </c>
      <c r="C5" s="615" t="s">
        <v>534</v>
      </c>
      <c r="D5" s="615" t="s">
        <v>534</v>
      </c>
      <c r="E5" s="615"/>
      <c r="F5" s="615" t="s">
        <v>534</v>
      </c>
      <c r="G5" s="615" t="s">
        <v>534</v>
      </c>
      <c r="H5" s="615" t="s">
        <v>534</v>
      </c>
      <c r="I5" s="616" t="s">
        <v>534</v>
      </c>
      <c r="J5" s="617" t="s">
        <v>74</v>
      </c>
    </row>
    <row r="6" spans="1:10" ht="14.4" customHeight="1" x14ac:dyDescent="0.3">
      <c r="A6" s="613" t="s">
        <v>532</v>
      </c>
      <c r="B6" s="614" t="s">
        <v>331</v>
      </c>
      <c r="C6" s="615">
        <v>1887.9126900000001</v>
      </c>
      <c r="D6" s="615">
        <v>1606.0914799999991</v>
      </c>
      <c r="E6" s="615"/>
      <c r="F6" s="615">
        <v>1816.819100000002</v>
      </c>
      <c r="G6" s="615">
        <v>1771.2550363888754</v>
      </c>
      <c r="H6" s="615">
        <v>45.564063611126585</v>
      </c>
      <c r="I6" s="616">
        <v>1.0257241688379444</v>
      </c>
      <c r="J6" s="617" t="s">
        <v>1</v>
      </c>
    </row>
    <row r="7" spans="1:10" ht="14.4" customHeight="1" x14ac:dyDescent="0.3">
      <c r="A7" s="613" t="s">
        <v>532</v>
      </c>
      <c r="B7" s="614" t="s">
        <v>332</v>
      </c>
      <c r="C7" s="615">
        <v>147.36804000000001</v>
      </c>
      <c r="D7" s="615">
        <v>121.10948999999999</v>
      </c>
      <c r="E7" s="615"/>
      <c r="F7" s="615">
        <v>127.24523000000001</v>
      </c>
      <c r="G7" s="615">
        <v>185.44189085106791</v>
      </c>
      <c r="H7" s="615">
        <v>-58.196660851067904</v>
      </c>
      <c r="I7" s="616">
        <v>0.68617306163143688</v>
      </c>
      <c r="J7" s="617" t="s">
        <v>1</v>
      </c>
    </row>
    <row r="8" spans="1:10" ht="14.4" customHeight="1" x14ac:dyDescent="0.3">
      <c r="A8" s="613" t="s">
        <v>532</v>
      </c>
      <c r="B8" s="614" t="s">
        <v>333</v>
      </c>
      <c r="C8" s="615">
        <v>19.799999999999997</v>
      </c>
      <c r="D8" s="615">
        <v>7.6840799999999998</v>
      </c>
      <c r="E8" s="615"/>
      <c r="F8" s="615">
        <v>0</v>
      </c>
      <c r="G8" s="615">
        <v>3.1191329533249998</v>
      </c>
      <c r="H8" s="615">
        <v>-3.1191329533249998</v>
      </c>
      <c r="I8" s="616">
        <v>0</v>
      </c>
      <c r="J8" s="617" t="s">
        <v>1</v>
      </c>
    </row>
    <row r="9" spans="1:10" ht="14.4" customHeight="1" x14ac:dyDescent="0.3">
      <c r="A9" s="613" t="s">
        <v>532</v>
      </c>
      <c r="B9" s="614" t="s">
        <v>334</v>
      </c>
      <c r="C9" s="615">
        <v>122.7328</v>
      </c>
      <c r="D9" s="615">
        <v>273.45089999999999</v>
      </c>
      <c r="E9" s="615"/>
      <c r="F9" s="615">
        <v>111.41916000000001</v>
      </c>
      <c r="G9" s="615">
        <v>181.25159149614706</v>
      </c>
      <c r="H9" s="615">
        <v>-69.832431496147052</v>
      </c>
      <c r="I9" s="616">
        <v>0.61472100233872151</v>
      </c>
      <c r="J9" s="617" t="s">
        <v>1</v>
      </c>
    </row>
    <row r="10" spans="1:10" ht="14.4" customHeight="1" x14ac:dyDescent="0.3">
      <c r="A10" s="613" t="s">
        <v>532</v>
      </c>
      <c r="B10" s="614" t="s">
        <v>335</v>
      </c>
      <c r="C10" s="615">
        <v>0</v>
      </c>
      <c r="D10" s="615">
        <v>7.9175700000000004</v>
      </c>
      <c r="E10" s="615"/>
      <c r="F10" s="615">
        <v>8.45838</v>
      </c>
      <c r="G10" s="615">
        <v>3.0896930285033335</v>
      </c>
      <c r="H10" s="615">
        <v>5.3686869714966665</v>
      </c>
      <c r="I10" s="616">
        <v>2.7376117698324522</v>
      </c>
      <c r="J10" s="617" t="s">
        <v>1</v>
      </c>
    </row>
    <row r="11" spans="1:10" ht="14.4" customHeight="1" x14ac:dyDescent="0.3">
      <c r="A11" s="613" t="s">
        <v>532</v>
      </c>
      <c r="B11" s="614" t="s">
        <v>535</v>
      </c>
      <c r="C11" s="615">
        <v>101.9999</v>
      </c>
      <c r="D11" s="615">
        <v>0</v>
      </c>
      <c r="E11" s="615"/>
      <c r="F11" s="615" t="s">
        <v>534</v>
      </c>
      <c r="G11" s="615" t="s">
        <v>534</v>
      </c>
      <c r="H11" s="615" t="s">
        <v>534</v>
      </c>
      <c r="I11" s="616" t="s">
        <v>534</v>
      </c>
      <c r="J11" s="617" t="s">
        <v>1</v>
      </c>
    </row>
    <row r="12" spans="1:10" ht="14.4" customHeight="1" x14ac:dyDescent="0.3">
      <c r="A12" s="613" t="s">
        <v>532</v>
      </c>
      <c r="B12" s="614" t="s">
        <v>336</v>
      </c>
      <c r="C12" s="615">
        <v>327.26962000000003</v>
      </c>
      <c r="D12" s="615">
        <v>202.85563999999701</v>
      </c>
      <c r="E12" s="615"/>
      <c r="F12" s="615">
        <v>186.12349</v>
      </c>
      <c r="G12" s="615">
        <v>189.31251787683209</v>
      </c>
      <c r="H12" s="615">
        <v>-3.1890278768320854</v>
      </c>
      <c r="I12" s="616">
        <v>0.98315469091744434</v>
      </c>
      <c r="J12" s="617" t="s">
        <v>1</v>
      </c>
    </row>
    <row r="13" spans="1:10" ht="14.4" customHeight="1" x14ac:dyDescent="0.3">
      <c r="A13" s="613" t="s">
        <v>532</v>
      </c>
      <c r="B13" s="614" t="s">
        <v>337</v>
      </c>
      <c r="C13" s="615">
        <v>6.1280000000000001</v>
      </c>
      <c r="D13" s="615">
        <v>27.458929999999999</v>
      </c>
      <c r="E13" s="615"/>
      <c r="F13" s="615">
        <v>19.91498</v>
      </c>
      <c r="G13" s="615">
        <v>21.251440815439164</v>
      </c>
      <c r="H13" s="615">
        <v>-1.336460815439164</v>
      </c>
      <c r="I13" s="616">
        <v>0.93711199033299308</v>
      </c>
      <c r="J13" s="617" t="s">
        <v>1</v>
      </c>
    </row>
    <row r="14" spans="1:10" ht="14.4" customHeight="1" x14ac:dyDescent="0.3">
      <c r="A14" s="613" t="s">
        <v>532</v>
      </c>
      <c r="B14" s="614" t="s">
        <v>338</v>
      </c>
      <c r="C14" s="615">
        <v>130.97985999999997</v>
      </c>
      <c r="D14" s="615">
        <v>124.406769999999</v>
      </c>
      <c r="E14" s="615"/>
      <c r="F14" s="615">
        <v>117.33417999999999</v>
      </c>
      <c r="G14" s="615">
        <v>111.54595670862582</v>
      </c>
      <c r="H14" s="615">
        <v>5.788223291374166</v>
      </c>
      <c r="I14" s="616">
        <v>1.0518909287451257</v>
      </c>
      <c r="J14" s="617" t="s">
        <v>1</v>
      </c>
    </row>
    <row r="15" spans="1:10" ht="14.4" customHeight="1" x14ac:dyDescent="0.3">
      <c r="A15" s="613" t="s">
        <v>532</v>
      </c>
      <c r="B15" s="614" t="s">
        <v>536</v>
      </c>
      <c r="C15" s="615">
        <v>2744.1909100000003</v>
      </c>
      <c r="D15" s="615">
        <v>2370.9748599999953</v>
      </c>
      <c r="E15" s="615"/>
      <c r="F15" s="615">
        <v>2387.3145200000017</v>
      </c>
      <c r="G15" s="615">
        <v>2466.2672601188165</v>
      </c>
      <c r="H15" s="615">
        <v>-78.952740118814745</v>
      </c>
      <c r="I15" s="616">
        <v>0.96798694878063984</v>
      </c>
      <c r="J15" s="617" t="s">
        <v>537</v>
      </c>
    </row>
    <row r="17" spans="1:10" ht="14.4" customHeight="1" x14ac:dyDescent="0.3">
      <c r="A17" s="613" t="s">
        <v>532</v>
      </c>
      <c r="B17" s="614" t="s">
        <v>533</v>
      </c>
      <c r="C17" s="615" t="s">
        <v>534</v>
      </c>
      <c r="D17" s="615" t="s">
        <v>534</v>
      </c>
      <c r="E17" s="615"/>
      <c r="F17" s="615" t="s">
        <v>534</v>
      </c>
      <c r="G17" s="615" t="s">
        <v>534</v>
      </c>
      <c r="H17" s="615" t="s">
        <v>534</v>
      </c>
      <c r="I17" s="616" t="s">
        <v>534</v>
      </c>
      <c r="J17" s="617" t="s">
        <v>74</v>
      </c>
    </row>
    <row r="18" spans="1:10" ht="14.4" customHeight="1" x14ac:dyDescent="0.3">
      <c r="A18" s="613" t="s">
        <v>538</v>
      </c>
      <c r="B18" s="614" t="s">
        <v>539</v>
      </c>
      <c r="C18" s="615" t="s">
        <v>534</v>
      </c>
      <c r="D18" s="615" t="s">
        <v>534</v>
      </c>
      <c r="E18" s="615"/>
      <c r="F18" s="615" t="s">
        <v>534</v>
      </c>
      <c r="G18" s="615" t="s">
        <v>534</v>
      </c>
      <c r="H18" s="615" t="s">
        <v>534</v>
      </c>
      <c r="I18" s="616" t="s">
        <v>534</v>
      </c>
      <c r="J18" s="617" t="s">
        <v>0</v>
      </c>
    </row>
    <row r="19" spans="1:10" ht="14.4" customHeight="1" x14ac:dyDescent="0.3">
      <c r="A19" s="613" t="s">
        <v>538</v>
      </c>
      <c r="B19" s="614" t="s">
        <v>331</v>
      </c>
      <c r="C19" s="615">
        <v>105.13435000000001</v>
      </c>
      <c r="D19" s="615">
        <v>80.491919999999993</v>
      </c>
      <c r="E19" s="615"/>
      <c r="F19" s="615">
        <v>83.46114</v>
      </c>
      <c r="G19" s="615">
        <v>86.983676707522918</v>
      </c>
      <c r="H19" s="615">
        <v>-3.5225367075229173</v>
      </c>
      <c r="I19" s="616">
        <v>0.95950347420508308</v>
      </c>
      <c r="J19" s="617" t="s">
        <v>1</v>
      </c>
    </row>
    <row r="20" spans="1:10" ht="14.4" customHeight="1" x14ac:dyDescent="0.3">
      <c r="A20" s="613" t="s">
        <v>538</v>
      </c>
      <c r="B20" s="614" t="s">
        <v>334</v>
      </c>
      <c r="C20" s="615">
        <v>0</v>
      </c>
      <c r="D20" s="615">
        <v>0</v>
      </c>
      <c r="E20" s="615"/>
      <c r="F20" s="615" t="s">
        <v>534</v>
      </c>
      <c r="G20" s="615" t="s">
        <v>534</v>
      </c>
      <c r="H20" s="615" t="s">
        <v>534</v>
      </c>
      <c r="I20" s="616" t="s">
        <v>534</v>
      </c>
      <c r="J20" s="617" t="s">
        <v>1</v>
      </c>
    </row>
    <row r="21" spans="1:10" ht="14.4" customHeight="1" x14ac:dyDescent="0.3">
      <c r="A21" s="613" t="s">
        <v>538</v>
      </c>
      <c r="B21" s="614" t="s">
        <v>336</v>
      </c>
      <c r="C21" s="615">
        <v>100.67974000000001</v>
      </c>
      <c r="D21" s="615">
        <v>33.707769999999002</v>
      </c>
      <c r="E21" s="615"/>
      <c r="F21" s="615">
        <v>35.733779999999996</v>
      </c>
      <c r="G21" s="615">
        <v>30.413742744787079</v>
      </c>
      <c r="H21" s="615">
        <v>5.3200372552129167</v>
      </c>
      <c r="I21" s="616">
        <v>1.1749221494985116</v>
      </c>
      <c r="J21" s="617" t="s">
        <v>1</v>
      </c>
    </row>
    <row r="22" spans="1:10" ht="14.4" customHeight="1" x14ac:dyDescent="0.3">
      <c r="A22" s="613" t="s">
        <v>538</v>
      </c>
      <c r="B22" s="614" t="s">
        <v>337</v>
      </c>
      <c r="C22" s="615">
        <v>0.38990000000000002</v>
      </c>
      <c r="D22" s="615">
        <v>0</v>
      </c>
      <c r="E22" s="615"/>
      <c r="F22" s="615" t="s">
        <v>534</v>
      </c>
      <c r="G22" s="615" t="s">
        <v>534</v>
      </c>
      <c r="H22" s="615" t="s">
        <v>534</v>
      </c>
      <c r="I22" s="616" t="s">
        <v>534</v>
      </c>
      <c r="J22" s="617" t="s">
        <v>1</v>
      </c>
    </row>
    <row r="23" spans="1:10" ht="14.4" customHeight="1" x14ac:dyDescent="0.3">
      <c r="A23" s="613" t="s">
        <v>538</v>
      </c>
      <c r="B23" s="614" t="s">
        <v>338</v>
      </c>
      <c r="C23" s="615">
        <v>12.128349999999999</v>
      </c>
      <c r="D23" s="615">
        <v>13.095010000000002</v>
      </c>
      <c r="E23" s="615"/>
      <c r="F23" s="615">
        <v>12.718159999999999</v>
      </c>
      <c r="G23" s="615">
        <v>12.155110768409582</v>
      </c>
      <c r="H23" s="615">
        <v>0.56304923159041742</v>
      </c>
      <c r="I23" s="616">
        <v>1.0463220156786848</v>
      </c>
      <c r="J23" s="617" t="s">
        <v>1</v>
      </c>
    </row>
    <row r="24" spans="1:10" ht="14.4" customHeight="1" x14ac:dyDescent="0.3">
      <c r="A24" s="613" t="s">
        <v>538</v>
      </c>
      <c r="B24" s="614" t="s">
        <v>540</v>
      </c>
      <c r="C24" s="615">
        <v>218.33234000000004</v>
      </c>
      <c r="D24" s="615">
        <v>127.294699999999</v>
      </c>
      <c r="E24" s="615"/>
      <c r="F24" s="615">
        <v>131.91308000000001</v>
      </c>
      <c r="G24" s="615">
        <v>129.55253022071958</v>
      </c>
      <c r="H24" s="615">
        <v>2.3605497792804329</v>
      </c>
      <c r="I24" s="616">
        <v>1.0182207925639024</v>
      </c>
      <c r="J24" s="617" t="s">
        <v>541</v>
      </c>
    </row>
    <row r="25" spans="1:10" ht="14.4" customHeight="1" x14ac:dyDescent="0.3">
      <c r="A25" s="613" t="s">
        <v>534</v>
      </c>
      <c r="B25" s="614" t="s">
        <v>534</v>
      </c>
      <c r="C25" s="615" t="s">
        <v>534</v>
      </c>
      <c r="D25" s="615" t="s">
        <v>534</v>
      </c>
      <c r="E25" s="615"/>
      <c r="F25" s="615" t="s">
        <v>534</v>
      </c>
      <c r="G25" s="615" t="s">
        <v>534</v>
      </c>
      <c r="H25" s="615" t="s">
        <v>534</v>
      </c>
      <c r="I25" s="616" t="s">
        <v>534</v>
      </c>
      <c r="J25" s="617" t="s">
        <v>542</v>
      </c>
    </row>
    <row r="26" spans="1:10" ht="14.4" customHeight="1" x14ac:dyDescent="0.3">
      <c r="A26" s="613" t="s">
        <v>543</v>
      </c>
      <c r="B26" s="614" t="s">
        <v>544</v>
      </c>
      <c r="C26" s="615" t="s">
        <v>534</v>
      </c>
      <c r="D26" s="615" t="s">
        <v>534</v>
      </c>
      <c r="E26" s="615"/>
      <c r="F26" s="615" t="s">
        <v>534</v>
      </c>
      <c r="G26" s="615" t="s">
        <v>534</v>
      </c>
      <c r="H26" s="615" t="s">
        <v>534</v>
      </c>
      <c r="I26" s="616" t="s">
        <v>534</v>
      </c>
      <c r="J26" s="617" t="s">
        <v>0</v>
      </c>
    </row>
    <row r="27" spans="1:10" ht="14.4" customHeight="1" x14ac:dyDescent="0.3">
      <c r="A27" s="613" t="s">
        <v>543</v>
      </c>
      <c r="B27" s="614" t="s">
        <v>331</v>
      </c>
      <c r="C27" s="615">
        <v>129.33787000000001</v>
      </c>
      <c r="D27" s="615">
        <v>117.27995999999999</v>
      </c>
      <c r="E27" s="615"/>
      <c r="F27" s="615">
        <v>120.36066</v>
      </c>
      <c r="G27" s="615">
        <v>119.40527562462208</v>
      </c>
      <c r="H27" s="615">
        <v>0.95538437537791765</v>
      </c>
      <c r="I27" s="616">
        <v>1.0080011906540995</v>
      </c>
      <c r="J27" s="617" t="s">
        <v>1</v>
      </c>
    </row>
    <row r="28" spans="1:10" ht="14.4" customHeight="1" x14ac:dyDescent="0.3">
      <c r="A28" s="613" t="s">
        <v>543</v>
      </c>
      <c r="B28" s="614" t="s">
        <v>332</v>
      </c>
      <c r="C28" s="615">
        <v>2.5143999999999997</v>
      </c>
      <c r="D28" s="615">
        <v>0</v>
      </c>
      <c r="E28" s="615"/>
      <c r="F28" s="615" t="s">
        <v>534</v>
      </c>
      <c r="G28" s="615" t="s">
        <v>534</v>
      </c>
      <c r="H28" s="615" t="s">
        <v>534</v>
      </c>
      <c r="I28" s="616" t="s">
        <v>534</v>
      </c>
      <c r="J28" s="617" t="s">
        <v>1</v>
      </c>
    </row>
    <row r="29" spans="1:10" ht="14.4" customHeight="1" x14ac:dyDescent="0.3">
      <c r="A29" s="613" t="s">
        <v>543</v>
      </c>
      <c r="B29" s="614" t="s">
        <v>336</v>
      </c>
      <c r="C29" s="615">
        <v>35.01052</v>
      </c>
      <c r="D29" s="615">
        <v>19.442759999998998</v>
      </c>
      <c r="E29" s="615"/>
      <c r="F29" s="615">
        <v>39.089509999999997</v>
      </c>
      <c r="G29" s="615">
        <v>28.926746372957922</v>
      </c>
      <c r="H29" s="615">
        <v>10.162763627042075</v>
      </c>
      <c r="I29" s="616">
        <v>1.3513275740040609</v>
      </c>
      <c r="J29" s="617" t="s">
        <v>1</v>
      </c>
    </row>
    <row r="30" spans="1:10" ht="14.4" customHeight="1" x14ac:dyDescent="0.3">
      <c r="A30" s="613" t="s">
        <v>543</v>
      </c>
      <c r="B30" s="614" t="s">
        <v>337</v>
      </c>
      <c r="C30" s="615">
        <v>1.1578600000000001</v>
      </c>
      <c r="D30" s="615">
        <v>0.45467999999999997</v>
      </c>
      <c r="E30" s="615"/>
      <c r="F30" s="615">
        <v>9.3469999999999998E-2</v>
      </c>
      <c r="G30" s="615">
        <v>0.22895005780166666</v>
      </c>
      <c r="H30" s="615">
        <v>-0.13548005780166666</v>
      </c>
      <c r="I30" s="616">
        <v>0.40825497445810022</v>
      </c>
      <c r="J30" s="617" t="s">
        <v>1</v>
      </c>
    </row>
    <row r="31" spans="1:10" ht="14.4" customHeight="1" x14ac:dyDescent="0.3">
      <c r="A31" s="613" t="s">
        <v>543</v>
      </c>
      <c r="B31" s="614" t="s">
        <v>338</v>
      </c>
      <c r="C31" s="615">
        <v>0</v>
      </c>
      <c r="D31" s="615">
        <v>0</v>
      </c>
      <c r="E31" s="615"/>
      <c r="F31" s="615" t="s">
        <v>534</v>
      </c>
      <c r="G31" s="615" t="s">
        <v>534</v>
      </c>
      <c r="H31" s="615" t="s">
        <v>534</v>
      </c>
      <c r="I31" s="616" t="s">
        <v>534</v>
      </c>
      <c r="J31" s="617" t="s">
        <v>1</v>
      </c>
    </row>
    <row r="32" spans="1:10" ht="14.4" customHeight="1" x14ac:dyDescent="0.3">
      <c r="A32" s="613" t="s">
        <v>543</v>
      </c>
      <c r="B32" s="614" t="s">
        <v>545</v>
      </c>
      <c r="C32" s="615">
        <v>168.02065000000002</v>
      </c>
      <c r="D32" s="615">
        <v>137.17739999999898</v>
      </c>
      <c r="E32" s="615"/>
      <c r="F32" s="615">
        <v>159.54363999999998</v>
      </c>
      <c r="G32" s="615">
        <v>148.56097205538165</v>
      </c>
      <c r="H32" s="615">
        <v>10.982667944618328</v>
      </c>
      <c r="I32" s="616">
        <v>1.0739270064854189</v>
      </c>
      <c r="J32" s="617" t="s">
        <v>541</v>
      </c>
    </row>
    <row r="33" spans="1:10" ht="14.4" customHeight="1" x14ac:dyDescent="0.3">
      <c r="A33" s="613" t="s">
        <v>534</v>
      </c>
      <c r="B33" s="614" t="s">
        <v>534</v>
      </c>
      <c r="C33" s="615" t="s">
        <v>534</v>
      </c>
      <c r="D33" s="615" t="s">
        <v>534</v>
      </c>
      <c r="E33" s="615"/>
      <c r="F33" s="615" t="s">
        <v>534</v>
      </c>
      <c r="G33" s="615" t="s">
        <v>534</v>
      </c>
      <c r="H33" s="615" t="s">
        <v>534</v>
      </c>
      <c r="I33" s="616" t="s">
        <v>534</v>
      </c>
      <c r="J33" s="617" t="s">
        <v>542</v>
      </c>
    </row>
    <row r="34" spans="1:10" ht="14.4" customHeight="1" x14ac:dyDescent="0.3">
      <c r="A34" s="613" t="s">
        <v>546</v>
      </c>
      <c r="B34" s="614" t="s">
        <v>547</v>
      </c>
      <c r="C34" s="615" t="s">
        <v>534</v>
      </c>
      <c r="D34" s="615" t="s">
        <v>534</v>
      </c>
      <c r="E34" s="615"/>
      <c r="F34" s="615" t="s">
        <v>534</v>
      </c>
      <c r="G34" s="615" t="s">
        <v>534</v>
      </c>
      <c r="H34" s="615" t="s">
        <v>534</v>
      </c>
      <c r="I34" s="616" t="s">
        <v>534</v>
      </c>
      <c r="J34" s="617" t="s">
        <v>0</v>
      </c>
    </row>
    <row r="35" spans="1:10" ht="14.4" customHeight="1" x14ac:dyDescent="0.3">
      <c r="A35" s="613" t="s">
        <v>546</v>
      </c>
      <c r="B35" s="614" t="s">
        <v>331</v>
      </c>
      <c r="C35" s="615">
        <v>0</v>
      </c>
      <c r="D35" s="615">
        <v>1.11608</v>
      </c>
      <c r="E35" s="615"/>
      <c r="F35" s="615">
        <v>1.1413500000000001</v>
      </c>
      <c r="G35" s="615">
        <v>1.1266425473345834</v>
      </c>
      <c r="H35" s="615">
        <v>1.4707452665416731E-2</v>
      </c>
      <c r="I35" s="616">
        <v>1.0130542315308539</v>
      </c>
      <c r="J35" s="617" t="s">
        <v>1</v>
      </c>
    </row>
    <row r="36" spans="1:10" ht="14.4" customHeight="1" x14ac:dyDescent="0.3">
      <c r="A36" s="613" t="s">
        <v>546</v>
      </c>
      <c r="B36" s="614" t="s">
        <v>548</v>
      </c>
      <c r="C36" s="615">
        <v>0</v>
      </c>
      <c r="D36" s="615">
        <v>1.11608</v>
      </c>
      <c r="E36" s="615"/>
      <c r="F36" s="615">
        <v>1.1413500000000001</v>
      </c>
      <c r="G36" s="615">
        <v>1.1266425473345834</v>
      </c>
      <c r="H36" s="615">
        <v>1.4707452665416731E-2</v>
      </c>
      <c r="I36" s="616">
        <v>1.0130542315308539</v>
      </c>
      <c r="J36" s="617" t="s">
        <v>541</v>
      </c>
    </row>
    <row r="37" spans="1:10" ht="14.4" customHeight="1" x14ac:dyDescent="0.3">
      <c r="A37" s="613" t="s">
        <v>534</v>
      </c>
      <c r="B37" s="614" t="s">
        <v>534</v>
      </c>
      <c r="C37" s="615" t="s">
        <v>534</v>
      </c>
      <c r="D37" s="615" t="s">
        <v>534</v>
      </c>
      <c r="E37" s="615"/>
      <c r="F37" s="615" t="s">
        <v>534</v>
      </c>
      <c r="G37" s="615" t="s">
        <v>534</v>
      </c>
      <c r="H37" s="615" t="s">
        <v>534</v>
      </c>
      <c r="I37" s="616" t="s">
        <v>534</v>
      </c>
      <c r="J37" s="617" t="s">
        <v>542</v>
      </c>
    </row>
    <row r="38" spans="1:10" ht="14.4" customHeight="1" x14ac:dyDescent="0.3">
      <c r="A38" s="613" t="s">
        <v>549</v>
      </c>
      <c r="B38" s="614" t="s">
        <v>550</v>
      </c>
      <c r="C38" s="615" t="s">
        <v>534</v>
      </c>
      <c r="D38" s="615" t="s">
        <v>534</v>
      </c>
      <c r="E38" s="615"/>
      <c r="F38" s="615" t="s">
        <v>534</v>
      </c>
      <c r="G38" s="615" t="s">
        <v>534</v>
      </c>
      <c r="H38" s="615" t="s">
        <v>534</v>
      </c>
      <c r="I38" s="616" t="s">
        <v>534</v>
      </c>
      <c r="J38" s="617" t="s">
        <v>0</v>
      </c>
    </row>
    <row r="39" spans="1:10" ht="14.4" customHeight="1" x14ac:dyDescent="0.3">
      <c r="A39" s="613" t="s">
        <v>549</v>
      </c>
      <c r="B39" s="614" t="s">
        <v>331</v>
      </c>
      <c r="C39" s="615">
        <v>1147.9716599999999</v>
      </c>
      <c r="D39" s="615">
        <v>1033.3263400000001</v>
      </c>
      <c r="E39" s="615"/>
      <c r="F39" s="615">
        <v>1041.5909000000011</v>
      </c>
      <c r="G39" s="615">
        <v>1126.6450397238541</v>
      </c>
      <c r="H39" s="615">
        <v>-85.054139723853041</v>
      </c>
      <c r="I39" s="616">
        <v>0.92450671087612457</v>
      </c>
      <c r="J39" s="617" t="s">
        <v>1</v>
      </c>
    </row>
    <row r="40" spans="1:10" ht="14.4" customHeight="1" x14ac:dyDescent="0.3">
      <c r="A40" s="613" t="s">
        <v>549</v>
      </c>
      <c r="B40" s="614" t="s">
        <v>332</v>
      </c>
      <c r="C40" s="615">
        <v>144.85364000000001</v>
      </c>
      <c r="D40" s="615">
        <v>121.10948999999999</v>
      </c>
      <c r="E40" s="615"/>
      <c r="F40" s="615">
        <v>127.24523000000001</v>
      </c>
      <c r="G40" s="615">
        <v>185.44189085106791</v>
      </c>
      <c r="H40" s="615">
        <v>-58.196660851067904</v>
      </c>
      <c r="I40" s="616">
        <v>0.68617306163143688</v>
      </c>
      <c r="J40" s="617" t="s">
        <v>1</v>
      </c>
    </row>
    <row r="41" spans="1:10" ht="14.4" customHeight="1" x14ac:dyDescent="0.3">
      <c r="A41" s="613" t="s">
        <v>549</v>
      </c>
      <c r="B41" s="614" t="s">
        <v>333</v>
      </c>
      <c r="C41" s="615">
        <v>19.799999999999997</v>
      </c>
      <c r="D41" s="615">
        <v>7.6840799999999998</v>
      </c>
      <c r="E41" s="615"/>
      <c r="F41" s="615">
        <v>0</v>
      </c>
      <c r="G41" s="615">
        <v>3.1191329533249998</v>
      </c>
      <c r="H41" s="615">
        <v>-3.1191329533249998</v>
      </c>
      <c r="I41" s="616">
        <v>0</v>
      </c>
      <c r="J41" s="617" t="s">
        <v>1</v>
      </c>
    </row>
    <row r="42" spans="1:10" ht="14.4" customHeight="1" x14ac:dyDescent="0.3">
      <c r="A42" s="613" t="s">
        <v>549</v>
      </c>
      <c r="B42" s="614" t="s">
        <v>334</v>
      </c>
      <c r="C42" s="615">
        <v>122.7328</v>
      </c>
      <c r="D42" s="615">
        <v>273.45089999999999</v>
      </c>
      <c r="E42" s="615"/>
      <c r="F42" s="615">
        <v>111.41916000000001</v>
      </c>
      <c r="G42" s="615">
        <v>181.25159149614706</v>
      </c>
      <c r="H42" s="615">
        <v>-69.832431496147052</v>
      </c>
      <c r="I42" s="616">
        <v>0.61472100233872151</v>
      </c>
      <c r="J42" s="617" t="s">
        <v>1</v>
      </c>
    </row>
    <row r="43" spans="1:10" ht="14.4" customHeight="1" x14ac:dyDescent="0.3">
      <c r="A43" s="613" t="s">
        <v>549</v>
      </c>
      <c r="B43" s="614" t="s">
        <v>535</v>
      </c>
      <c r="C43" s="615">
        <v>101.9999</v>
      </c>
      <c r="D43" s="615">
        <v>0</v>
      </c>
      <c r="E43" s="615"/>
      <c r="F43" s="615" t="s">
        <v>534</v>
      </c>
      <c r="G43" s="615" t="s">
        <v>534</v>
      </c>
      <c r="H43" s="615" t="s">
        <v>534</v>
      </c>
      <c r="I43" s="616" t="s">
        <v>534</v>
      </c>
      <c r="J43" s="617" t="s">
        <v>1</v>
      </c>
    </row>
    <row r="44" spans="1:10" ht="14.4" customHeight="1" x14ac:dyDescent="0.3">
      <c r="A44" s="613" t="s">
        <v>549</v>
      </c>
      <c r="B44" s="614" t="s">
        <v>336</v>
      </c>
      <c r="C44" s="615">
        <v>187.34469999999999</v>
      </c>
      <c r="D44" s="615">
        <v>149.2516</v>
      </c>
      <c r="E44" s="615"/>
      <c r="F44" s="615">
        <v>110.90782000000002</v>
      </c>
      <c r="G44" s="615">
        <v>129.57087662505251</v>
      </c>
      <c r="H44" s="615">
        <v>-18.663056625052491</v>
      </c>
      <c r="I44" s="616">
        <v>0.85596256573104024</v>
      </c>
      <c r="J44" s="617" t="s">
        <v>1</v>
      </c>
    </row>
    <row r="45" spans="1:10" ht="14.4" customHeight="1" x14ac:dyDescent="0.3">
      <c r="A45" s="613" t="s">
        <v>549</v>
      </c>
      <c r="B45" s="614" t="s">
        <v>337</v>
      </c>
      <c r="C45" s="615">
        <v>4.5802399999999999</v>
      </c>
      <c r="D45" s="615">
        <v>27.004249999999999</v>
      </c>
      <c r="E45" s="615"/>
      <c r="F45" s="615">
        <v>19.82151</v>
      </c>
      <c r="G45" s="615">
        <v>21.022490757637499</v>
      </c>
      <c r="H45" s="615">
        <v>-1.2009807576374989</v>
      </c>
      <c r="I45" s="616">
        <v>0.94287162394393342</v>
      </c>
      <c r="J45" s="617" t="s">
        <v>1</v>
      </c>
    </row>
    <row r="46" spans="1:10" ht="14.4" customHeight="1" x14ac:dyDescent="0.3">
      <c r="A46" s="613" t="s">
        <v>549</v>
      </c>
      <c r="B46" s="614" t="s">
        <v>338</v>
      </c>
      <c r="C46" s="615">
        <v>36.37603</v>
      </c>
      <c r="D46" s="615">
        <v>38.409919999999005</v>
      </c>
      <c r="E46" s="615"/>
      <c r="F46" s="615">
        <v>38.396839999999997</v>
      </c>
      <c r="G46" s="615">
        <v>38.038329428362921</v>
      </c>
      <c r="H46" s="615">
        <v>0.35851057163707623</v>
      </c>
      <c r="I46" s="616">
        <v>1.0094249820385055</v>
      </c>
      <c r="J46" s="617" t="s">
        <v>1</v>
      </c>
    </row>
    <row r="47" spans="1:10" ht="14.4" customHeight="1" x14ac:dyDescent="0.3">
      <c r="A47" s="613" t="s">
        <v>549</v>
      </c>
      <c r="B47" s="614" t="s">
        <v>551</v>
      </c>
      <c r="C47" s="615">
        <v>1765.6589699999997</v>
      </c>
      <c r="D47" s="615">
        <v>1650.2365799999991</v>
      </c>
      <c r="E47" s="615"/>
      <c r="F47" s="615">
        <v>1449.381460000001</v>
      </c>
      <c r="G47" s="615">
        <v>1685.0893518354471</v>
      </c>
      <c r="H47" s="615">
        <v>-235.70789183544616</v>
      </c>
      <c r="I47" s="616">
        <v>0.86012142823245163</v>
      </c>
      <c r="J47" s="617" t="s">
        <v>541</v>
      </c>
    </row>
    <row r="48" spans="1:10" ht="14.4" customHeight="1" x14ac:dyDescent="0.3">
      <c r="A48" s="613" t="s">
        <v>534</v>
      </c>
      <c r="B48" s="614" t="s">
        <v>534</v>
      </c>
      <c r="C48" s="615" t="s">
        <v>534</v>
      </c>
      <c r="D48" s="615" t="s">
        <v>534</v>
      </c>
      <c r="E48" s="615"/>
      <c r="F48" s="615" t="s">
        <v>534</v>
      </c>
      <c r="G48" s="615" t="s">
        <v>534</v>
      </c>
      <c r="H48" s="615" t="s">
        <v>534</v>
      </c>
      <c r="I48" s="616" t="s">
        <v>534</v>
      </c>
      <c r="J48" s="617" t="s">
        <v>542</v>
      </c>
    </row>
    <row r="49" spans="1:10" ht="14.4" customHeight="1" x14ac:dyDescent="0.3">
      <c r="A49" s="613" t="s">
        <v>552</v>
      </c>
      <c r="B49" s="614" t="s">
        <v>553</v>
      </c>
      <c r="C49" s="615" t="s">
        <v>534</v>
      </c>
      <c r="D49" s="615" t="s">
        <v>534</v>
      </c>
      <c r="E49" s="615"/>
      <c r="F49" s="615" t="s">
        <v>534</v>
      </c>
      <c r="G49" s="615" t="s">
        <v>534</v>
      </c>
      <c r="H49" s="615" t="s">
        <v>534</v>
      </c>
      <c r="I49" s="616" t="s">
        <v>534</v>
      </c>
      <c r="J49" s="617" t="s">
        <v>0</v>
      </c>
    </row>
    <row r="50" spans="1:10" ht="14.4" customHeight="1" x14ac:dyDescent="0.3">
      <c r="A50" s="613" t="s">
        <v>552</v>
      </c>
      <c r="B50" s="614" t="s">
        <v>331</v>
      </c>
      <c r="C50" s="615">
        <v>505.46880999999996</v>
      </c>
      <c r="D50" s="615">
        <v>373.87717999999904</v>
      </c>
      <c r="E50" s="615"/>
      <c r="F50" s="615">
        <v>570.265050000001</v>
      </c>
      <c r="G50" s="615">
        <v>437.09440178554166</v>
      </c>
      <c r="H50" s="615">
        <v>133.17064821445933</v>
      </c>
      <c r="I50" s="616">
        <v>1.3046725093491334</v>
      </c>
      <c r="J50" s="617" t="s">
        <v>1</v>
      </c>
    </row>
    <row r="51" spans="1:10" ht="14.4" customHeight="1" x14ac:dyDescent="0.3">
      <c r="A51" s="613" t="s">
        <v>552</v>
      </c>
      <c r="B51" s="614" t="s">
        <v>332</v>
      </c>
      <c r="C51" s="615">
        <v>0</v>
      </c>
      <c r="D51" s="615">
        <v>0</v>
      </c>
      <c r="E51" s="615"/>
      <c r="F51" s="615" t="s">
        <v>534</v>
      </c>
      <c r="G51" s="615" t="s">
        <v>534</v>
      </c>
      <c r="H51" s="615" t="s">
        <v>534</v>
      </c>
      <c r="I51" s="616" t="s">
        <v>534</v>
      </c>
      <c r="J51" s="617" t="s">
        <v>1</v>
      </c>
    </row>
    <row r="52" spans="1:10" ht="14.4" customHeight="1" x14ac:dyDescent="0.3">
      <c r="A52" s="613" t="s">
        <v>552</v>
      </c>
      <c r="B52" s="614" t="s">
        <v>335</v>
      </c>
      <c r="C52" s="615">
        <v>0</v>
      </c>
      <c r="D52" s="615">
        <v>7.9175700000000004</v>
      </c>
      <c r="E52" s="615"/>
      <c r="F52" s="615">
        <v>8.45838</v>
      </c>
      <c r="G52" s="615">
        <v>3.0896930285033335</v>
      </c>
      <c r="H52" s="615">
        <v>5.3686869714966665</v>
      </c>
      <c r="I52" s="616">
        <v>2.7376117698324522</v>
      </c>
      <c r="J52" s="617" t="s">
        <v>1</v>
      </c>
    </row>
    <row r="53" spans="1:10" ht="14.4" customHeight="1" x14ac:dyDescent="0.3">
      <c r="A53" s="613" t="s">
        <v>552</v>
      </c>
      <c r="B53" s="614" t="s">
        <v>336</v>
      </c>
      <c r="C53" s="615">
        <v>4.2346599999999999</v>
      </c>
      <c r="D53" s="615">
        <v>0.45350999999899999</v>
      </c>
      <c r="E53" s="615"/>
      <c r="F53" s="615">
        <v>0.39238000000000001</v>
      </c>
      <c r="G53" s="615">
        <v>0.40115213403458333</v>
      </c>
      <c r="H53" s="615">
        <v>-8.7721340345833232E-3</v>
      </c>
      <c r="I53" s="616">
        <v>0.97813265020839435</v>
      </c>
      <c r="J53" s="617" t="s">
        <v>1</v>
      </c>
    </row>
    <row r="54" spans="1:10" ht="14.4" customHeight="1" x14ac:dyDescent="0.3">
      <c r="A54" s="613" t="s">
        <v>552</v>
      </c>
      <c r="B54" s="614" t="s">
        <v>338</v>
      </c>
      <c r="C54" s="615">
        <v>82.47547999999999</v>
      </c>
      <c r="D54" s="615">
        <v>72.901839999999993</v>
      </c>
      <c r="E54" s="615"/>
      <c r="F54" s="615">
        <v>66.219179999999994</v>
      </c>
      <c r="G54" s="615">
        <v>61.352516511853324</v>
      </c>
      <c r="H54" s="615">
        <v>4.8666634881466706</v>
      </c>
      <c r="I54" s="616">
        <v>1.0793229644819284</v>
      </c>
      <c r="J54" s="617" t="s">
        <v>1</v>
      </c>
    </row>
    <row r="55" spans="1:10" ht="14.4" customHeight="1" x14ac:dyDescent="0.3">
      <c r="A55" s="613" t="s">
        <v>552</v>
      </c>
      <c r="B55" s="614" t="s">
        <v>554</v>
      </c>
      <c r="C55" s="615">
        <v>592.17894999999999</v>
      </c>
      <c r="D55" s="615">
        <v>455.15009999999808</v>
      </c>
      <c r="E55" s="615"/>
      <c r="F55" s="615">
        <v>645.33499000000097</v>
      </c>
      <c r="G55" s="615">
        <v>501.93776345993291</v>
      </c>
      <c r="H55" s="615">
        <v>143.39722654006806</v>
      </c>
      <c r="I55" s="616">
        <v>1.2856872643963053</v>
      </c>
      <c r="J55" s="617" t="s">
        <v>541</v>
      </c>
    </row>
    <row r="56" spans="1:10" ht="14.4" customHeight="1" x14ac:dyDescent="0.3">
      <c r="A56" s="613" t="s">
        <v>534</v>
      </c>
      <c r="B56" s="614" t="s">
        <v>534</v>
      </c>
      <c r="C56" s="615" t="s">
        <v>534</v>
      </c>
      <c r="D56" s="615" t="s">
        <v>534</v>
      </c>
      <c r="E56" s="615"/>
      <c r="F56" s="615" t="s">
        <v>534</v>
      </c>
      <c r="G56" s="615" t="s">
        <v>534</v>
      </c>
      <c r="H56" s="615" t="s">
        <v>534</v>
      </c>
      <c r="I56" s="616" t="s">
        <v>534</v>
      </c>
      <c r="J56" s="617" t="s">
        <v>542</v>
      </c>
    </row>
    <row r="57" spans="1:10" ht="14.4" customHeight="1" x14ac:dyDescent="0.3">
      <c r="A57" s="613" t="s">
        <v>532</v>
      </c>
      <c r="B57" s="614" t="s">
        <v>536</v>
      </c>
      <c r="C57" s="615">
        <v>2744.1909099999998</v>
      </c>
      <c r="D57" s="615">
        <v>2370.9748599999953</v>
      </c>
      <c r="E57" s="615"/>
      <c r="F57" s="615">
        <v>2387.3145200000017</v>
      </c>
      <c r="G57" s="615">
        <v>2466.267260118816</v>
      </c>
      <c r="H57" s="615">
        <v>-78.95274011881429</v>
      </c>
      <c r="I57" s="616">
        <v>0.96798694878063996</v>
      </c>
      <c r="J57" s="617" t="s">
        <v>537</v>
      </c>
    </row>
  </sheetData>
  <mergeCells count="3">
    <mergeCell ref="F3:I3"/>
    <mergeCell ref="C4:D4"/>
    <mergeCell ref="A1:I1"/>
  </mergeCells>
  <conditionalFormatting sqref="F16 F58:F65537">
    <cfRule type="cellIs" dxfId="69" priority="18" stopIfTrue="1" operator="greaterThan">
      <formula>1</formula>
    </cfRule>
  </conditionalFormatting>
  <conditionalFormatting sqref="H5:H15">
    <cfRule type="expression" dxfId="68" priority="14">
      <formula>$H5&gt;0</formula>
    </cfRule>
  </conditionalFormatting>
  <conditionalFormatting sqref="I5:I15">
    <cfRule type="expression" dxfId="67" priority="15">
      <formula>$I5&gt;1</formula>
    </cfRule>
  </conditionalFormatting>
  <conditionalFormatting sqref="B5:B15">
    <cfRule type="expression" dxfId="66" priority="11">
      <formula>OR($J5="NS",$J5="SumaNS",$J5="Účet")</formula>
    </cfRule>
  </conditionalFormatting>
  <conditionalFormatting sqref="B5:D15 F5:I15">
    <cfRule type="expression" dxfId="65" priority="17">
      <formula>AND($J5&lt;&gt;"",$J5&lt;&gt;"mezeraKL")</formula>
    </cfRule>
  </conditionalFormatting>
  <conditionalFormatting sqref="B5:D15 F5:I15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3" priority="13">
      <formula>OR($J5="SumaNS",$J5="NS")</formula>
    </cfRule>
  </conditionalFormatting>
  <conditionalFormatting sqref="A5:A15">
    <cfRule type="expression" dxfId="62" priority="9">
      <formula>AND($J5&lt;&gt;"mezeraKL",$J5&lt;&gt;"")</formula>
    </cfRule>
  </conditionalFormatting>
  <conditionalFormatting sqref="A5:A15">
    <cfRule type="expression" dxfId="61" priority="10">
      <formula>AND($J5&lt;&gt;"",$J5&lt;&gt;"mezeraKL")</formula>
    </cfRule>
  </conditionalFormatting>
  <conditionalFormatting sqref="H17:H57">
    <cfRule type="expression" dxfId="60" priority="5">
      <formula>$H17&gt;0</formula>
    </cfRule>
  </conditionalFormatting>
  <conditionalFormatting sqref="A17:A57">
    <cfRule type="expression" dxfId="59" priority="2">
      <formula>AND($J17&lt;&gt;"mezeraKL",$J17&lt;&gt;"")</formula>
    </cfRule>
  </conditionalFormatting>
  <conditionalFormatting sqref="I17:I57">
    <cfRule type="expression" dxfId="58" priority="6">
      <formula>$I17&gt;1</formula>
    </cfRule>
  </conditionalFormatting>
  <conditionalFormatting sqref="B17:B57">
    <cfRule type="expression" dxfId="57" priority="1">
      <formula>OR($J17="NS",$J17="SumaNS",$J17="Účet")</formula>
    </cfRule>
  </conditionalFormatting>
  <conditionalFormatting sqref="A17:D57 F17:I57">
    <cfRule type="expression" dxfId="56" priority="8">
      <formula>AND($J17&lt;&gt;"",$J17&lt;&gt;"mezeraKL")</formula>
    </cfRule>
  </conditionalFormatting>
  <conditionalFormatting sqref="B17:D57 F17:I57">
    <cfRule type="expression" dxfId="5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7 F17:I57">
    <cfRule type="expression" dxfId="5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160.52570368789429</v>
      </c>
      <c r="M3" s="210">
        <f>SUBTOTAL(9,M5:M1048576)</f>
        <v>14147.866666666665</v>
      </c>
      <c r="N3" s="211">
        <f>SUBTOTAL(9,N5:N1048576)</f>
        <v>2271096.2523491699</v>
      </c>
    </row>
    <row r="4" spans="1:14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8</v>
      </c>
      <c r="H4" s="619" t="s">
        <v>9</v>
      </c>
      <c r="I4" s="619" t="s">
        <v>10</v>
      </c>
      <c r="J4" s="620" t="s">
        <v>11</v>
      </c>
      <c r="K4" s="620" t="s">
        <v>12</v>
      </c>
      <c r="L4" s="621" t="s">
        <v>185</v>
      </c>
      <c r="M4" s="621" t="s">
        <v>13</v>
      </c>
      <c r="N4" s="622" t="s">
        <v>202</v>
      </c>
    </row>
    <row r="5" spans="1:14" ht="14.4" customHeight="1" x14ac:dyDescent="0.3">
      <c r="A5" s="623" t="s">
        <v>532</v>
      </c>
      <c r="B5" s="624" t="s">
        <v>533</v>
      </c>
      <c r="C5" s="625" t="s">
        <v>538</v>
      </c>
      <c r="D5" s="626" t="s">
        <v>2063</v>
      </c>
      <c r="E5" s="625" t="s">
        <v>555</v>
      </c>
      <c r="F5" s="626" t="s">
        <v>2068</v>
      </c>
      <c r="G5" s="625" t="s">
        <v>556</v>
      </c>
      <c r="H5" s="625" t="s">
        <v>557</v>
      </c>
      <c r="I5" s="625" t="s">
        <v>557</v>
      </c>
      <c r="J5" s="625" t="s">
        <v>558</v>
      </c>
      <c r="K5" s="625" t="s">
        <v>559</v>
      </c>
      <c r="L5" s="627">
        <v>179.40000000000006</v>
      </c>
      <c r="M5" s="627">
        <v>12</v>
      </c>
      <c r="N5" s="628">
        <v>2152.8000000000006</v>
      </c>
    </row>
    <row r="6" spans="1:14" ht="14.4" customHeight="1" x14ac:dyDescent="0.3">
      <c r="A6" s="629" t="s">
        <v>532</v>
      </c>
      <c r="B6" s="630" t="s">
        <v>533</v>
      </c>
      <c r="C6" s="631" t="s">
        <v>538</v>
      </c>
      <c r="D6" s="632" t="s">
        <v>2063</v>
      </c>
      <c r="E6" s="631" t="s">
        <v>555</v>
      </c>
      <c r="F6" s="632" t="s">
        <v>2068</v>
      </c>
      <c r="G6" s="631" t="s">
        <v>556</v>
      </c>
      <c r="H6" s="631" t="s">
        <v>560</v>
      </c>
      <c r="I6" s="631" t="s">
        <v>560</v>
      </c>
      <c r="J6" s="631" t="s">
        <v>561</v>
      </c>
      <c r="K6" s="631" t="s">
        <v>562</v>
      </c>
      <c r="L6" s="633">
        <v>181.58953525712067</v>
      </c>
      <c r="M6" s="633">
        <v>4</v>
      </c>
      <c r="N6" s="634">
        <v>726.35814102848269</v>
      </c>
    </row>
    <row r="7" spans="1:14" ht="14.4" customHeight="1" x14ac:dyDescent="0.3">
      <c r="A7" s="629" t="s">
        <v>532</v>
      </c>
      <c r="B7" s="630" t="s">
        <v>533</v>
      </c>
      <c r="C7" s="631" t="s">
        <v>538</v>
      </c>
      <c r="D7" s="632" t="s">
        <v>2063</v>
      </c>
      <c r="E7" s="631" t="s">
        <v>555</v>
      </c>
      <c r="F7" s="632" t="s">
        <v>2068</v>
      </c>
      <c r="G7" s="631" t="s">
        <v>556</v>
      </c>
      <c r="H7" s="631" t="s">
        <v>563</v>
      </c>
      <c r="I7" s="631" t="s">
        <v>563</v>
      </c>
      <c r="J7" s="631" t="s">
        <v>564</v>
      </c>
      <c r="K7" s="631" t="s">
        <v>562</v>
      </c>
      <c r="L7" s="633">
        <v>149.5</v>
      </c>
      <c r="M7" s="633">
        <v>1</v>
      </c>
      <c r="N7" s="634">
        <v>149.5</v>
      </c>
    </row>
    <row r="8" spans="1:14" ht="14.4" customHeight="1" x14ac:dyDescent="0.3">
      <c r="A8" s="629" t="s">
        <v>532</v>
      </c>
      <c r="B8" s="630" t="s">
        <v>533</v>
      </c>
      <c r="C8" s="631" t="s">
        <v>538</v>
      </c>
      <c r="D8" s="632" t="s">
        <v>2063</v>
      </c>
      <c r="E8" s="631" t="s">
        <v>555</v>
      </c>
      <c r="F8" s="632" t="s">
        <v>2068</v>
      </c>
      <c r="G8" s="631" t="s">
        <v>556</v>
      </c>
      <c r="H8" s="631" t="s">
        <v>565</v>
      </c>
      <c r="I8" s="631" t="s">
        <v>565</v>
      </c>
      <c r="J8" s="631" t="s">
        <v>558</v>
      </c>
      <c r="K8" s="631" t="s">
        <v>566</v>
      </c>
      <c r="L8" s="633">
        <v>97.18</v>
      </c>
      <c r="M8" s="633">
        <v>2</v>
      </c>
      <c r="N8" s="634">
        <v>194.36</v>
      </c>
    </row>
    <row r="9" spans="1:14" ht="14.4" customHeight="1" x14ac:dyDescent="0.3">
      <c r="A9" s="629" t="s">
        <v>532</v>
      </c>
      <c r="B9" s="630" t="s">
        <v>533</v>
      </c>
      <c r="C9" s="631" t="s">
        <v>538</v>
      </c>
      <c r="D9" s="632" t="s">
        <v>2063</v>
      </c>
      <c r="E9" s="631" t="s">
        <v>555</v>
      </c>
      <c r="F9" s="632" t="s">
        <v>2068</v>
      </c>
      <c r="G9" s="631" t="s">
        <v>556</v>
      </c>
      <c r="H9" s="631" t="s">
        <v>567</v>
      </c>
      <c r="I9" s="631" t="s">
        <v>567</v>
      </c>
      <c r="J9" s="631" t="s">
        <v>558</v>
      </c>
      <c r="K9" s="631" t="s">
        <v>568</v>
      </c>
      <c r="L9" s="633">
        <v>97.752181856393307</v>
      </c>
      <c r="M9" s="633">
        <v>3</v>
      </c>
      <c r="N9" s="634">
        <v>293.25654556917993</v>
      </c>
    </row>
    <row r="10" spans="1:14" ht="14.4" customHeight="1" x14ac:dyDescent="0.3">
      <c r="A10" s="629" t="s">
        <v>532</v>
      </c>
      <c r="B10" s="630" t="s">
        <v>533</v>
      </c>
      <c r="C10" s="631" t="s">
        <v>538</v>
      </c>
      <c r="D10" s="632" t="s">
        <v>2063</v>
      </c>
      <c r="E10" s="631" t="s">
        <v>555</v>
      </c>
      <c r="F10" s="632" t="s">
        <v>2068</v>
      </c>
      <c r="G10" s="631" t="s">
        <v>556</v>
      </c>
      <c r="H10" s="631" t="s">
        <v>569</v>
      </c>
      <c r="I10" s="631" t="s">
        <v>570</v>
      </c>
      <c r="J10" s="631" t="s">
        <v>571</v>
      </c>
      <c r="K10" s="631" t="s">
        <v>572</v>
      </c>
      <c r="L10" s="633">
        <v>101.8159292242499</v>
      </c>
      <c r="M10" s="633">
        <v>5</v>
      </c>
      <c r="N10" s="634">
        <v>509.07964612124948</v>
      </c>
    </row>
    <row r="11" spans="1:14" ht="14.4" customHeight="1" x14ac:dyDescent="0.3">
      <c r="A11" s="629" t="s">
        <v>532</v>
      </c>
      <c r="B11" s="630" t="s">
        <v>533</v>
      </c>
      <c r="C11" s="631" t="s">
        <v>538</v>
      </c>
      <c r="D11" s="632" t="s">
        <v>2063</v>
      </c>
      <c r="E11" s="631" t="s">
        <v>555</v>
      </c>
      <c r="F11" s="632" t="s">
        <v>2068</v>
      </c>
      <c r="G11" s="631" t="s">
        <v>556</v>
      </c>
      <c r="H11" s="631" t="s">
        <v>573</v>
      </c>
      <c r="I11" s="631" t="s">
        <v>574</v>
      </c>
      <c r="J11" s="631" t="s">
        <v>575</v>
      </c>
      <c r="K11" s="631" t="s">
        <v>576</v>
      </c>
      <c r="L11" s="633">
        <v>67.930000000000021</v>
      </c>
      <c r="M11" s="633">
        <v>5</v>
      </c>
      <c r="N11" s="634">
        <v>339.65000000000009</v>
      </c>
    </row>
    <row r="12" spans="1:14" ht="14.4" customHeight="1" x14ac:dyDescent="0.3">
      <c r="A12" s="629" t="s">
        <v>532</v>
      </c>
      <c r="B12" s="630" t="s">
        <v>533</v>
      </c>
      <c r="C12" s="631" t="s">
        <v>538</v>
      </c>
      <c r="D12" s="632" t="s">
        <v>2063</v>
      </c>
      <c r="E12" s="631" t="s">
        <v>555</v>
      </c>
      <c r="F12" s="632" t="s">
        <v>2068</v>
      </c>
      <c r="G12" s="631" t="s">
        <v>556</v>
      </c>
      <c r="H12" s="631" t="s">
        <v>577</v>
      </c>
      <c r="I12" s="631" t="s">
        <v>578</v>
      </c>
      <c r="J12" s="631" t="s">
        <v>579</v>
      </c>
      <c r="K12" s="631" t="s">
        <v>580</v>
      </c>
      <c r="L12" s="633">
        <v>42.400000000000006</v>
      </c>
      <c r="M12" s="633">
        <v>1</v>
      </c>
      <c r="N12" s="634">
        <v>42.400000000000006</v>
      </c>
    </row>
    <row r="13" spans="1:14" ht="14.4" customHeight="1" x14ac:dyDescent="0.3">
      <c r="A13" s="629" t="s">
        <v>532</v>
      </c>
      <c r="B13" s="630" t="s">
        <v>533</v>
      </c>
      <c r="C13" s="631" t="s">
        <v>538</v>
      </c>
      <c r="D13" s="632" t="s">
        <v>2063</v>
      </c>
      <c r="E13" s="631" t="s">
        <v>555</v>
      </c>
      <c r="F13" s="632" t="s">
        <v>2068</v>
      </c>
      <c r="G13" s="631" t="s">
        <v>556</v>
      </c>
      <c r="H13" s="631" t="s">
        <v>581</v>
      </c>
      <c r="I13" s="631" t="s">
        <v>582</v>
      </c>
      <c r="J13" s="631" t="s">
        <v>583</v>
      </c>
      <c r="K13" s="631" t="s">
        <v>584</v>
      </c>
      <c r="L13" s="633">
        <v>59.186666666666667</v>
      </c>
      <c r="M13" s="633">
        <v>3</v>
      </c>
      <c r="N13" s="634">
        <v>177.56</v>
      </c>
    </row>
    <row r="14" spans="1:14" ht="14.4" customHeight="1" x14ac:dyDescent="0.3">
      <c r="A14" s="629" t="s">
        <v>532</v>
      </c>
      <c r="B14" s="630" t="s">
        <v>533</v>
      </c>
      <c r="C14" s="631" t="s">
        <v>538</v>
      </c>
      <c r="D14" s="632" t="s">
        <v>2063</v>
      </c>
      <c r="E14" s="631" t="s">
        <v>555</v>
      </c>
      <c r="F14" s="632" t="s">
        <v>2068</v>
      </c>
      <c r="G14" s="631" t="s">
        <v>556</v>
      </c>
      <c r="H14" s="631" t="s">
        <v>585</v>
      </c>
      <c r="I14" s="631" t="s">
        <v>586</v>
      </c>
      <c r="J14" s="631" t="s">
        <v>583</v>
      </c>
      <c r="K14" s="631" t="s">
        <v>587</v>
      </c>
      <c r="L14" s="633">
        <v>65.129869633498856</v>
      </c>
      <c r="M14" s="633">
        <v>2</v>
      </c>
      <c r="N14" s="634">
        <v>130.25973926699771</v>
      </c>
    </row>
    <row r="15" spans="1:14" ht="14.4" customHeight="1" x14ac:dyDescent="0.3">
      <c r="A15" s="629" t="s">
        <v>532</v>
      </c>
      <c r="B15" s="630" t="s">
        <v>533</v>
      </c>
      <c r="C15" s="631" t="s">
        <v>538</v>
      </c>
      <c r="D15" s="632" t="s">
        <v>2063</v>
      </c>
      <c r="E15" s="631" t="s">
        <v>555</v>
      </c>
      <c r="F15" s="632" t="s">
        <v>2068</v>
      </c>
      <c r="G15" s="631" t="s">
        <v>556</v>
      </c>
      <c r="H15" s="631" t="s">
        <v>588</v>
      </c>
      <c r="I15" s="631" t="s">
        <v>589</v>
      </c>
      <c r="J15" s="631" t="s">
        <v>590</v>
      </c>
      <c r="K15" s="631" t="s">
        <v>591</v>
      </c>
      <c r="L15" s="633">
        <v>42.039999999999992</v>
      </c>
      <c r="M15" s="633">
        <v>2</v>
      </c>
      <c r="N15" s="634">
        <v>84.079999999999984</v>
      </c>
    </row>
    <row r="16" spans="1:14" ht="14.4" customHeight="1" x14ac:dyDescent="0.3">
      <c r="A16" s="629" t="s">
        <v>532</v>
      </c>
      <c r="B16" s="630" t="s">
        <v>533</v>
      </c>
      <c r="C16" s="631" t="s">
        <v>538</v>
      </c>
      <c r="D16" s="632" t="s">
        <v>2063</v>
      </c>
      <c r="E16" s="631" t="s">
        <v>555</v>
      </c>
      <c r="F16" s="632" t="s">
        <v>2068</v>
      </c>
      <c r="G16" s="631" t="s">
        <v>556</v>
      </c>
      <c r="H16" s="631" t="s">
        <v>592</v>
      </c>
      <c r="I16" s="631" t="s">
        <v>593</v>
      </c>
      <c r="J16" s="631" t="s">
        <v>590</v>
      </c>
      <c r="K16" s="631" t="s">
        <v>594</v>
      </c>
      <c r="L16" s="633">
        <v>81.136293888640481</v>
      </c>
      <c r="M16" s="633">
        <v>32</v>
      </c>
      <c r="N16" s="634">
        <v>2596.3614044364954</v>
      </c>
    </row>
    <row r="17" spans="1:14" ht="14.4" customHeight="1" x14ac:dyDescent="0.3">
      <c r="A17" s="629" t="s">
        <v>532</v>
      </c>
      <c r="B17" s="630" t="s">
        <v>533</v>
      </c>
      <c r="C17" s="631" t="s">
        <v>538</v>
      </c>
      <c r="D17" s="632" t="s">
        <v>2063</v>
      </c>
      <c r="E17" s="631" t="s">
        <v>555</v>
      </c>
      <c r="F17" s="632" t="s">
        <v>2068</v>
      </c>
      <c r="G17" s="631" t="s">
        <v>556</v>
      </c>
      <c r="H17" s="631" t="s">
        <v>595</v>
      </c>
      <c r="I17" s="631" t="s">
        <v>596</v>
      </c>
      <c r="J17" s="631" t="s">
        <v>597</v>
      </c>
      <c r="K17" s="631" t="s">
        <v>598</v>
      </c>
      <c r="L17" s="633">
        <v>62.02</v>
      </c>
      <c r="M17" s="633">
        <v>1</v>
      </c>
      <c r="N17" s="634">
        <v>62.02</v>
      </c>
    </row>
    <row r="18" spans="1:14" ht="14.4" customHeight="1" x14ac:dyDescent="0.3">
      <c r="A18" s="629" t="s">
        <v>532</v>
      </c>
      <c r="B18" s="630" t="s">
        <v>533</v>
      </c>
      <c r="C18" s="631" t="s">
        <v>538</v>
      </c>
      <c r="D18" s="632" t="s">
        <v>2063</v>
      </c>
      <c r="E18" s="631" t="s">
        <v>555</v>
      </c>
      <c r="F18" s="632" t="s">
        <v>2068</v>
      </c>
      <c r="G18" s="631" t="s">
        <v>556</v>
      </c>
      <c r="H18" s="631" t="s">
        <v>599</v>
      </c>
      <c r="I18" s="631" t="s">
        <v>600</v>
      </c>
      <c r="J18" s="631" t="s">
        <v>601</v>
      </c>
      <c r="K18" s="631" t="s">
        <v>602</v>
      </c>
      <c r="L18" s="633">
        <v>176.31</v>
      </c>
      <c r="M18" s="633">
        <v>1</v>
      </c>
      <c r="N18" s="634">
        <v>176.31</v>
      </c>
    </row>
    <row r="19" spans="1:14" ht="14.4" customHeight="1" x14ac:dyDescent="0.3">
      <c r="A19" s="629" t="s">
        <v>532</v>
      </c>
      <c r="B19" s="630" t="s">
        <v>533</v>
      </c>
      <c r="C19" s="631" t="s">
        <v>538</v>
      </c>
      <c r="D19" s="632" t="s">
        <v>2063</v>
      </c>
      <c r="E19" s="631" t="s">
        <v>555</v>
      </c>
      <c r="F19" s="632" t="s">
        <v>2068</v>
      </c>
      <c r="G19" s="631" t="s">
        <v>556</v>
      </c>
      <c r="H19" s="631" t="s">
        <v>603</v>
      </c>
      <c r="I19" s="631" t="s">
        <v>604</v>
      </c>
      <c r="J19" s="631" t="s">
        <v>605</v>
      </c>
      <c r="K19" s="631" t="s">
        <v>606</v>
      </c>
      <c r="L19" s="633">
        <v>37.549999999999997</v>
      </c>
      <c r="M19" s="633">
        <v>1</v>
      </c>
      <c r="N19" s="634">
        <v>37.549999999999997</v>
      </c>
    </row>
    <row r="20" spans="1:14" ht="14.4" customHeight="1" x14ac:dyDescent="0.3">
      <c r="A20" s="629" t="s">
        <v>532</v>
      </c>
      <c r="B20" s="630" t="s">
        <v>533</v>
      </c>
      <c r="C20" s="631" t="s">
        <v>538</v>
      </c>
      <c r="D20" s="632" t="s">
        <v>2063</v>
      </c>
      <c r="E20" s="631" t="s">
        <v>555</v>
      </c>
      <c r="F20" s="632" t="s">
        <v>2068</v>
      </c>
      <c r="G20" s="631" t="s">
        <v>556</v>
      </c>
      <c r="H20" s="631" t="s">
        <v>607</v>
      </c>
      <c r="I20" s="631" t="s">
        <v>608</v>
      </c>
      <c r="J20" s="631" t="s">
        <v>609</v>
      </c>
      <c r="K20" s="631" t="s">
        <v>610</v>
      </c>
      <c r="L20" s="633">
        <v>67.32997078642606</v>
      </c>
      <c r="M20" s="633">
        <v>5</v>
      </c>
      <c r="N20" s="634">
        <v>336.64985393213033</v>
      </c>
    </row>
    <row r="21" spans="1:14" ht="14.4" customHeight="1" x14ac:dyDescent="0.3">
      <c r="A21" s="629" t="s">
        <v>532</v>
      </c>
      <c r="B21" s="630" t="s">
        <v>533</v>
      </c>
      <c r="C21" s="631" t="s">
        <v>538</v>
      </c>
      <c r="D21" s="632" t="s">
        <v>2063</v>
      </c>
      <c r="E21" s="631" t="s">
        <v>555</v>
      </c>
      <c r="F21" s="632" t="s">
        <v>2068</v>
      </c>
      <c r="G21" s="631" t="s">
        <v>556</v>
      </c>
      <c r="H21" s="631" t="s">
        <v>611</v>
      </c>
      <c r="I21" s="631" t="s">
        <v>612</v>
      </c>
      <c r="J21" s="631" t="s">
        <v>613</v>
      </c>
      <c r="K21" s="631" t="s">
        <v>614</v>
      </c>
      <c r="L21" s="633">
        <v>60.350043923322225</v>
      </c>
      <c r="M21" s="633">
        <v>94</v>
      </c>
      <c r="N21" s="634">
        <v>5672.9041287922892</v>
      </c>
    </row>
    <row r="22" spans="1:14" ht="14.4" customHeight="1" x14ac:dyDescent="0.3">
      <c r="A22" s="629" t="s">
        <v>532</v>
      </c>
      <c r="B22" s="630" t="s">
        <v>533</v>
      </c>
      <c r="C22" s="631" t="s">
        <v>538</v>
      </c>
      <c r="D22" s="632" t="s">
        <v>2063</v>
      </c>
      <c r="E22" s="631" t="s">
        <v>555</v>
      </c>
      <c r="F22" s="632" t="s">
        <v>2068</v>
      </c>
      <c r="G22" s="631" t="s">
        <v>556</v>
      </c>
      <c r="H22" s="631" t="s">
        <v>615</v>
      </c>
      <c r="I22" s="631" t="s">
        <v>616</v>
      </c>
      <c r="J22" s="631" t="s">
        <v>617</v>
      </c>
      <c r="K22" s="631" t="s">
        <v>618</v>
      </c>
      <c r="L22" s="633">
        <v>260.00350645547297</v>
      </c>
      <c r="M22" s="633">
        <v>1</v>
      </c>
      <c r="N22" s="634">
        <v>260.00350645547297</v>
      </c>
    </row>
    <row r="23" spans="1:14" ht="14.4" customHeight="1" x14ac:dyDescent="0.3">
      <c r="A23" s="629" t="s">
        <v>532</v>
      </c>
      <c r="B23" s="630" t="s">
        <v>533</v>
      </c>
      <c r="C23" s="631" t="s">
        <v>538</v>
      </c>
      <c r="D23" s="632" t="s">
        <v>2063</v>
      </c>
      <c r="E23" s="631" t="s">
        <v>555</v>
      </c>
      <c r="F23" s="632" t="s">
        <v>2068</v>
      </c>
      <c r="G23" s="631" t="s">
        <v>556</v>
      </c>
      <c r="H23" s="631" t="s">
        <v>619</v>
      </c>
      <c r="I23" s="631" t="s">
        <v>620</v>
      </c>
      <c r="J23" s="631" t="s">
        <v>621</v>
      </c>
      <c r="K23" s="631" t="s">
        <v>622</v>
      </c>
      <c r="L23" s="633">
        <v>151.13891243950201</v>
      </c>
      <c r="M23" s="633">
        <v>1</v>
      </c>
      <c r="N23" s="634">
        <v>151.13891243950201</v>
      </c>
    </row>
    <row r="24" spans="1:14" ht="14.4" customHeight="1" x14ac:dyDescent="0.3">
      <c r="A24" s="629" t="s">
        <v>532</v>
      </c>
      <c r="B24" s="630" t="s">
        <v>533</v>
      </c>
      <c r="C24" s="631" t="s">
        <v>538</v>
      </c>
      <c r="D24" s="632" t="s">
        <v>2063</v>
      </c>
      <c r="E24" s="631" t="s">
        <v>555</v>
      </c>
      <c r="F24" s="632" t="s">
        <v>2068</v>
      </c>
      <c r="G24" s="631" t="s">
        <v>556</v>
      </c>
      <c r="H24" s="631" t="s">
        <v>623</v>
      </c>
      <c r="I24" s="631" t="s">
        <v>624</v>
      </c>
      <c r="J24" s="631" t="s">
        <v>625</v>
      </c>
      <c r="K24" s="631" t="s">
        <v>626</v>
      </c>
      <c r="L24" s="633">
        <v>42.18</v>
      </c>
      <c r="M24" s="633">
        <v>1</v>
      </c>
      <c r="N24" s="634">
        <v>42.18</v>
      </c>
    </row>
    <row r="25" spans="1:14" ht="14.4" customHeight="1" x14ac:dyDescent="0.3">
      <c r="A25" s="629" t="s">
        <v>532</v>
      </c>
      <c r="B25" s="630" t="s">
        <v>533</v>
      </c>
      <c r="C25" s="631" t="s">
        <v>538</v>
      </c>
      <c r="D25" s="632" t="s">
        <v>2063</v>
      </c>
      <c r="E25" s="631" t="s">
        <v>555</v>
      </c>
      <c r="F25" s="632" t="s">
        <v>2068</v>
      </c>
      <c r="G25" s="631" t="s">
        <v>556</v>
      </c>
      <c r="H25" s="631" t="s">
        <v>627</v>
      </c>
      <c r="I25" s="631" t="s">
        <v>628</v>
      </c>
      <c r="J25" s="631" t="s">
        <v>629</v>
      </c>
      <c r="K25" s="631" t="s">
        <v>630</v>
      </c>
      <c r="L25" s="633">
        <v>40.609999999999964</v>
      </c>
      <c r="M25" s="633">
        <v>1</v>
      </c>
      <c r="N25" s="634">
        <v>40.609999999999964</v>
      </c>
    </row>
    <row r="26" spans="1:14" ht="14.4" customHeight="1" x14ac:dyDescent="0.3">
      <c r="A26" s="629" t="s">
        <v>532</v>
      </c>
      <c r="B26" s="630" t="s">
        <v>533</v>
      </c>
      <c r="C26" s="631" t="s">
        <v>538</v>
      </c>
      <c r="D26" s="632" t="s">
        <v>2063</v>
      </c>
      <c r="E26" s="631" t="s">
        <v>555</v>
      </c>
      <c r="F26" s="632" t="s">
        <v>2068</v>
      </c>
      <c r="G26" s="631" t="s">
        <v>556</v>
      </c>
      <c r="H26" s="631" t="s">
        <v>631</v>
      </c>
      <c r="I26" s="631" t="s">
        <v>631</v>
      </c>
      <c r="J26" s="631" t="s">
        <v>632</v>
      </c>
      <c r="K26" s="631" t="s">
        <v>633</v>
      </c>
      <c r="L26" s="633">
        <v>38.211515300068648</v>
      </c>
      <c r="M26" s="633">
        <v>52</v>
      </c>
      <c r="N26" s="634">
        <v>1986.9987956035698</v>
      </c>
    </row>
    <row r="27" spans="1:14" ht="14.4" customHeight="1" x14ac:dyDescent="0.3">
      <c r="A27" s="629" t="s">
        <v>532</v>
      </c>
      <c r="B27" s="630" t="s">
        <v>533</v>
      </c>
      <c r="C27" s="631" t="s">
        <v>538</v>
      </c>
      <c r="D27" s="632" t="s">
        <v>2063</v>
      </c>
      <c r="E27" s="631" t="s">
        <v>555</v>
      </c>
      <c r="F27" s="632" t="s">
        <v>2068</v>
      </c>
      <c r="G27" s="631" t="s">
        <v>556</v>
      </c>
      <c r="H27" s="631" t="s">
        <v>634</v>
      </c>
      <c r="I27" s="631" t="s">
        <v>635</v>
      </c>
      <c r="J27" s="631" t="s">
        <v>636</v>
      </c>
      <c r="K27" s="631" t="s">
        <v>637</v>
      </c>
      <c r="L27" s="633">
        <v>237.05657974165601</v>
      </c>
      <c r="M27" s="633">
        <v>6</v>
      </c>
      <c r="N27" s="634">
        <v>1422.339478449936</v>
      </c>
    </row>
    <row r="28" spans="1:14" ht="14.4" customHeight="1" x14ac:dyDescent="0.3">
      <c r="A28" s="629" t="s">
        <v>532</v>
      </c>
      <c r="B28" s="630" t="s">
        <v>533</v>
      </c>
      <c r="C28" s="631" t="s">
        <v>538</v>
      </c>
      <c r="D28" s="632" t="s">
        <v>2063</v>
      </c>
      <c r="E28" s="631" t="s">
        <v>555</v>
      </c>
      <c r="F28" s="632" t="s">
        <v>2068</v>
      </c>
      <c r="G28" s="631" t="s">
        <v>556</v>
      </c>
      <c r="H28" s="631" t="s">
        <v>638</v>
      </c>
      <c r="I28" s="631" t="s">
        <v>639</v>
      </c>
      <c r="J28" s="631" t="s">
        <v>640</v>
      </c>
      <c r="K28" s="631" t="s">
        <v>641</v>
      </c>
      <c r="L28" s="633">
        <v>85.84999999999998</v>
      </c>
      <c r="M28" s="633">
        <v>1</v>
      </c>
      <c r="N28" s="634">
        <v>85.84999999999998</v>
      </c>
    </row>
    <row r="29" spans="1:14" ht="14.4" customHeight="1" x14ac:dyDescent="0.3">
      <c r="A29" s="629" t="s">
        <v>532</v>
      </c>
      <c r="B29" s="630" t="s">
        <v>533</v>
      </c>
      <c r="C29" s="631" t="s">
        <v>538</v>
      </c>
      <c r="D29" s="632" t="s">
        <v>2063</v>
      </c>
      <c r="E29" s="631" t="s">
        <v>555</v>
      </c>
      <c r="F29" s="632" t="s">
        <v>2068</v>
      </c>
      <c r="G29" s="631" t="s">
        <v>556</v>
      </c>
      <c r="H29" s="631" t="s">
        <v>642</v>
      </c>
      <c r="I29" s="631" t="s">
        <v>643</v>
      </c>
      <c r="J29" s="631" t="s">
        <v>644</v>
      </c>
      <c r="K29" s="631" t="s">
        <v>645</v>
      </c>
      <c r="L29" s="633">
        <v>42.980222647472324</v>
      </c>
      <c r="M29" s="633">
        <v>1</v>
      </c>
      <c r="N29" s="634">
        <v>42.980222647472324</v>
      </c>
    </row>
    <row r="30" spans="1:14" ht="14.4" customHeight="1" x14ac:dyDescent="0.3">
      <c r="A30" s="629" t="s">
        <v>532</v>
      </c>
      <c r="B30" s="630" t="s">
        <v>533</v>
      </c>
      <c r="C30" s="631" t="s">
        <v>538</v>
      </c>
      <c r="D30" s="632" t="s">
        <v>2063</v>
      </c>
      <c r="E30" s="631" t="s">
        <v>555</v>
      </c>
      <c r="F30" s="632" t="s">
        <v>2068</v>
      </c>
      <c r="G30" s="631" t="s">
        <v>556</v>
      </c>
      <c r="H30" s="631" t="s">
        <v>646</v>
      </c>
      <c r="I30" s="631" t="s">
        <v>647</v>
      </c>
      <c r="J30" s="631" t="s">
        <v>648</v>
      </c>
      <c r="K30" s="631" t="s">
        <v>649</v>
      </c>
      <c r="L30" s="633">
        <v>339.84333333333325</v>
      </c>
      <c r="M30" s="633">
        <v>3</v>
      </c>
      <c r="N30" s="634">
        <v>1019.5299999999997</v>
      </c>
    </row>
    <row r="31" spans="1:14" ht="14.4" customHeight="1" x14ac:dyDescent="0.3">
      <c r="A31" s="629" t="s">
        <v>532</v>
      </c>
      <c r="B31" s="630" t="s">
        <v>533</v>
      </c>
      <c r="C31" s="631" t="s">
        <v>538</v>
      </c>
      <c r="D31" s="632" t="s">
        <v>2063</v>
      </c>
      <c r="E31" s="631" t="s">
        <v>555</v>
      </c>
      <c r="F31" s="632" t="s">
        <v>2068</v>
      </c>
      <c r="G31" s="631" t="s">
        <v>556</v>
      </c>
      <c r="H31" s="631" t="s">
        <v>650</v>
      </c>
      <c r="I31" s="631" t="s">
        <v>651</v>
      </c>
      <c r="J31" s="631" t="s">
        <v>652</v>
      </c>
      <c r="K31" s="631" t="s">
        <v>653</v>
      </c>
      <c r="L31" s="633">
        <v>46</v>
      </c>
      <c r="M31" s="633">
        <v>1</v>
      </c>
      <c r="N31" s="634">
        <v>46</v>
      </c>
    </row>
    <row r="32" spans="1:14" ht="14.4" customHeight="1" x14ac:dyDescent="0.3">
      <c r="A32" s="629" t="s">
        <v>532</v>
      </c>
      <c r="B32" s="630" t="s">
        <v>533</v>
      </c>
      <c r="C32" s="631" t="s">
        <v>538</v>
      </c>
      <c r="D32" s="632" t="s">
        <v>2063</v>
      </c>
      <c r="E32" s="631" t="s">
        <v>555</v>
      </c>
      <c r="F32" s="632" t="s">
        <v>2068</v>
      </c>
      <c r="G32" s="631" t="s">
        <v>556</v>
      </c>
      <c r="H32" s="631" t="s">
        <v>654</v>
      </c>
      <c r="I32" s="631" t="s">
        <v>655</v>
      </c>
      <c r="J32" s="631" t="s">
        <v>613</v>
      </c>
      <c r="K32" s="631" t="s">
        <v>656</v>
      </c>
      <c r="L32" s="633">
        <v>22.544913463352206</v>
      </c>
      <c r="M32" s="633">
        <v>85</v>
      </c>
      <c r="N32" s="634">
        <v>1916.3176443849375</v>
      </c>
    </row>
    <row r="33" spans="1:14" ht="14.4" customHeight="1" x14ac:dyDescent="0.3">
      <c r="A33" s="629" t="s">
        <v>532</v>
      </c>
      <c r="B33" s="630" t="s">
        <v>533</v>
      </c>
      <c r="C33" s="631" t="s">
        <v>538</v>
      </c>
      <c r="D33" s="632" t="s">
        <v>2063</v>
      </c>
      <c r="E33" s="631" t="s">
        <v>555</v>
      </c>
      <c r="F33" s="632" t="s">
        <v>2068</v>
      </c>
      <c r="G33" s="631" t="s">
        <v>556</v>
      </c>
      <c r="H33" s="631" t="s">
        <v>657</v>
      </c>
      <c r="I33" s="631" t="s">
        <v>658</v>
      </c>
      <c r="J33" s="631" t="s">
        <v>659</v>
      </c>
      <c r="K33" s="631" t="s">
        <v>660</v>
      </c>
      <c r="L33" s="633">
        <v>77.099964569083312</v>
      </c>
      <c r="M33" s="633">
        <v>3</v>
      </c>
      <c r="N33" s="634">
        <v>231.29989370724994</v>
      </c>
    </row>
    <row r="34" spans="1:14" ht="14.4" customHeight="1" x14ac:dyDescent="0.3">
      <c r="A34" s="629" t="s">
        <v>532</v>
      </c>
      <c r="B34" s="630" t="s">
        <v>533</v>
      </c>
      <c r="C34" s="631" t="s">
        <v>538</v>
      </c>
      <c r="D34" s="632" t="s">
        <v>2063</v>
      </c>
      <c r="E34" s="631" t="s">
        <v>555</v>
      </c>
      <c r="F34" s="632" t="s">
        <v>2068</v>
      </c>
      <c r="G34" s="631" t="s">
        <v>556</v>
      </c>
      <c r="H34" s="631" t="s">
        <v>661</v>
      </c>
      <c r="I34" s="631" t="s">
        <v>662</v>
      </c>
      <c r="J34" s="631" t="s">
        <v>663</v>
      </c>
      <c r="K34" s="631" t="s">
        <v>664</v>
      </c>
      <c r="L34" s="633">
        <v>68.09</v>
      </c>
      <c r="M34" s="633">
        <v>1</v>
      </c>
      <c r="N34" s="634">
        <v>68.09</v>
      </c>
    </row>
    <row r="35" spans="1:14" ht="14.4" customHeight="1" x14ac:dyDescent="0.3">
      <c r="A35" s="629" t="s">
        <v>532</v>
      </c>
      <c r="B35" s="630" t="s">
        <v>533</v>
      </c>
      <c r="C35" s="631" t="s">
        <v>538</v>
      </c>
      <c r="D35" s="632" t="s">
        <v>2063</v>
      </c>
      <c r="E35" s="631" t="s">
        <v>555</v>
      </c>
      <c r="F35" s="632" t="s">
        <v>2068</v>
      </c>
      <c r="G35" s="631" t="s">
        <v>556</v>
      </c>
      <c r="H35" s="631" t="s">
        <v>665</v>
      </c>
      <c r="I35" s="631" t="s">
        <v>666</v>
      </c>
      <c r="J35" s="631" t="s">
        <v>667</v>
      </c>
      <c r="K35" s="631" t="s">
        <v>668</v>
      </c>
      <c r="L35" s="633">
        <v>87.629943749849559</v>
      </c>
      <c r="M35" s="633">
        <v>1</v>
      </c>
      <c r="N35" s="634">
        <v>87.629943749849559</v>
      </c>
    </row>
    <row r="36" spans="1:14" ht="14.4" customHeight="1" x14ac:dyDescent="0.3">
      <c r="A36" s="629" t="s">
        <v>532</v>
      </c>
      <c r="B36" s="630" t="s">
        <v>533</v>
      </c>
      <c r="C36" s="631" t="s">
        <v>538</v>
      </c>
      <c r="D36" s="632" t="s">
        <v>2063</v>
      </c>
      <c r="E36" s="631" t="s">
        <v>555</v>
      </c>
      <c r="F36" s="632" t="s">
        <v>2068</v>
      </c>
      <c r="G36" s="631" t="s">
        <v>556</v>
      </c>
      <c r="H36" s="631" t="s">
        <v>669</v>
      </c>
      <c r="I36" s="631" t="s">
        <v>670</v>
      </c>
      <c r="J36" s="631" t="s">
        <v>671</v>
      </c>
      <c r="K36" s="631" t="s">
        <v>672</v>
      </c>
      <c r="L36" s="633">
        <v>75.239999999999995</v>
      </c>
      <c r="M36" s="633">
        <v>1</v>
      </c>
      <c r="N36" s="634">
        <v>75.239999999999995</v>
      </c>
    </row>
    <row r="37" spans="1:14" ht="14.4" customHeight="1" x14ac:dyDescent="0.3">
      <c r="A37" s="629" t="s">
        <v>532</v>
      </c>
      <c r="B37" s="630" t="s">
        <v>533</v>
      </c>
      <c r="C37" s="631" t="s">
        <v>538</v>
      </c>
      <c r="D37" s="632" t="s">
        <v>2063</v>
      </c>
      <c r="E37" s="631" t="s">
        <v>555</v>
      </c>
      <c r="F37" s="632" t="s">
        <v>2068</v>
      </c>
      <c r="G37" s="631" t="s">
        <v>556</v>
      </c>
      <c r="H37" s="631" t="s">
        <v>673</v>
      </c>
      <c r="I37" s="631" t="s">
        <v>674</v>
      </c>
      <c r="J37" s="631" t="s">
        <v>675</v>
      </c>
      <c r="K37" s="631" t="s">
        <v>676</v>
      </c>
      <c r="L37" s="633">
        <v>0</v>
      </c>
      <c r="M37" s="633">
        <v>0</v>
      </c>
      <c r="N37" s="634">
        <v>0</v>
      </c>
    </row>
    <row r="38" spans="1:14" ht="14.4" customHeight="1" x14ac:dyDescent="0.3">
      <c r="A38" s="629" t="s">
        <v>532</v>
      </c>
      <c r="B38" s="630" t="s">
        <v>533</v>
      </c>
      <c r="C38" s="631" t="s">
        <v>538</v>
      </c>
      <c r="D38" s="632" t="s">
        <v>2063</v>
      </c>
      <c r="E38" s="631" t="s">
        <v>555</v>
      </c>
      <c r="F38" s="632" t="s">
        <v>2068</v>
      </c>
      <c r="G38" s="631" t="s">
        <v>556</v>
      </c>
      <c r="H38" s="631" t="s">
        <v>677</v>
      </c>
      <c r="I38" s="631" t="s">
        <v>678</v>
      </c>
      <c r="J38" s="631" t="s">
        <v>679</v>
      </c>
      <c r="K38" s="631" t="s">
        <v>680</v>
      </c>
      <c r="L38" s="633">
        <v>129.58973139454696</v>
      </c>
      <c r="M38" s="633">
        <v>1</v>
      </c>
      <c r="N38" s="634">
        <v>129.58973139454696</v>
      </c>
    </row>
    <row r="39" spans="1:14" ht="14.4" customHeight="1" x14ac:dyDescent="0.3">
      <c r="A39" s="629" t="s">
        <v>532</v>
      </c>
      <c r="B39" s="630" t="s">
        <v>533</v>
      </c>
      <c r="C39" s="631" t="s">
        <v>538</v>
      </c>
      <c r="D39" s="632" t="s">
        <v>2063</v>
      </c>
      <c r="E39" s="631" t="s">
        <v>555</v>
      </c>
      <c r="F39" s="632" t="s">
        <v>2068</v>
      </c>
      <c r="G39" s="631" t="s">
        <v>556</v>
      </c>
      <c r="H39" s="631" t="s">
        <v>681</v>
      </c>
      <c r="I39" s="631" t="s">
        <v>682</v>
      </c>
      <c r="J39" s="631" t="s">
        <v>683</v>
      </c>
      <c r="K39" s="631" t="s">
        <v>684</v>
      </c>
      <c r="L39" s="633">
        <v>66.214444455040748</v>
      </c>
      <c r="M39" s="633">
        <v>9</v>
      </c>
      <c r="N39" s="634">
        <v>595.93000009536672</v>
      </c>
    </row>
    <row r="40" spans="1:14" ht="14.4" customHeight="1" x14ac:dyDescent="0.3">
      <c r="A40" s="629" t="s">
        <v>532</v>
      </c>
      <c r="B40" s="630" t="s">
        <v>533</v>
      </c>
      <c r="C40" s="631" t="s">
        <v>538</v>
      </c>
      <c r="D40" s="632" t="s">
        <v>2063</v>
      </c>
      <c r="E40" s="631" t="s">
        <v>555</v>
      </c>
      <c r="F40" s="632" t="s">
        <v>2068</v>
      </c>
      <c r="G40" s="631" t="s">
        <v>556</v>
      </c>
      <c r="H40" s="631" t="s">
        <v>685</v>
      </c>
      <c r="I40" s="631" t="s">
        <v>686</v>
      </c>
      <c r="J40" s="631" t="s">
        <v>687</v>
      </c>
      <c r="K40" s="631" t="s">
        <v>688</v>
      </c>
      <c r="L40" s="633">
        <v>119.78999999999999</v>
      </c>
      <c r="M40" s="633">
        <v>2</v>
      </c>
      <c r="N40" s="634">
        <v>239.57999999999998</v>
      </c>
    </row>
    <row r="41" spans="1:14" ht="14.4" customHeight="1" x14ac:dyDescent="0.3">
      <c r="A41" s="629" t="s">
        <v>532</v>
      </c>
      <c r="B41" s="630" t="s">
        <v>533</v>
      </c>
      <c r="C41" s="631" t="s">
        <v>538</v>
      </c>
      <c r="D41" s="632" t="s">
        <v>2063</v>
      </c>
      <c r="E41" s="631" t="s">
        <v>555</v>
      </c>
      <c r="F41" s="632" t="s">
        <v>2068</v>
      </c>
      <c r="G41" s="631" t="s">
        <v>556</v>
      </c>
      <c r="H41" s="631" t="s">
        <v>689</v>
      </c>
      <c r="I41" s="631" t="s">
        <v>690</v>
      </c>
      <c r="J41" s="631" t="s">
        <v>691</v>
      </c>
      <c r="K41" s="631" t="s">
        <v>692</v>
      </c>
      <c r="L41" s="633">
        <v>44.63</v>
      </c>
      <c r="M41" s="633">
        <v>3</v>
      </c>
      <c r="N41" s="634">
        <v>133.89000000000001</v>
      </c>
    </row>
    <row r="42" spans="1:14" ht="14.4" customHeight="1" x14ac:dyDescent="0.3">
      <c r="A42" s="629" t="s">
        <v>532</v>
      </c>
      <c r="B42" s="630" t="s">
        <v>533</v>
      </c>
      <c r="C42" s="631" t="s">
        <v>538</v>
      </c>
      <c r="D42" s="632" t="s">
        <v>2063</v>
      </c>
      <c r="E42" s="631" t="s">
        <v>555</v>
      </c>
      <c r="F42" s="632" t="s">
        <v>2068</v>
      </c>
      <c r="G42" s="631" t="s">
        <v>556</v>
      </c>
      <c r="H42" s="631" t="s">
        <v>693</v>
      </c>
      <c r="I42" s="631" t="s">
        <v>694</v>
      </c>
      <c r="J42" s="631" t="s">
        <v>695</v>
      </c>
      <c r="K42" s="631" t="s">
        <v>696</v>
      </c>
      <c r="L42" s="633">
        <v>46.417557560009598</v>
      </c>
      <c r="M42" s="633">
        <v>4</v>
      </c>
      <c r="N42" s="634">
        <v>185.67023024003839</v>
      </c>
    </row>
    <row r="43" spans="1:14" ht="14.4" customHeight="1" x14ac:dyDescent="0.3">
      <c r="A43" s="629" t="s">
        <v>532</v>
      </c>
      <c r="B43" s="630" t="s">
        <v>533</v>
      </c>
      <c r="C43" s="631" t="s">
        <v>538</v>
      </c>
      <c r="D43" s="632" t="s">
        <v>2063</v>
      </c>
      <c r="E43" s="631" t="s">
        <v>555</v>
      </c>
      <c r="F43" s="632" t="s">
        <v>2068</v>
      </c>
      <c r="G43" s="631" t="s">
        <v>556</v>
      </c>
      <c r="H43" s="631" t="s">
        <v>697</v>
      </c>
      <c r="I43" s="631" t="s">
        <v>698</v>
      </c>
      <c r="J43" s="631" t="s">
        <v>699</v>
      </c>
      <c r="K43" s="631" t="s">
        <v>700</v>
      </c>
      <c r="L43" s="633">
        <v>41.659938449963015</v>
      </c>
      <c r="M43" s="633">
        <v>2</v>
      </c>
      <c r="N43" s="634">
        <v>83.31987689992603</v>
      </c>
    </row>
    <row r="44" spans="1:14" ht="14.4" customHeight="1" x14ac:dyDescent="0.3">
      <c r="A44" s="629" t="s">
        <v>532</v>
      </c>
      <c r="B44" s="630" t="s">
        <v>533</v>
      </c>
      <c r="C44" s="631" t="s">
        <v>538</v>
      </c>
      <c r="D44" s="632" t="s">
        <v>2063</v>
      </c>
      <c r="E44" s="631" t="s">
        <v>555</v>
      </c>
      <c r="F44" s="632" t="s">
        <v>2068</v>
      </c>
      <c r="G44" s="631" t="s">
        <v>556</v>
      </c>
      <c r="H44" s="631" t="s">
        <v>701</v>
      </c>
      <c r="I44" s="631" t="s">
        <v>702</v>
      </c>
      <c r="J44" s="631" t="s">
        <v>703</v>
      </c>
      <c r="K44" s="631" t="s">
        <v>704</v>
      </c>
      <c r="L44" s="633">
        <v>117.09</v>
      </c>
      <c r="M44" s="633">
        <v>1</v>
      </c>
      <c r="N44" s="634">
        <v>117.09</v>
      </c>
    </row>
    <row r="45" spans="1:14" ht="14.4" customHeight="1" x14ac:dyDescent="0.3">
      <c r="A45" s="629" t="s">
        <v>532</v>
      </c>
      <c r="B45" s="630" t="s">
        <v>533</v>
      </c>
      <c r="C45" s="631" t="s">
        <v>538</v>
      </c>
      <c r="D45" s="632" t="s">
        <v>2063</v>
      </c>
      <c r="E45" s="631" t="s">
        <v>555</v>
      </c>
      <c r="F45" s="632" t="s">
        <v>2068</v>
      </c>
      <c r="G45" s="631" t="s">
        <v>556</v>
      </c>
      <c r="H45" s="631" t="s">
        <v>705</v>
      </c>
      <c r="I45" s="631" t="s">
        <v>706</v>
      </c>
      <c r="J45" s="631" t="s">
        <v>707</v>
      </c>
      <c r="K45" s="631" t="s">
        <v>708</v>
      </c>
      <c r="L45" s="633">
        <v>42.720015728842135</v>
      </c>
      <c r="M45" s="633">
        <v>2</v>
      </c>
      <c r="N45" s="634">
        <v>85.44003145768427</v>
      </c>
    </row>
    <row r="46" spans="1:14" ht="14.4" customHeight="1" x14ac:dyDescent="0.3">
      <c r="A46" s="629" t="s">
        <v>532</v>
      </c>
      <c r="B46" s="630" t="s">
        <v>533</v>
      </c>
      <c r="C46" s="631" t="s">
        <v>538</v>
      </c>
      <c r="D46" s="632" t="s">
        <v>2063</v>
      </c>
      <c r="E46" s="631" t="s">
        <v>555</v>
      </c>
      <c r="F46" s="632" t="s">
        <v>2068</v>
      </c>
      <c r="G46" s="631" t="s">
        <v>556</v>
      </c>
      <c r="H46" s="631" t="s">
        <v>709</v>
      </c>
      <c r="I46" s="631" t="s">
        <v>238</v>
      </c>
      <c r="J46" s="631" t="s">
        <v>710</v>
      </c>
      <c r="K46" s="631"/>
      <c r="L46" s="633">
        <v>181.8395965170657</v>
      </c>
      <c r="M46" s="633">
        <v>1</v>
      </c>
      <c r="N46" s="634">
        <v>181.8395965170657</v>
      </c>
    </row>
    <row r="47" spans="1:14" ht="14.4" customHeight="1" x14ac:dyDescent="0.3">
      <c r="A47" s="629" t="s">
        <v>532</v>
      </c>
      <c r="B47" s="630" t="s">
        <v>533</v>
      </c>
      <c r="C47" s="631" t="s">
        <v>538</v>
      </c>
      <c r="D47" s="632" t="s">
        <v>2063</v>
      </c>
      <c r="E47" s="631" t="s">
        <v>555</v>
      </c>
      <c r="F47" s="632" t="s">
        <v>2068</v>
      </c>
      <c r="G47" s="631" t="s">
        <v>556</v>
      </c>
      <c r="H47" s="631" t="s">
        <v>711</v>
      </c>
      <c r="I47" s="631" t="s">
        <v>238</v>
      </c>
      <c r="J47" s="631" t="s">
        <v>712</v>
      </c>
      <c r="K47" s="631"/>
      <c r="L47" s="633">
        <v>147.50000000000003</v>
      </c>
      <c r="M47" s="633">
        <v>1</v>
      </c>
      <c r="N47" s="634">
        <v>147.50000000000003</v>
      </c>
    </row>
    <row r="48" spans="1:14" ht="14.4" customHeight="1" x14ac:dyDescent="0.3">
      <c r="A48" s="629" t="s">
        <v>532</v>
      </c>
      <c r="B48" s="630" t="s">
        <v>533</v>
      </c>
      <c r="C48" s="631" t="s">
        <v>538</v>
      </c>
      <c r="D48" s="632" t="s">
        <v>2063</v>
      </c>
      <c r="E48" s="631" t="s">
        <v>555</v>
      </c>
      <c r="F48" s="632" t="s">
        <v>2068</v>
      </c>
      <c r="G48" s="631" t="s">
        <v>556</v>
      </c>
      <c r="H48" s="631" t="s">
        <v>713</v>
      </c>
      <c r="I48" s="631" t="s">
        <v>238</v>
      </c>
      <c r="J48" s="631" t="s">
        <v>714</v>
      </c>
      <c r="K48" s="631"/>
      <c r="L48" s="633">
        <v>100.67999999999999</v>
      </c>
      <c r="M48" s="633">
        <v>3</v>
      </c>
      <c r="N48" s="634">
        <v>302.03999999999996</v>
      </c>
    </row>
    <row r="49" spans="1:14" ht="14.4" customHeight="1" x14ac:dyDescent="0.3">
      <c r="A49" s="629" t="s">
        <v>532</v>
      </c>
      <c r="B49" s="630" t="s">
        <v>533</v>
      </c>
      <c r="C49" s="631" t="s">
        <v>538</v>
      </c>
      <c r="D49" s="632" t="s">
        <v>2063</v>
      </c>
      <c r="E49" s="631" t="s">
        <v>555</v>
      </c>
      <c r="F49" s="632" t="s">
        <v>2068</v>
      </c>
      <c r="G49" s="631" t="s">
        <v>556</v>
      </c>
      <c r="H49" s="631" t="s">
        <v>715</v>
      </c>
      <c r="I49" s="631" t="s">
        <v>716</v>
      </c>
      <c r="J49" s="631" t="s">
        <v>717</v>
      </c>
      <c r="K49" s="631" t="s">
        <v>718</v>
      </c>
      <c r="L49" s="633">
        <v>26.773335654484228</v>
      </c>
      <c r="M49" s="633">
        <v>6</v>
      </c>
      <c r="N49" s="634">
        <v>160.64001392690537</v>
      </c>
    </row>
    <row r="50" spans="1:14" ht="14.4" customHeight="1" x14ac:dyDescent="0.3">
      <c r="A50" s="629" t="s">
        <v>532</v>
      </c>
      <c r="B50" s="630" t="s">
        <v>533</v>
      </c>
      <c r="C50" s="631" t="s">
        <v>538</v>
      </c>
      <c r="D50" s="632" t="s">
        <v>2063</v>
      </c>
      <c r="E50" s="631" t="s">
        <v>555</v>
      </c>
      <c r="F50" s="632" t="s">
        <v>2068</v>
      </c>
      <c r="G50" s="631" t="s">
        <v>556</v>
      </c>
      <c r="H50" s="631" t="s">
        <v>719</v>
      </c>
      <c r="I50" s="631" t="s">
        <v>720</v>
      </c>
      <c r="J50" s="631" t="s">
        <v>721</v>
      </c>
      <c r="K50" s="631" t="s">
        <v>722</v>
      </c>
      <c r="L50" s="633">
        <v>95.700150653085871</v>
      </c>
      <c r="M50" s="633">
        <v>1</v>
      </c>
      <c r="N50" s="634">
        <v>95.700150653085871</v>
      </c>
    </row>
    <row r="51" spans="1:14" ht="14.4" customHeight="1" x14ac:dyDescent="0.3">
      <c r="A51" s="629" t="s">
        <v>532</v>
      </c>
      <c r="B51" s="630" t="s">
        <v>533</v>
      </c>
      <c r="C51" s="631" t="s">
        <v>538</v>
      </c>
      <c r="D51" s="632" t="s">
        <v>2063</v>
      </c>
      <c r="E51" s="631" t="s">
        <v>555</v>
      </c>
      <c r="F51" s="632" t="s">
        <v>2068</v>
      </c>
      <c r="G51" s="631" t="s">
        <v>556</v>
      </c>
      <c r="H51" s="631" t="s">
        <v>723</v>
      </c>
      <c r="I51" s="631" t="s">
        <v>724</v>
      </c>
      <c r="J51" s="631" t="s">
        <v>725</v>
      </c>
      <c r="K51" s="631" t="s">
        <v>726</v>
      </c>
      <c r="L51" s="633">
        <v>64.487686015408983</v>
      </c>
      <c r="M51" s="633">
        <v>9</v>
      </c>
      <c r="N51" s="634">
        <v>580.3891741386808</v>
      </c>
    </row>
    <row r="52" spans="1:14" ht="14.4" customHeight="1" x14ac:dyDescent="0.3">
      <c r="A52" s="629" t="s">
        <v>532</v>
      </c>
      <c r="B52" s="630" t="s">
        <v>533</v>
      </c>
      <c r="C52" s="631" t="s">
        <v>538</v>
      </c>
      <c r="D52" s="632" t="s">
        <v>2063</v>
      </c>
      <c r="E52" s="631" t="s">
        <v>555</v>
      </c>
      <c r="F52" s="632" t="s">
        <v>2068</v>
      </c>
      <c r="G52" s="631" t="s">
        <v>556</v>
      </c>
      <c r="H52" s="631" t="s">
        <v>727</v>
      </c>
      <c r="I52" s="631" t="s">
        <v>728</v>
      </c>
      <c r="J52" s="631" t="s">
        <v>729</v>
      </c>
      <c r="K52" s="631" t="s">
        <v>730</v>
      </c>
      <c r="L52" s="633">
        <v>34.849723891497128</v>
      </c>
      <c r="M52" s="633">
        <v>1</v>
      </c>
      <c r="N52" s="634">
        <v>34.849723891497128</v>
      </c>
    </row>
    <row r="53" spans="1:14" ht="14.4" customHeight="1" x14ac:dyDescent="0.3">
      <c r="A53" s="629" t="s">
        <v>532</v>
      </c>
      <c r="B53" s="630" t="s">
        <v>533</v>
      </c>
      <c r="C53" s="631" t="s">
        <v>538</v>
      </c>
      <c r="D53" s="632" t="s">
        <v>2063</v>
      </c>
      <c r="E53" s="631" t="s">
        <v>555</v>
      </c>
      <c r="F53" s="632" t="s">
        <v>2068</v>
      </c>
      <c r="G53" s="631" t="s">
        <v>556</v>
      </c>
      <c r="H53" s="631" t="s">
        <v>731</v>
      </c>
      <c r="I53" s="631" t="s">
        <v>732</v>
      </c>
      <c r="J53" s="631" t="s">
        <v>733</v>
      </c>
      <c r="K53" s="631" t="s">
        <v>734</v>
      </c>
      <c r="L53" s="633">
        <v>121.19911656362</v>
      </c>
      <c r="M53" s="633">
        <v>1</v>
      </c>
      <c r="N53" s="634">
        <v>121.19911656362</v>
      </c>
    </row>
    <row r="54" spans="1:14" ht="14.4" customHeight="1" x14ac:dyDescent="0.3">
      <c r="A54" s="629" t="s">
        <v>532</v>
      </c>
      <c r="B54" s="630" t="s">
        <v>533</v>
      </c>
      <c r="C54" s="631" t="s">
        <v>538</v>
      </c>
      <c r="D54" s="632" t="s">
        <v>2063</v>
      </c>
      <c r="E54" s="631" t="s">
        <v>555</v>
      </c>
      <c r="F54" s="632" t="s">
        <v>2068</v>
      </c>
      <c r="G54" s="631" t="s">
        <v>556</v>
      </c>
      <c r="H54" s="631" t="s">
        <v>735</v>
      </c>
      <c r="I54" s="631" t="s">
        <v>736</v>
      </c>
      <c r="J54" s="631" t="s">
        <v>737</v>
      </c>
      <c r="K54" s="631" t="s">
        <v>738</v>
      </c>
      <c r="L54" s="633">
        <v>38.11</v>
      </c>
      <c r="M54" s="633">
        <v>1</v>
      </c>
      <c r="N54" s="634">
        <v>38.11</v>
      </c>
    </row>
    <row r="55" spans="1:14" ht="14.4" customHeight="1" x14ac:dyDescent="0.3">
      <c r="A55" s="629" t="s">
        <v>532</v>
      </c>
      <c r="B55" s="630" t="s">
        <v>533</v>
      </c>
      <c r="C55" s="631" t="s">
        <v>538</v>
      </c>
      <c r="D55" s="632" t="s">
        <v>2063</v>
      </c>
      <c r="E55" s="631" t="s">
        <v>555</v>
      </c>
      <c r="F55" s="632" t="s">
        <v>2068</v>
      </c>
      <c r="G55" s="631" t="s">
        <v>556</v>
      </c>
      <c r="H55" s="631" t="s">
        <v>739</v>
      </c>
      <c r="I55" s="631" t="s">
        <v>740</v>
      </c>
      <c r="J55" s="631" t="s">
        <v>741</v>
      </c>
      <c r="K55" s="631" t="s">
        <v>742</v>
      </c>
      <c r="L55" s="633">
        <v>59.21</v>
      </c>
      <c r="M55" s="633">
        <v>3</v>
      </c>
      <c r="N55" s="634">
        <v>177.63</v>
      </c>
    </row>
    <row r="56" spans="1:14" ht="14.4" customHeight="1" x14ac:dyDescent="0.3">
      <c r="A56" s="629" t="s">
        <v>532</v>
      </c>
      <c r="B56" s="630" t="s">
        <v>533</v>
      </c>
      <c r="C56" s="631" t="s">
        <v>538</v>
      </c>
      <c r="D56" s="632" t="s">
        <v>2063</v>
      </c>
      <c r="E56" s="631" t="s">
        <v>555</v>
      </c>
      <c r="F56" s="632" t="s">
        <v>2068</v>
      </c>
      <c r="G56" s="631" t="s">
        <v>556</v>
      </c>
      <c r="H56" s="631" t="s">
        <v>743</v>
      </c>
      <c r="I56" s="631" t="s">
        <v>238</v>
      </c>
      <c r="J56" s="631" t="s">
        <v>744</v>
      </c>
      <c r="K56" s="631"/>
      <c r="L56" s="633">
        <v>59.119883784422555</v>
      </c>
      <c r="M56" s="633">
        <v>2</v>
      </c>
      <c r="N56" s="634">
        <v>118.23976756884511</v>
      </c>
    </row>
    <row r="57" spans="1:14" ht="14.4" customHeight="1" x14ac:dyDescent="0.3">
      <c r="A57" s="629" t="s">
        <v>532</v>
      </c>
      <c r="B57" s="630" t="s">
        <v>533</v>
      </c>
      <c r="C57" s="631" t="s">
        <v>538</v>
      </c>
      <c r="D57" s="632" t="s">
        <v>2063</v>
      </c>
      <c r="E57" s="631" t="s">
        <v>555</v>
      </c>
      <c r="F57" s="632" t="s">
        <v>2068</v>
      </c>
      <c r="G57" s="631" t="s">
        <v>556</v>
      </c>
      <c r="H57" s="631" t="s">
        <v>745</v>
      </c>
      <c r="I57" s="631" t="s">
        <v>746</v>
      </c>
      <c r="J57" s="631" t="s">
        <v>747</v>
      </c>
      <c r="K57" s="631" t="s">
        <v>748</v>
      </c>
      <c r="L57" s="633">
        <v>19.137127566585296</v>
      </c>
      <c r="M57" s="633">
        <v>21</v>
      </c>
      <c r="N57" s="634">
        <v>401.87967889829122</v>
      </c>
    </row>
    <row r="58" spans="1:14" ht="14.4" customHeight="1" x14ac:dyDescent="0.3">
      <c r="A58" s="629" t="s">
        <v>532</v>
      </c>
      <c r="B58" s="630" t="s">
        <v>533</v>
      </c>
      <c r="C58" s="631" t="s">
        <v>538</v>
      </c>
      <c r="D58" s="632" t="s">
        <v>2063</v>
      </c>
      <c r="E58" s="631" t="s">
        <v>555</v>
      </c>
      <c r="F58" s="632" t="s">
        <v>2068</v>
      </c>
      <c r="G58" s="631" t="s">
        <v>556</v>
      </c>
      <c r="H58" s="631" t="s">
        <v>749</v>
      </c>
      <c r="I58" s="631" t="s">
        <v>750</v>
      </c>
      <c r="J58" s="631" t="s">
        <v>751</v>
      </c>
      <c r="K58" s="631" t="s">
        <v>752</v>
      </c>
      <c r="L58" s="633">
        <v>64.540000000000035</v>
      </c>
      <c r="M58" s="633">
        <v>1</v>
      </c>
      <c r="N58" s="634">
        <v>64.540000000000035</v>
      </c>
    </row>
    <row r="59" spans="1:14" ht="14.4" customHeight="1" x14ac:dyDescent="0.3">
      <c r="A59" s="629" t="s">
        <v>532</v>
      </c>
      <c r="B59" s="630" t="s">
        <v>533</v>
      </c>
      <c r="C59" s="631" t="s">
        <v>538</v>
      </c>
      <c r="D59" s="632" t="s">
        <v>2063</v>
      </c>
      <c r="E59" s="631" t="s">
        <v>555</v>
      </c>
      <c r="F59" s="632" t="s">
        <v>2068</v>
      </c>
      <c r="G59" s="631" t="s">
        <v>556</v>
      </c>
      <c r="H59" s="631" t="s">
        <v>753</v>
      </c>
      <c r="I59" s="631" t="s">
        <v>754</v>
      </c>
      <c r="J59" s="631" t="s">
        <v>755</v>
      </c>
      <c r="K59" s="631" t="s">
        <v>734</v>
      </c>
      <c r="L59" s="633">
        <v>198.43999999999991</v>
      </c>
      <c r="M59" s="633">
        <v>1</v>
      </c>
      <c r="N59" s="634">
        <v>198.43999999999991</v>
      </c>
    </row>
    <row r="60" spans="1:14" ht="14.4" customHeight="1" x14ac:dyDescent="0.3">
      <c r="A60" s="629" t="s">
        <v>532</v>
      </c>
      <c r="B60" s="630" t="s">
        <v>533</v>
      </c>
      <c r="C60" s="631" t="s">
        <v>538</v>
      </c>
      <c r="D60" s="632" t="s">
        <v>2063</v>
      </c>
      <c r="E60" s="631" t="s">
        <v>555</v>
      </c>
      <c r="F60" s="632" t="s">
        <v>2068</v>
      </c>
      <c r="G60" s="631" t="s">
        <v>556</v>
      </c>
      <c r="H60" s="631" t="s">
        <v>756</v>
      </c>
      <c r="I60" s="631" t="s">
        <v>757</v>
      </c>
      <c r="J60" s="631" t="s">
        <v>758</v>
      </c>
      <c r="K60" s="631"/>
      <c r="L60" s="633">
        <v>218.178</v>
      </c>
      <c r="M60" s="633">
        <v>2</v>
      </c>
      <c r="N60" s="634">
        <v>436.35599999999999</v>
      </c>
    </row>
    <row r="61" spans="1:14" ht="14.4" customHeight="1" x14ac:dyDescent="0.3">
      <c r="A61" s="629" t="s">
        <v>532</v>
      </c>
      <c r="B61" s="630" t="s">
        <v>533</v>
      </c>
      <c r="C61" s="631" t="s">
        <v>538</v>
      </c>
      <c r="D61" s="632" t="s">
        <v>2063</v>
      </c>
      <c r="E61" s="631" t="s">
        <v>555</v>
      </c>
      <c r="F61" s="632" t="s">
        <v>2068</v>
      </c>
      <c r="G61" s="631" t="s">
        <v>556</v>
      </c>
      <c r="H61" s="631" t="s">
        <v>759</v>
      </c>
      <c r="I61" s="631" t="s">
        <v>238</v>
      </c>
      <c r="J61" s="631" t="s">
        <v>760</v>
      </c>
      <c r="K61" s="631"/>
      <c r="L61" s="633">
        <v>161.34999999999997</v>
      </c>
      <c r="M61" s="633">
        <v>1</v>
      </c>
      <c r="N61" s="634">
        <v>161.34999999999997</v>
      </c>
    </row>
    <row r="62" spans="1:14" ht="14.4" customHeight="1" x14ac:dyDescent="0.3">
      <c r="A62" s="629" t="s">
        <v>532</v>
      </c>
      <c r="B62" s="630" t="s">
        <v>533</v>
      </c>
      <c r="C62" s="631" t="s">
        <v>538</v>
      </c>
      <c r="D62" s="632" t="s">
        <v>2063</v>
      </c>
      <c r="E62" s="631" t="s">
        <v>555</v>
      </c>
      <c r="F62" s="632" t="s">
        <v>2068</v>
      </c>
      <c r="G62" s="631" t="s">
        <v>556</v>
      </c>
      <c r="H62" s="631" t="s">
        <v>761</v>
      </c>
      <c r="I62" s="631" t="s">
        <v>762</v>
      </c>
      <c r="J62" s="631" t="s">
        <v>763</v>
      </c>
      <c r="K62" s="631" t="s">
        <v>764</v>
      </c>
      <c r="L62" s="633">
        <v>40.909964562413798</v>
      </c>
      <c r="M62" s="633">
        <v>2</v>
      </c>
      <c r="N62" s="634">
        <v>81.819929124827596</v>
      </c>
    </row>
    <row r="63" spans="1:14" ht="14.4" customHeight="1" x14ac:dyDescent="0.3">
      <c r="A63" s="629" t="s">
        <v>532</v>
      </c>
      <c r="B63" s="630" t="s">
        <v>533</v>
      </c>
      <c r="C63" s="631" t="s">
        <v>538</v>
      </c>
      <c r="D63" s="632" t="s">
        <v>2063</v>
      </c>
      <c r="E63" s="631" t="s">
        <v>555</v>
      </c>
      <c r="F63" s="632" t="s">
        <v>2068</v>
      </c>
      <c r="G63" s="631" t="s">
        <v>556</v>
      </c>
      <c r="H63" s="631" t="s">
        <v>765</v>
      </c>
      <c r="I63" s="631" t="s">
        <v>766</v>
      </c>
      <c r="J63" s="631" t="s">
        <v>767</v>
      </c>
      <c r="K63" s="631" t="s">
        <v>768</v>
      </c>
      <c r="L63" s="633">
        <v>48.356378597581433</v>
      </c>
      <c r="M63" s="633">
        <v>3</v>
      </c>
      <c r="N63" s="634">
        <v>145.06913579274431</v>
      </c>
    </row>
    <row r="64" spans="1:14" ht="14.4" customHeight="1" x14ac:dyDescent="0.3">
      <c r="A64" s="629" t="s">
        <v>532</v>
      </c>
      <c r="B64" s="630" t="s">
        <v>533</v>
      </c>
      <c r="C64" s="631" t="s">
        <v>538</v>
      </c>
      <c r="D64" s="632" t="s">
        <v>2063</v>
      </c>
      <c r="E64" s="631" t="s">
        <v>555</v>
      </c>
      <c r="F64" s="632" t="s">
        <v>2068</v>
      </c>
      <c r="G64" s="631" t="s">
        <v>556</v>
      </c>
      <c r="H64" s="631" t="s">
        <v>769</v>
      </c>
      <c r="I64" s="631" t="s">
        <v>770</v>
      </c>
      <c r="J64" s="631" t="s">
        <v>771</v>
      </c>
      <c r="K64" s="631" t="s">
        <v>772</v>
      </c>
      <c r="L64" s="633">
        <v>91.75</v>
      </c>
      <c r="M64" s="633">
        <v>1</v>
      </c>
      <c r="N64" s="634">
        <v>91.75</v>
      </c>
    </row>
    <row r="65" spans="1:14" ht="14.4" customHeight="1" x14ac:dyDescent="0.3">
      <c r="A65" s="629" t="s">
        <v>532</v>
      </c>
      <c r="B65" s="630" t="s">
        <v>533</v>
      </c>
      <c r="C65" s="631" t="s">
        <v>538</v>
      </c>
      <c r="D65" s="632" t="s">
        <v>2063</v>
      </c>
      <c r="E65" s="631" t="s">
        <v>555</v>
      </c>
      <c r="F65" s="632" t="s">
        <v>2068</v>
      </c>
      <c r="G65" s="631" t="s">
        <v>556</v>
      </c>
      <c r="H65" s="631" t="s">
        <v>773</v>
      </c>
      <c r="I65" s="631" t="s">
        <v>774</v>
      </c>
      <c r="J65" s="631" t="s">
        <v>775</v>
      </c>
      <c r="K65" s="631" t="s">
        <v>776</v>
      </c>
      <c r="L65" s="633">
        <v>1665.2</v>
      </c>
      <c r="M65" s="633">
        <v>0.8</v>
      </c>
      <c r="N65" s="634">
        <v>1332.16</v>
      </c>
    </row>
    <row r="66" spans="1:14" ht="14.4" customHeight="1" x14ac:dyDescent="0.3">
      <c r="A66" s="629" t="s">
        <v>532</v>
      </c>
      <c r="B66" s="630" t="s">
        <v>533</v>
      </c>
      <c r="C66" s="631" t="s">
        <v>538</v>
      </c>
      <c r="D66" s="632" t="s">
        <v>2063</v>
      </c>
      <c r="E66" s="631" t="s">
        <v>555</v>
      </c>
      <c r="F66" s="632" t="s">
        <v>2068</v>
      </c>
      <c r="G66" s="631" t="s">
        <v>556</v>
      </c>
      <c r="H66" s="631" t="s">
        <v>777</v>
      </c>
      <c r="I66" s="631" t="s">
        <v>778</v>
      </c>
      <c r="J66" s="631" t="s">
        <v>779</v>
      </c>
      <c r="K66" s="631" t="s">
        <v>780</v>
      </c>
      <c r="L66" s="633">
        <v>42.290053479997617</v>
      </c>
      <c r="M66" s="633">
        <v>1</v>
      </c>
      <c r="N66" s="634">
        <v>42.290053479997617</v>
      </c>
    </row>
    <row r="67" spans="1:14" ht="14.4" customHeight="1" x14ac:dyDescent="0.3">
      <c r="A67" s="629" t="s">
        <v>532</v>
      </c>
      <c r="B67" s="630" t="s">
        <v>533</v>
      </c>
      <c r="C67" s="631" t="s">
        <v>538</v>
      </c>
      <c r="D67" s="632" t="s">
        <v>2063</v>
      </c>
      <c r="E67" s="631" t="s">
        <v>555</v>
      </c>
      <c r="F67" s="632" t="s">
        <v>2068</v>
      </c>
      <c r="G67" s="631" t="s">
        <v>556</v>
      </c>
      <c r="H67" s="631" t="s">
        <v>781</v>
      </c>
      <c r="I67" s="631" t="s">
        <v>782</v>
      </c>
      <c r="J67" s="631" t="s">
        <v>783</v>
      </c>
      <c r="K67" s="631" t="s">
        <v>784</v>
      </c>
      <c r="L67" s="633">
        <v>260.0012435863988</v>
      </c>
      <c r="M67" s="633">
        <v>14</v>
      </c>
      <c r="N67" s="634">
        <v>3640.0174102095834</v>
      </c>
    </row>
    <row r="68" spans="1:14" ht="14.4" customHeight="1" x14ac:dyDescent="0.3">
      <c r="A68" s="629" t="s">
        <v>532</v>
      </c>
      <c r="B68" s="630" t="s">
        <v>533</v>
      </c>
      <c r="C68" s="631" t="s">
        <v>538</v>
      </c>
      <c r="D68" s="632" t="s">
        <v>2063</v>
      </c>
      <c r="E68" s="631" t="s">
        <v>555</v>
      </c>
      <c r="F68" s="632" t="s">
        <v>2068</v>
      </c>
      <c r="G68" s="631" t="s">
        <v>556</v>
      </c>
      <c r="H68" s="631" t="s">
        <v>785</v>
      </c>
      <c r="I68" s="631" t="s">
        <v>786</v>
      </c>
      <c r="J68" s="631" t="s">
        <v>787</v>
      </c>
      <c r="K68" s="631" t="s">
        <v>788</v>
      </c>
      <c r="L68" s="633">
        <v>138.51</v>
      </c>
      <c r="M68" s="633">
        <v>1</v>
      </c>
      <c r="N68" s="634">
        <v>138.51</v>
      </c>
    </row>
    <row r="69" spans="1:14" ht="14.4" customHeight="1" x14ac:dyDescent="0.3">
      <c r="A69" s="629" t="s">
        <v>532</v>
      </c>
      <c r="B69" s="630" t="s">
        <v>533</v>
      </c>
      <c r="C69" s="631" t="s">
        <v>538</v>
      </c>
      <c r="D69" s="632" t="s">
        <v>2063</v>
      </c>
      <c r="E69" s="631" t="s">
        <v>555</v>
      </c>
      <c r="F69" s="632" t="s">
        <v>2068</v>
      </c>
      <c r="G69" s="631" t="s">
        <v>556</v>
      </c>
      <c r="H69" s="631" t="s">
        <v>789</v>
      </c>
      <c r="I69" s="631" t="s">
        <v>790</v>
      </c>
      <c r="J69" s="631" t="s">
        <v>613</v>
      </c>
      <c r="K69" s="631" t="s">
        <v>791</v>
      </c>
      <c r="L69" s="633">
        <v>60.349996929698008</v>
      </c>
      <c r="M69" s="633">
        <v>15</v>
      </c>
      <c r="N69" s="634">
        <v>905.24995394547011</v>
      </c>
    </row>
    <row r="70" spans="1:14" ht="14.4" customHeight="1" x14ac:dyDescent="0.3">
      <c r="A70" s="629" t="s">
        <v>532</v>
      </c>
      <c r="B70" s="630" t="s">
        <v>533</v>
      </c>
      <c r="C70" s="631" t="s">
        <v>538</v>
      </c>
      <c r="D70" s="632" t="s">
        <v>2063</v>
      </c>
      <c r="E70" s="631" t="s">
        <v>555</v>
      </c>
      <c r="F70" s="632" t="s">
        <v>2068</v>
      </c>
      <c r="G70" s="631" t="s">
        <v>556</v>
      </c>
      <c r="H70" s="631" t="s">
        <v>792</v>
      </c>
      <c r="I70" s="631" t="s">
        <v>793</v>
      </c>
      <c r="J70" s="631" t="s">
        <v>794</v>
      </c>
      <c r="K70" s="631" t="s">
        <v>795</v>
      </c>
      <c r="L70" s="633">
        <v>197.47</v>
      </c>
      <c r="M70" s="633">
        <v>1</v>
      </c>
      <c r="N70" s="634">
        <v>197.47</v>
      </c>
    </row>
    <row r="71" spans="1:14" ht="14.4" customHeight="1" x14ac:dyDescent="0.3">
      <c r="A71" s="629" t="s">
        <v>532</v>
      </c>
      <c r="B71" s="630" t="s">
        <v>533</v>
      </c>
      <c r="C71" s="631" t="s">
        <v>538</v>
      </c>
      <c r="D71" s="632" t="s">
        <v>2063</v>
      </c>
      <c r="E71" s="631" t="s">
        <v>555</v>
      </c>
      <c r="F71" s="632" t="s">
        <v>2068</v>
      </c>
      <c r="G71" s="631" t="s">
        <v>556</v>
      </c>
      <c r="H71" s="631" t="s">
        <v>796</v>
      </c>
      <c r="I71" s="631" t="s">
        <v>797</v>
      </c>
      <c r="J71" s="631" t="s">
        <v>798</v>
      </c>
      <c r="K71" s="631" t="s">
        <v>799</v>
      </c>
      <c r="L71" s="633">
        <v>47.28</v>
      </c>
      <c r="M71" s="633">
        <v>1</v>
      </c>
      <c r="N71" s="634">
        <v>47.28</v>
      </c>
    </row>
    <row r="72" spans="1:14" ht="14.4" customHeight="1" x14ac:dyDescent="0.3">
      <c r="A72" s="629" t="s">
        <v>532</v>
      </c>
      <c r="B72" s="630" t="s">
        <v>533</v>
      </c>
      <c r="C72" s="631" t="s">
        <v>538</v>
      </c>
      <c r="D72" s="632" t="s">
        <v>2063</v>
      </c>
      <c r="E72" s="631" t="s">
        <v>555</v>
      </c>
      <c r="F72" s="632" t="s">
        <v>2068</v>
      </c>
      <c r="G72" s="631" t="s">
        <v>556</v>
      </c>
      <c r="H72" s="631" t="s">
        <v>800</v>
      </c>
      <c r="I72" s="631" t="s">
        <v>238</v>
      </c>
      <c r="J72" s="631" t="s">
        <v>801</v>
      </c>
      <c r="K72" s="631"/>
      <c r="L72" s="633">
        <v>111.828</v>
      </c>
      <c r="M72" s="633">
        <v>1</v>
      </c>
      <c r="N72" s="634">
        <v>111.828</v>
      </c>
    </row>
    <row r="73" spans="1:14" ht="14.4" customHeight="1" x14ac:dyDescent="0.3">
      <c r="A73" s="629" t="s">
        <v>532</v>
      </c>
      <c r="B73" s="630" t="s">
        <v>533</v>
      </c>
      <c r="C73" s="631" t="s">
        <v>538</v>
      </c>
      <c r="D73" s="632" t="s">
        <v>2063</v>
      </c>
      <c r="E73" s="631" t="s">
        <v>555</v>
      </c>
      <c r="F73" s="632" t="s">
        <v>2068</v>
      </c>
      <c r="G73" s="631" t="s">
        <v>556</v>
      </c>
      <c r="H73" s="631" t="s">
        <v>802</v>
      </c>
      <c r="I73" s="631" t="s">
        <v>803</v>
      </c>
      <c r="J73" s="631" t="s">
        <v>804</v>
      </c>
      <c r="K73" s="631" t="s">
        <v>805</v>
      </c>
      <c r="L73" s="633">
        <v>237.64999999999998</v>
      </c>
      <c r="M73" s="633">
        <v>1</v>
      </c>
      <c r="N73" s="634">
        <v>237.64999999999998</v>
      </c>
    </row>
    <row r="74" spans="1:14" ht="14.4" customHeight="1" x14ac:dyDescent="0.3">
      <c r="A74" s="629" t="s">
        <v>532</v>
      </c>
      <c r="B74" s="630" t="s">
        <v>533</v>
      </c>
      <c r="C74" s="631" t="s">
        <v>538</v>
      </c>
      <c r="D74" s="632" t="s">
        <v>2063</v>
      </c>
      <c r="E74" s="631" t="s">
        <v>555</v>
      </c>
      <c r="F74" s="632" t="s">
        <v>2068</v>
      </c>
      <c r="G74" s="631" t="s">
        <v>556</v>
      </c>
      <c r="H74" s="631" t="s">
        <v>806</v>
      </c>
      <c r="I74" s="631" t="s">
        <v>807</v>
      </c>
      <c r="J74" s="631" t="s">
        <v>808</v>
      </c>
      <c r="K74" s="631" t="s">
        <v>809</v>
      </c>
      <c r="L74" s="633">
        <v>49.62</v>
      </c>
      <c r="M74" s="633">
        <v>4</v>
      </c>
      <c r="N74" s="634">
        <v>198.48</v>
      </c>
    </row>
    <row r="75" spans="1:14" ht="14.4" customHeight="1" x14ac:dyDescent="0.3">
      <c r="A75" s="629" t="s">
        <v>532</v>
      </c>
      <c r="B75" s="630" t="s">
        <v>533</v>
      </c>
      <c r="C75" s="631" t="s">
        <v>538</v>
      </c>
      <c r="D75" s="632" t="s">
        <v>2063</v>
      </c>
      <c r="E75" s="631" t="s">
        <v>555</v>
      </c>
      <c r="F75" s="632" t="s">
        <v>2068</v>
      </c>
      <c r="G75" s="631" t="s">
        <v>556</v>
      </c>
      <c r="H75" s="631" t="s">
        <v>810</v>
      </c>
      <c r="I75" s="631" t="s">
        <v>238</v>
      </c>
      <c r="J75" s="631" t="s">
        <v>811</v>
      </c>
      <c r="K75" s="631"/>
      <c r="L75" s="633">
        <v>60.536666666666669</v>
      </c>
      <c r="M75" s="633">
        <v>3</v>
      </c>
      <c r="N75" s="634">
        <v>181.61</v>
      </c>
    </row>
    <row r="76" spans="1:14" ht="14.4" customHeight="1" x14ac:dyDescent="0.3">
      <c r="A76" s="629" t="s">
        <v>532</v>
      </c>
      <c r="B76" s="630" t="s">
        <v>533</v>
      </c>
      <c r="C76" s="631" t="s">
        <v>538</v>
      </c>
      <c r="D76" s="632" t="s">
        <v>2063</v>
      </c>
      <c r="E76" s="631" t="s">
        <v>555</v>
      </c>
      <c r="F76" s="632" t="s">
        <v>2068</v>
      </c>
      <c r="G76" s="631" t="s">
        <v>556</v>
      </c>
      <c r="H76" s="631" t="s">
        <v>812</v>
      </c>
      <c r="I76" s="631" t="s">
        <v>813</v>
      </c>
      <c r="J76" s="631" t="s">
        <v>814</v>
      </c>
      <c r="K76" s="631" t="s">
        <v>815</v>
      </c>
      <c r="L76" s="633">
        <v>52.41</v>
      </c>
      <c r="M76" s="633">
        <v>1</v>
      </c>
      <c r="N76" s="634">
        <v>52.41</v>
      </c>
    </row>
    <row r="77" spans="1:14" ht="14.4" customHeight="1" x14ac:dyDescent="0.3">
      <c r="A77" s="629" t="s">
        <v>532</v>
      </c>
      <c r="B77" s="630" t="s">
        <v>533</v>
      </c>
      <c r="C77" s="631" t="s">
        <v>538</v>
      </c>
      <c r="D77" s="632" t="s">
        <v>2063</v>
      </c>
      <c r="E77" s="631" t="s">
        <v>555</v>
      </c>
      <c r="F77" s="632" t="s">
        <v>2068</v>
      </c>
      <c r="G77" s="631" t="s">
        <v>556</v>
      </c>
      <c r="H77" s="631" t="s">
        <v>816</v>
      </c>
      <c r="I77" s="631" t="s">
        <v>817</v>
      </c>
      <c r="J77" s="631" t="s">
        <v>818</v>
      </c>
      <c r="K77" s="631" t="s">
        <v>819</v>
      </c>
      <c r="L77" s="633">
        <v>303.83326120605165</v>
      </c>
      <c r="M77" s="633">
        <v>9</v>
      </c>
      <c r="N77" s="634">
        <v>2734.4993508544649</v>
      </c>
    </row>
    <row r="78" spans="1:14" ht="14.4" customHeight="1" x14ac:dyDescent="0.3">
      <c r="A78" s="629" t="s">
        <v>532</v>
      </c>
      <c r="B78" s="630" t="s">
        <v>533</v>
      </c>
      <c r="C78" s="631" t="s">
        <v>538</v>
      </c>
      <c r="D78" s="632" t="s">
        <v>2063</v>
      </c>
      <c r="E78" s="631" t="s">
        <v>555</v>
      </c>
      <c r="F78" s="632" t="s">
        <v>2068</v>
      </c>
      <c r="G78" s="631" t="s">
        <v>556</v>
      </c>
      <c r="H78" s="631" t="s">
        <v>820</v>
      </c>
      <c r="I78" s="631" t="s">
        <v>821</v>
      </c>
      <c r="J78" s="631" t="s">
        <v>822</v>
      </c>
      <c r="K78" s="631" t="s">
        <v>823</v>
      </c>
      <c r="L78" s="633">
        <v>50.05</v>
      </c>
      <c r="M78" s="633">
        <v>1</v>
      </c>
      <c r="N78" s="634">
        <v>50.05</v>
      </c>
    </row>
    <row r="79" spans="1:14" ht="14.4" customHeight="1" x14ac:dyDescent="0.3">
      <c r="A79" s="629" t="s">
        <v>532</v>
      </c>
      <c r="B79" s="630" t="s">
        <v>533</v>
      </c>
      <c r="C79" s="631" t="s">
        <v>538</v>
      </c>
      <c r="D79" s="632" t="s">
        <v>2063</v>
      </c>
      <c r="E79" s="631" t="s">
        <v>555</v>
      </c>
      <c r="F79" s="632" t="s">
        <v>2068</v>
      </c>
      <c r="G79" s="631" t="s">
        <v>556</v>
      </c>
      <c r="H79" s="631" t="s">
        <v>824</v>
      </c>
      <c r="I79" s="631" t="s">
        <v>825</v>
      </c>
      <c r="J79" s="631" t="s">
        <v>826</v>
      </c>
      <c r="K79" s="631" t="s">
        <v>827</v>
      </c>
      <c r="L79" s="633">
        <v>58.524999999999999</v>
      </c>
      <c r="M79" s="633">
        <v>4</v>
      </c>
      <c r="N79" s="634">
        <v>234.1</v>
      </c>
    </row>
    <row r="80" spans="1:14" ht="14.4" customHeight="1" x14ac:dyDescent="0.3">
      <c r="A80" s="629" t="s">
        <v>532</v>
      </c>
      <c r="B80" s="630" t="s">
        <v>533</v>
      </c>
      <c r="C80" s="631" t="s">
        <v>538</v>
      </c>
      <c r="D80" s="632" t="s">
        <v>2063</v>
      </c>
      <c r="E80" s="631" t="s">
        <v>555</v>
      </c>
      <c r="F80" s="632" t="s">
        <v>2068</v>
      </c>
      <c r="G80" s="631" t="s">
        <v>556</v>
      </c>
      <c r="H80" s="631" t="s">
        <v>828</v>
      </c>
      <c r="I80" s="631" t="s">
        <v>829</v>
      </c>
      <c r="J80" s="631" t="s">
        <v>830</v>
      </c>
      <c r="K80" s="631" t="s">
        <v>594</v>
      </c>
      <c r="L80" s="633">
        <v>110.28966642824993</v>
      </c>
      <c r="M80" s="633">
        <v>6</v>
      </c>
      <c r="N80" s="634">
        <v>661.73799856949961</v>
      </c>
    </row>
    <row r="81" spans="1:14" ht="14.4" customHeight="1" x14ac:dyDescent="0.3">
      <c r="A81" s="629" t="s">
        <v>532</v>
      </c>
      <c r="B81" s="630" t="s">
        <v>533</v>
      </c>
      <c r="C81" s="631" t="s">
        <v>538</v>
      </c>
      <c r="D81" s="632" t="s">
        <v>2063</v>
      </c>
      <c r="E81" s="631" t="s">
        <v>555</v>
      </c>
      <c r="F81" s="632" t="s">
        <v>2068</v>
      </c>
      <c r="G81" s="631" t="s">
        <v>556</v>
      </c>
      <c r="H81" s="631" t="s">
        <v>831</v>
      </c>
      <c r="I81" s="631" t="s">
        <v>832</v>
      </c>
      <c r="J81" s="631" t="s">
        <v>833</v>
      </c>
      <c r="K81" s="631" t="s">
        <v>834</v>
      </c>
      <c r="L81" s="633">
        <v>117.7399028173878</v>
      </c>
      <c r="M81" s="633">
        <v>86</v>
      </c>
      <c r="N81" s="634">
        <v>10125.631642295351</v>
      </c>
    </row>
    <row r="82" spans="1:14" ht="14.4" customHeight="1" x14ac:dyDescent="0.3">
      <c r="A82" s="629" t="s">
        <v>532</v>
      </c>
      <c r="B82" s="630" t="s">
        <v>533</v>
      </c>
      <c r="C82" s="631" t="s">
        <v>538</v>
      </c>
      <c r="D82" s="632" t="s">
        <v>2063</v>
      </c>
      <c r="E82" s="631" t="s">
        <v>555</v>
      </c>
      <c r="F82" s="632" t="s">
        <v>2068</v>
      </c>
      <c r="G82" s="631" t="s">
        <v>556</v>
      </c>
      <c r="H82" s="631" t="s">
        <v>835</v>
      </c>
      <c r="I82" s="631" t="s">
        <v>836</v>
      </c>
      <c r="J82" s="631" t="s">
        <v>837</v>
      </c>
      <c r="K82" s="631" t="s">
        <v>838</v>
      </c>
      <c r="L82" s="633">
        <v>39.049999999999997</v>
      </c>
      <c r="M82" s="633">
        <v>25</v>
      </c>
      <c r="N82" s="634">
        <v>976.25</v>
      </c>
    </row>
    <row r="83" spans="1:14" ht="14.4" customHeight="1" x14ac:dyDescent="0.3">
      <c r="A83" s="629" t="s">
        <v>532</v>
      </c>
      <c r="B83" s="630" t="s">
        <v>533</v>
      </c>
      <c r="C83" s="631" t="s">
        <v>538</v>
      </c>
      <c r="D83" s="632" t="s">
        <v>2063</v>
      </c>
      <c r="E83" s="631" t="s">
        <v>555</v>
      </c>
      <c r="F83" s="632" t="s">
        <v>2068</v>
      </c>
      <c r="G83" s="631" t="s">
        <v>556</v>
      </c>
      <c r="H83" s="631" t="s">
        <v>839</v>
      </c>
      <c r="I83" s="631" t="s">
        <v>238</v>
      </c>
      <c r="J83" s="631" t="s">
        <v>840</v>
      </c>
      <c r="K83" s="631"/>
      <c r="L83" s="633">
        <v>280.48499999999996</v>
      </c>
      <c r="M83" s="633">
        <v>1</v>
      </c>
      <c r="N83" s="634">
        <v>280.48499999999996</v>
      </c>
    </row>
    <row r="84" spans="1:14" ht="14.4" customHeight="1" x14ac:dyDescent="0.3">
      <c r="A84" s="629" t="s">
        <v>532</v>
      </c>
      <c r="B84" s="630" t="s">
        <v>533</v>
      </c>
      <c r="C84" s="631" t="s">
        <v>538</v>
      </c>
      <c r="D84" s="632" t="s">
        <v>2063</v>
      </c>
      <c r="E84" s="631" t="s">
        <v>555</v>
      </c>
      <c r="F84" s="632" t="s">
        <v>2068</v>
      </c>
      <c r="G84" s="631" t="s">
        <v>556</v>
      </c>
      <c r="H84" s="631" t="s">
        <v>841</v>
      </c>
      <c r="I84" s="631" t="s">
        <v>842</v>
      </c>
      <c r="J84" s="631" t="s">
        <v>843</v>
      </c>
      <c r="K84" s="631"/>
      <c r="L84" s="633">
        <v>397.4220114289547</v>
      </c>
      <c r="M84" s="633">
        <v>1</v>
      </c>
      <c r="N84" s="634">
        <v>397.4220114289547</v>
      </c>
    </row>
    <row r="85" spans="1:14" ht="14.4" customHeight="1" x14ac:dyDescent="0.3">
      <c r="A85" s="629" t="s">
        <v>532</v>
      </c>
      <c r="B85" s="630" t="s">
        <v>533</v>
      </c>
      <c r="C85" s="631" t="s">
        <v>538</v>
      </c>
      <c r="D85" s="632" t="s">
        <v>2063</v>
      </c>
      <c r="E85" s="631" t="s">
        <v>555</v>
      </c>
      <c r="F85" s="632" t="s">
        <v>2068</v>
      </c>
      <c r="G85" s="631" t="s">
        <v>556</v>
      </c>
      <c r="H85" s="631" t="s">
        <v>844</v>
      </c>
      <c r="I85" s="631" t="s">
        <v>238</v>
      </c>
      <c r="J85" s="631" t="s">
        <v>845</v>
      </c>
      <c r="K85" s="631"/>
      <c r="L85" s="633">
        <v>70.279974913385701</v>
      </c>
      <c r="M85" s="633">
        <v>6</v>
      </c>
      <c r="N85" s="634">
        <v>421.6798494803142</v>
      </c>
    </row>
    <row r="86" spans="1:14" ht="14.4" customHeight="1" x14ac:dyDescent="0.3">
      <c r="A86" s="629" t="s">
        <v>532</v>
      </c>
      <c r="B86" s="630" t="s">
        <v>533</v>
      </c>
      <c r="C86" s="631" t="s">
        <v>538</v>
      </c>
      <c r="D86" s="632" t="s">
        <v>2063</v>
      </c>
      <c r="E86" s="631" t="s">
        <v>555</v>
      </c>
      <c r="F86" s="632" t="s">
        <v>2068</v>
      </c>
      <c r="G86" s="631" t="s">
        <v>556</v>
      </c>
      <c r="H86" s="631" t="s">
        <v>846</v>
      </c>
      <c r="I86" s="631" t="s">
        <v>847</v>
      </c>
      <c r="J86" s="631" t="s">
        <v>848</v>
      </c>
      <c r="K86" s="631" t="s">
        <v>849</v>
      </c>
      <c r="L86" s="633">
        <v>75.590095591227723</v>
      </c>
      <c r="M86" s="633">
        <v>1</v>
      </c>
      <c r="N86" s="634">
        <v>75.590095591227723</v>
      </c>
    </row>
    <row r="87" spans="1:14" ht="14.4" customHeight="1" x14ac:dyDescent="0.3">
      <c r="A87" s="629" t="s">
        <v>532</v>
      </c>
      <c r="B87" s="630" t="s">
        <v>533</v>
      </c>
      <c r="C87" s="631" t="s">
        <v>538</v>
      </c>
      <c r="D87" s="632" t="s">
        <v>2063</v>
      </c>
      <c r="E87" s="631" t="s">
        <v>555</v>
      </c>
      <c r="F87" s="632" t="s">
        <v>2068</v>
      </c>
      <c r="G87" s="631" t="s">
        <v>556</v>
      </c>
      <c r="H87" s="631" t="s">
        <v>850</v>
      </c>
      <c r="I87" s="631" t="s">
        <v>238</v>
      </c>
      <c r="J87" s="631" t="s">
        <v>851</v>
      </c>
      <c r="K87" s="631"/>
      <c r="L87" s="633">
        <v>384.05421894332164</v>
      </c>
      <c r="M87" s="633">
        <v>4</v>
      </c>
      <c r="N87" s="634">
        <v>1536.2168757732866</v>
      </c>
    </row>
    <row r="88" spans="1:14" ht="14.4" customHeight="1" x14ac:dyDescent="0.3">
      <c r="A88" s="629" t="s">
        <v>532</v>
      </c>
      <c r="B88" s="630" t="s">
        <v>533</v>
      </c>
      <c r="C88" s="631" t="s">
        <v>538</v>
      </c>
      <c r="D88" s="632" t="s">
        <v>2063</v>
      </c>
      <c r="E88" s="631" t="s">
        <v>555</v>
      </c>
      <c r="F88" s="632" t="s">
        <v>2068</v>
      </c>
      <c r="G88" s="631" t="s">
        <v>556</v>
      </c>
      <c r="H88" s="631" t="s">
        <v>852</v>
      </c>
      <c r="I88" s="631" t="s">
        <v>853</v>
      </c>
      <c r="J88" s="631" t="s">
        <v>854</v>
      </c>
      <c r="K88" s="631"/>
      <c r="L88" s="633">
        <v>264.47697696610902</v>
      </c>
      <c r="M88" s="633">
        <v>1</v>
      </c>
      <c r="N88" s="634">
        <v>264.47697696610902</v>
      </c>
    </row>
    <row r="89" spans="1:14" ht="14.4" customHeight="1" x14ac:dyDescent="0.3">
      <c r="A89" s="629" t="s">
        <v>532</v>
      </c>
      <c r="B89" s="630" t="s">
        <v>533</v>
      </c>
      <c r="C89" s="631" t="s">
        <v>538</v>
      </c>
      <c r="D89" s="632" t="s">
        <v>2063</v>
      </c>
      <c r="E89" s="631" t="s">
        <v>555</v>
      </c>
      <c r="F89" s="632" t="s">
        <v>2068</v>
      </c>
      <c r="G89" s="631" t="s">
        <v>556</v>
      </c>
      <c r="H89" s="631" t="s">
        <v>855</v>
      </c>
      <c r="I89" s="631" t="s">
        <v>238</v>
      </c>
      <c r="J89" s="631" t="s">
        <v>856</v>
      </c>
      <c r="K89" s="631"/>
      <c r="L89" s="633">
        <v>105.80563945992449</v>
      </c>
      <c r="M89" s="633">
        <v>1</v>
      </c>
      <c r="N89" s="634">
        <v>105.80563945992449</v>
      </c>
    </row>
    <row r="90" spans="1:14" ht="14.4" customHeight="1" x14ac:dyDescent="0.3">
      <c r="A90" s="629" t="s">
        <v>532</v>
      </c>
      <c r="B90" s="630" t="s">
        <v>533</v>
      </c>
      <c r="C90" s="631" t="s">
        <v>538</v>
      </c>
      <c r="D90" s="632" t="s">
        <v>2063</v>
      </c>
      <c r="E90" s="631" t="s">
        <v>555</v>
      </c>
      <c r="F90" s="632" t="s">
        <v>2068</v>
      </c>
      <c r="G90" s="631" t="s">
        <v>556</v>
      </c>
      <c r="H90" s="631" t="s">
        <v>857</v>
      </c>
      <c r="I90" s="631" t="s">
        <v>858</v>
      </c>
      <c r="J90" s="631" t="s">
        <v>859</v>
      </c>
      <c r="K90" s="631" t="s">
        <v>860</v>
      </c>
      <c r="L90" s="633">
        <v>97.869433519939321</v>
      </c>
      <c r="M90" s="633">
        <v>1</v>
      </c>
      <c r="N90" s="634">
        <v>97.869433519939321</v>
      </c>
    </row>
    <row r="91" spans="1:14" ht="14.4" customHeight="1" x14ac:dyDescent="0.3">
      <c r="A91" s="629" t="s">
        <v>532</v>
      </c>
      <c r="B91" s="630" t="s">
        <v>533</v>
      </c>
      <c r="C91" s="631" t="s">
        <v>538</v>
      </c>
      <c r="D91" s="632" t="s">
        <v>2063</v>
      </c>
      <c r="E91" s="631" t="s">
        <v>555</v>
      </c>
      <c r="F91" s="632" t="s">
        <v>2068</v>
      </c>
      <c r="G91" s="631" t="s">
        <v>556</v>
      </c>
      <c r="H91" s="631" t="s">
        <v>861</v>
      </c>
      <c r="I91" s="631" t="s">
        <v>862</v>
      </c>
      <c r="J91" s="631" t="s">
        <v>863</v>
      </c>
      <c r="K91" s="631" t="s">
        <v>864</v>
      </c>
      <c r="L91" s="633">
        <v>75.179999999999964</v>
      </c>
      <c r="M91" s="633">
        <v>2</v>
      </c>
      <c r="N91" s="634">
        <v>150.35999999999993</v>
      </c>
    </row>
    <row r="92" spans="1:14" ht="14.4" customHeight="1" x14ac:dyDescent="0.3">
      <c r="A92" s="629" t="s">
        <v>532</v>
      </c>
      <c r="B92" s="630" t="s">
        <v>533</v>
      </c>
      <c r="C92" s="631" t="s">
        <v>538</v>
      </c>
      <c r="D92" s="632" t="s">
        <v>2063</v>
      </c>
      <c r="E92" s="631" t="s">
        <v>555</v>
      </c>
      <c r="F92" s="632" t="s">
        <v>2068</v>
      </c>
      <c r="G92" s="631" t="s">
        <v>556</v>
      </c>
      <c r="H92" s="631" t="s">
        <v>865</v>
      </c>
      <c r="I92" s="631" t="s">
        <v>866</v>
      </c>
      <c r="J92" s="631" t="s">
        <v>867</v>
      </c>
      <c r="K92" s="631" t="s">
        <v>868</v>
      </c>
      <c r="L92" s="633">
        <v>47.252231859397895</v>
      </c>
      <c r="M92" s="633">
        <v>40</v>
      </c>
      <c r="N92" s="634">
        <v>1890.0892743759159</v>
      </c>
    </row>
    <row r="93" spans="1:14" ht="14.4" customHeight="1" x14ac:dyDescent="0.3">
      <c r="A93" s="629" t="s">
        <v>532</v>
      </c>
      <c r="B93" s="630" t="s">
        <v>533</v>
      </c>
      <c r="C93" s="631" t="s">
        <v>538</v>
      </c>
      <c r="D93" s="632" t="s">
        <v>2063</v>
      </c>
      <c r="E93" s="631" t="s">
        <v>555</v>
      </c>
      <c r="F93" s="632" t="s">
        <v>2068</v>
      </c>
      <c r="G93" s="631" t="s">
        <v>556</v>
      </c>
      <c r="H93" s="631" t="s">
        <v>869</v>
      </c>
      <c r="I93" s="631" t="s">
        <v>870</v>
      </c>
      <c r="J93" s="631" t="s">
        <v>871</v>
      </c>
      <c r="K93" s="631" t="s">
        <v>872</v>
      </c>
      <c r="L93" s="633">
        <v>171.40999999999991</v>
      </c>
      <c r="M93" s="633">
        <v>1</v>
      </c>
      <c r="N93" s="634">
        <v>171.40999999999991</v>
      </c>
    </row>
    <row r="94" spans="1:14" ht="14.4" customHeight="1" x14ac:dyDescent="0.3">
      <c r="A94" s="629" t="s">
        <v>532</v>
      </c>
      <c r="B94" s="630" t="s">
        <v>533</v>
      </c>
      <c r="C94" s="631" t="s">
        <v>538</v>
      </c>
      <c r="D94" s="632" t="s">
        <v>2063</v>
      </c>
      <c r="E94" s="631" t="s">
        <v>555</v>
      </c>
      <c r="F94" s="632" t="s">
        <v>2068</v>
      </c>
      <c r="G94" s="631" t="s">
        <v>556</v>
      </c>
      <c r="H94" s="631" t="s">
        <v>873</v>
      </c>
      <c r="I94" s="631" t="s">
        <v>238</v>
      </c>
      <c r="J94" s="631" t="s">
        <v>874</v>
      </c>
      <c r="K94" s="631"/>
      <c r="L94" s="633">
        <v>498.88977409591359</v>
      </c>
      <c r="M94" s="633">
        <v>7</v>
      </c>
      <c r="N94" s="634">
        <v>3492.228418671395</v>
      </c>
    </row>
    <row r="95" spans="1:14" ht="14.4" customHeight="1" x14ac:dyDescent="0.3">
      <c r="A95" s="629" t="s">
        <v>532</v>
      </c>
      <c r="B95" s="630" t="s">
        <v>533</v>
      </c>
      <c r="C95" s="631" t="s">
        <v>538</v>
      </c>
      <c r="D95" s="632" t="s">
        <v>2063</v>
      </c>
      <c r="E95" s="631" t="s">
        <v>555</v>
      </c>
      <c r="F95" s="632" t="s">
        <v>2068</v>
      </c>
      <c r="G95" s="631" t="s">
        <v>556</v>
      </c>
      <c r="H95" s="631" t="s">
        <v>875</v>
      </c>
      <c r="I95" s="631" t="s">
        <v>238</v>
      </c>
      <c r="J95" s="631" t="s">
        <v>876</v>
      </c>
      <c r="K95" s="631"/>
      <c r="L95" s="633">
        <v>230.90181356288807</v>
      </c>
      <c r="M95" s="633">
        <v>1</v>
      </c>
      <c r="N95" s="634">
        <v>230.90181356288807</v>
      </c>
    </row>
    <row r="96" spans="1:14" ht="14.4" customHeight="1" x14ac:dyDescent="0.3">
      <c r="A96" s="629" t="s">
        <v>532</v>
      </c>
      <c r="B96" s="630" t="s">
        <v>533</v>
      </c>
      <c r="C96" s="631" t="s">
        <v>538</v>
      </c>
      <c r="D96" s="632" t="s">
        <v>2063</v>
      </c>
      <c r="E96" s="631" t="s">
        <v>555</v>
      </c>
      <c r="F96" s="632" t="s">
        <v>2068</v>
      </c>
      <c r="G96" s="631" t="s">
        <v>556</v>
      </c>
      <c r="H96" s="631" t="s">
        <v>877</v>
      </c>
      <c r="I96" s="631" t="s">
        <v>878</v>
      </c>
      <c r="J96" s="631" t="s">
        <v>879</v>
      </c>
      <c r="K96" s="631" t="s">
        <v>880</v>
      </c>
      <c r="L96" s="633">
        <v>153.76996223926741</v>
      </c>
      <c r="M96" s="633">
        <v>1</v>
      </c>
      <c r="N96" s="634">
        <v>153.76996223926741</v>
      </c>
    </row>
    <row r="97" spans="1:14" ht="14.4" customHeight="1" x14ac:dyDescent="0.3">
      <c r="A97" s="629" t="s">
        <v>532</v>
      </c>
      <c r="B97" s="630" t="s">
        <v>533</v>
      </c>
      <c r="C97" s="631" t="s">
        <v>538</v>
      </c>
      <c r="D97" s="632" t="s">
        <v>2063</v>
      </c>
      <c r="E97" s="631" t="s">
        <v>555</v>
      </c>
      <c r="F97" s="632" t="s">
        <v>2068</v>
      </c>
      <c r="G97" s="631" t="s">
        <v>556</v>
      </c>
      <c r="H97" s="631" t="s">
        <v>881</v>
      </c>
      <c r="I97" s="631" t="s">
        <v>882</v>
      </c>
      <c r="J97" s="631" t="s">
        <v>883</v>
      </c>
      <c r="K97" s="631" t="s">
        <v>884</v>
      </c>
      <c r="L97" s="633">
        <v>60.2</v>
      </c>
      <c r="M97" s="633">
        <v>1</v>
      </c>
      <c r="N97" s="634">
        <v>60.2</v>
      </c>
    </row>
    <row r="98" spans="1:14" ht="14.4" customHeight="1" x14ac:dyDescent="0.3">
      <c r="A98" s="629" t="s">
        <v>532</v>
      </c>
      <c r="B98" s="630" t="s">
        <v>533</v>
      </c>
      <c r="C98" s="631" t="s">
        <v>538</v>
      </c>
      <c r="D98" s="632" t="s">
        <v>2063</v>
      </c>
      <c r="E98" s="631" t="s">
        <v>555</v>
      </c>
      <c r="F98" s="632" t="s">
        <v>2068</v>
      </c>
      <c r="G98" s="631" t="s">
        <v>556</v>
      </c>
      <c r="H98" s="631" t="s">
        <v>885</v>
      </c>
      <c r="I98" s="631" t="s">
        <v>885</v>
      </c>
      <c r="J98" s="631" t="s">
        <v>886</v>
      </c>
      <c r="K98" s="631" t="s">
        <v>887</v>
      </c>
      <c r="L98" s="633">
        <v>285.01679999999999</v>
      </c>
      <c r="M98" s="633">
        <v>1</v>
      </c>
      <c r="N98" s="634">
        <v>285.01679999999999</v>
      </c>
    </row>
    <row r="99" spans="1:14" ht="14.4" customHeight="1" x14ac:dyDescent="0.3">
      <c r="A99" s="629" t="s">
        <v>532</v>
      </c>
      <c r="B99" s="630" t="s">
        <v>533</v>
      </c>
      <c r="C99" s="631" t="s">
        <v>538</v>
      </c>
      <c r="D99" s="632" t="s">
        <v>2063</v>
      </c>
      <c r="E99" s="631" t="s">
        <v>555</v>
      </c>
      <c r="F99" s="632" t="s">
        <v>2068</v>
      </c>
      <c r="G99" s="631" t="s">
        <v>556</v>
      </c>
      <c r="H99" s="631" t="s">
        <v>888</v>
      </c>
      <c r="I99" s="631" t="s">
        <v>888</v>
      </c>
      <c r="J99" s="631" t="s">
        <v>583</v>
      </c>
      <c r="K99" s="631" t="s">
        <v>889</v>
      </c>
      <c r="L99" s="633">
        <v>59.980000000000004</v>
      </c>
      <c r="M99" s="633">
        <v>4</v>
      </c>
      <c r="N99" s="634">
        <v>239.92000000000002</v>
      </c>
    </row>
    <row r="100" spans="1:14" ht="14.4" customHeight="1" x14ac:dyDescent="0.3">
      <c r="A100" s="629" t="s">
        <v>532</v>
      </c>
      <c r="B100" s="630" t="s">
        <v>533</v>
      </c>
      <c r="C100" s="631" t="s">
        <v>538</v>
      </c>
      <c r="D100" s="632" t="s">
        <v>2063</v>
      </c>
      <c r="E100" s="631" t="s">
        <v>555</v>
      </c>
      <c r="F100" s="632" t="s">
        <v>2068</v>
      </c>
      <c r="G100" s="631" t="s">
        <v>556</v>
      </c>
      <c r="H100" s="631" t="s">
        <v>890</v>
      </c>
      <c r="I100" s="631" t="s">
        <v>238</v>
      </c>
      <c r="J100" s="631" t="s">
        <v>891</v>
      </c>
      <c r="K100" s="631"/>
      <c r="L100" s="633">
        <v>160.328831341957</v>
      </c>
      <c r="M100" s="633">
        <v>1</v>
      </c>
      <c r="N100" s="634">
        <v>160.328831341957</v>
      </c>
    </row>
    <row r="101" spans="1:14" ht="14.4" customHeight="1" x14ac:dyDescent="0.3">
      <c r="A101" s="629" t="s">
        <v>532</v>
      </c>
      <c r="B101" s="630" t="s">
        <v>533</v>
      </c>
      <c r="C101" s="631" t="s">
        <v>538</v>
      </c>
      <c r="D101" s="632" t="s">
        <v>2063</v>
      </c>
      <c r="E101" s="631" t="s">
        <v>555</v>
      </c>
      <c r="F101" s="632" t="s">
        <v>2068</v>
      </c>
      <c r="G101" s="631" t="s">
        <v>892</v>
      </c>
      <c r="H101" s="631" t="s">
        <v>893</v>
      </c>
      <c r="I101" s="631" t="s">
        <v>894</v>
      </c>
      <c r="J101" s="631" t="s">
        <v>895</v>
      </c>
      <c r="K101" s="631" t="s">
        <v>896</v>
      </c>
      <c r="L101" s="633">
        <v>40.350011398703288</v>
      </c>
      <c r="M101" s="633">
        <v>1</v>
      </c>
      <c r="N101" s="634">
        <v>40.350011398703288</v>
      </c>
    </row>
    <row r="102" spans="1:14" ht="14.4" customHeight="1" x14ac:dyDescent="0.3">
      <c r="A102" s="629" t="s">
        <v>532</v>
      </c>
      <c r="B102" s="630" t="s">
        <v>533</v>
      </c>
      <c r="C102" s="631" t="s">
        <v>538</v>
      </c>
      <c r="D102" s="632" t="s">
        <v>2063</v>
      </c>
      <c r="E102" s="631" t="s">
        <v>555</v>
      </c>
      <c r="F102" s="632" t="s">
        <v>2068</v>
      </c>
      <c r="G102" s="631" t="s">
        <v>892</v>
      </c>
      <c r="H102" s="631" t="s">
        <v>897</v>
      </c>
      <c r="I102" s="631" t="s">
        <v>898</v>
      </c>
      <c r="J102" s="631" t="s">
        <v>899</v>
      </c>
      <c r="K102" s="631" t="s">
        <v>900</v>
      </c>
      <c r="L102" s="633">
        <v>61.426692440782283</v>
      </c>
      <c r="M102" s="633">
        <v>3</v>
      </c>
      <c r="N102" s="634">
        <v>184.28007732234684</v>
      </c>
    </row>
    <row r="103" spans="1:14" ht="14.4" customHeight="1" x14ac:dyDescent="0.3">
      <c r="A103" s="629" t="s">
        <v>532</v>
      </c>
      <c r="B103" s="630" t="s">
        <v>533</v>
      </c>
      <c r="C103" s="631" t="s">
        <v>538</v>
      </c>
      <c r="D103" s="632" t="s">
        <v>2063</v>
      </c>
      <c r="E103" s="631" t="s">
        <v>555</v>
      </c>
      <c r="F103" s="632" t="s">
        <v>2068</v>
      </c>
      <c r="G103" s="631" t="s">
        <v>892</v>
      </c>
      <c r="H103" s="631" t="s">
        <v>901</v>
      </c>
      <c r="I103" s="631" t="s">
        <v>902</v>
      </c>
      <c r="J103" s="631" t="s">
        <v>903</v>
      </c>
      <c r="K103" s="631" t="s">
        <v>904</v>
      </c>
      <c r="L103" s="633">
        <v>58.769999999999975</v>
      </c>
      <c r="M103" s="633">
        <v>1</v>
      </c>
      <c r="N103" s="634">
        <v>58.769999999999975</v>
      </c>
    </row>
    <row r="104" spans="1:14" ht="14.4" customHeight="1" x14ac:dyDescent="0.3">
      <c r="A104" s="629" t="s">
        <v>532</v>
      </c>
      <c r="B104" s="630" t="s">
        <v>533</v>
      </c>
      <c r="C104" s="631" t="s">
        <v>538</v>
      </c>
      <c r="D104" s="632" t="s">
        <v>2063</v>
      </c>
      <c r="E104" s="631" t="s">
        <v>555</v>
      </c>
      <c r="F104" s="632" t="s">
        <v>2068</v>
      </c>
      <c r="G104" s="631" t="s">
        <v>892</v>
      </c>
      <c r="H104" s="631" t="s">
        <v>905</v>
      </c>
      <c r="I104" s="631" t="s">
        <v>906</v>
      </c>
      <c r="J104" s="631" t="s">
        <v>907</v>
      </c>
      <c r="K104" s="631" t="s">
        <v>908</v>
      </c>
      <c r="L104" s="633">
        <v>3450</v>
      </c>
      <c r="M104" s="633">
        <v>6</v>
      </c>
      <c r="N104" s="634">
        <v>20700</v>
      </c>
    </row>
    <row r="105" spans="1:14" ht="14.4" customHeight="1" x14ac:dyDescent="0.3">
      <c r="A105" s="629" t="s">
        <v>532</v>
      </c>
      <c r="B105" s="630" t="s">
        <v>533</v>
      </c>
      <c r="C105" s="631" t="s">
        <v>538</v>
      </c>
      <c r="D105" s="632" t="s">
        <v>2063</v>
      </c>
      <c r="E105" s="631" t="s">
        <v>555</v>
      </c>
      <c r="F105" s="632" t="s">
        <v>2068</v>
      </c>
      <c r="G105" s="631" t="s">
        <v>892</v>
      </c>
      <c r="H105" s="631" t="s">
        <v>909</v>
      </c>
      <c r="I105" s="631" t="s">
        <v>910</v>
      </c>
      <c r="J105" s="631" t="s">
        <v>911</v>
      </c>
      <c r="K105" s="631" t="s">
        <v>912</v>
      </c>
      <c r="L105" s="633">
        <v>34.43</v>
      </c>
      <c r="M105" s="633">
        <v>2</v>
      </c>
      <c r="N105" s="634">
        <v>68.86</v>
      </c>
    </row>
    <row r="106" spans="1:14" ht="14.4" customHeight="1" x14ac:dyDescent="0.3">
      <c r="A106" s="629" t="s">
        <v>532</v>
      </c>
      <c r="B106" s="630" t="s">
        <v>533</v>
      </c>
      <c r="C106" s="631" t="s">
        <v>538</v>
      </c>
      <c r="D106" s="632" t="s">
        <v>2063</v>
      </c>
      <c r="E106" s="631" t="s">
        <v>555</v>
      </c>
      <c r="F106" s="632" t="s">
        <v>2068</v>
      </c>
      <c r="G106" s="631" t="s">
        <v>892</v>
      </c>
      <c r="H106" s="631" t="s">
        <v>913</v>
      </c>
      <c r="I106" s="631" t="s">
        <v>914</v>
      </c>
      <c r="J106" s="631" t="s">
        <v>911</v>
      </c>
      <c r="K106" s="631" t="s">
        <v>915</v>
      </c>
      <c r="L106" s="633">
        <v>95.569803383468354</v>
      </c>
      <c r="M106" s="633">
        <v>1</v>
      </c>
      <c r="N106" s="634">
        <v>95.569803383468354</v>
      </c>
    </row>
    <row r="107" spans="1:14" ht="14.4" customHeight="1" x14ac:dyDescent="0.3">
      <c r="A107" s="629" t="s">
        <v>532</v>
      </c>
      <c r="B107" s="630" t="s">
        <v>533</v>
      </c>
      <c r="C107" s="631" t="s">
        <v>538</v>
      </c>
      <c r="D107" s="632" t="s">
        <v>2063</v>
      </c>
      <c r="E107" s="631" t="s">
        <v>555</v>
      </c>
      <c r="F107" s="632" t="s">
        <v>2068</v>
      </c>
      <c r="G107" s="631" t="s">
        <v>892</v>
      </c>
      <c r="H107" s="631" t="s">
        <v>916</v>
      </c>
      <c r="I107" s="631" t="s">
        <v>917</v>
      </c>
      <c r="J107" s="631" t="s">
        <v>918</v>
      </c>
      <c r="K107" s="631" t="s">
        <v>919</v>
      </c>
      <c r="L107" s="633">
        <v>47.195056749720948</v>
      </c>
      <c r="M107" s="633">
        <v>2</v>
      </c>
      <c r="N107" s="634">
        <v>94.390113499441895</v>
      </c>
    </row>
    <row r="108" spans="1:14" ht="14.4" customHeight="1" x14ac:dyDescent="0.3">
      <c r="A108" s="629" t="s">
        <v>532</v>
      </c>
      <c r="B108" s="630" t="s">
        <v>533</v>
      </c>
      <c r="C108" s="631" t="s">
        <v>538</v>
      </c>
      <c r="D108" s="632" t="s">
        <v>2063</v>
      </c>
      <c r="E108" s="631" t="s">
        <v>555</v>
      </c>
      <c r="F108" s="632" t="s">
        <v>2068</v>
      </c>
      <c r="G108" s="631" t="s">
        <v>892</v>
      </c>
      <c r="H108" s="631" t="s">
        <v>920</v>
      </c>
      <c r="I108" s="631" t="s">
        <v>921</v>
      </c>
      <c r="J108" s="631" t="s">
        <v>918</v>
      </c>
      <c r="K108" s="631" t="s">
        <v>922</v>
      </c>
      <c r="L108" s="633">
        <v>71.379876336597306</v>
      </c>
      <c r="M108" s="633">
        <v>1</v>
      </c>
      <c r="N108" s="634">
        <v>71.379876336597306</v>
      </c>
    </row>
    <row r="109" spans="1:14" ht="14.4" customHeight="1" x14ac:dyDescent="0.3">
      <c r="A109" s="629" t="s">
        <v>532</v>
      </c>
      <c r="B109" s="630" t="s">
        <v>533</v>
      </c>
      <c r="C109" s="631" t="s">
        <v>538</v>
      </c>
      <c r="D109" s="632" t="s">
        <v>2063</v>
      </c>
      <c r="E109" s="631" t="s">
        <v>555</v>
      </c>
      <c r="F109" s="632" t="s">
        <v>2068</v>
      </c>
      <c r="G109" s="631" t="s">
        <v>892</v>
      </c>
      <c r="H109" s="631" t="s">
        <v>923</v>
      </c>
      <c r="I109" s="631" t="s">
        <v>924</v>
      </c>
      <c r="J109" s="631" t="s">
        <v>925</v>
      </c>
      <c r="K109" s="631" t="s">
        <v>926</v>
      </c>
      <c r="L109" s="633">
        <v>70.209790575913559</v>
      </c>
      <c r="M109" s="633">
        <v>8</v>
      </c>
      <c r="N109" s="634">
        <v>561.67832460730847</v>
      </c>
    </row>
    <row r="110" spans="1:14" ht="14.4" customHeight="1" x14ac:dyDescent="0.3">
      <c r="A110" s="629" t="s">
        <v>532</v>
      </c>
      <c r="B110" s="630" t="s">
        <v>533</v>
      </c>
      <c r="C110" s="631" t="s">
        <v>538</v>
      </c>
      <c r="D110" s="632" t="s">
        <v>2063</v>
      </c>
      <c r="E110" s="631" t="s">
        <v>555</v>
      </c>
      <c r="F110" s="632" t="s">
        <v>2068</v>
      </c>
      <c r="G110" s="631" t="s">
        <v>892</v>
      </c>
      <c r="H110" s="631" t="s">
        <v>927</v>
      </c>
      <c r="I110" s="631" t="s">
        <v>928</v>
      </c>
      <c r="J110" s="631" t="s">
        <v>929</v>
      </c>
      <c r="K110" s="631" t="s">
        <v>930</v>
      </c>
      <c r="L110" s="633">
        <v>121.54</v>
      </c>
      <c r="M110" s="633">
        <v>1</v>
      </c>
      <c r="N110" s="634">
        <v>121.54</v>
      </c>
    </row>
    <row r="111" spans="1:14" ht="14.4" customHeight="1" x14ac:dyDescent="0.3">
      <c r="A111" s="629" t="s">
        <v>532</v>
      </c>
      <c r="B111" s="630" t="s">
        <v>533</v>
      </c>
      <c r="C111" s="631" t="s">
        <v>538</v>
      </c>
      <c r="D111" s="632" t="s">
        <v>2063</v>
      </c>
      <c r="E111" s="631" t="s">
        <v>555</v>
      </c>
      <c r="F111" s="632" t="s">
        <v>2068</v>
      </c>
      <c r="G111" s="631" t="s">
        <v>892</v>
      </c>
      <c r="H111" s="631" t="s">
        <v>931</v>
      </c>
      <c r="I111" s="631" t="s">
        <v>932</v>
      </c>
      <c r="J111" s="631" t="s">
        <v>933</v>
      </c>
      <c r="K111" s="631" t="s">
        <v>934</v>
      </c>
      <c r="L111" s="633">
        <v>52.81</v>
      </c>
      <c r="M111" s="633">
        <v>1</v>
      </c>
      <c r="N111" s="634">
        <v>52.81</v>
      </c>
    </row>
    <row r="112" spans="1:14" ht="14.4" customHeight="1" x14ac:dyDescent="0.3">
      <c r="A112" s="629" t="s">
        <v>532</v>
      </c>
      <c r="B112" s="630" t="s">
        <v>533</v>
      </c>
      <c r="C112" s="631" t="s">
        <v>538</v>
      </c>
      <c r="D112" s="632" t="s">
        <v>2063</v>
      </c>
      <c r="E112" s="631" t="s">
        <v>555</v>
      </c>
      <c r="F112" s="632" t="s">
        <v>2068</v>
      </c>
      <c r="G112" s="631" t="s">
        <v>892</v>
      </c>
      <c r="H112" s="631" t="s">
        <v>935</v>
      </c>
      <c r="I112" s="631" t="s">
        <v>936</v>
      </c>
      <c r="J112" s="631" t="s">
        <v>937</v>
      </c>
      <c r="K112" s="631" t="s">
        <v>938</v>
      </c>
      <c r="L112" s="633">
        <v>71.050000000000011</v>
      </c>
      <c r="M112" s="633">
        <v>4</v>
      </c>
      <c r="N112" s="634">
        <v>284.20000000000005</v>
      </c>
    </row>
    <row r="113" spans="1:14" ht="14.4" customHeight="1" x14ac:dyDescent="0.3">
      <c r="A113" s="629" t="s">
        <v>532</v>
      </c>
      <c r="B113" s="630" t="s">
        <v>533</v>
      </c>
      <c r="C113" s="631" t="s">
        <v>538</v>
      </c>
      <c r="D113" s="632" t="s">
        <v>2063</v>
      </c>
      <c r="E113" s="631" t="s">
        <v>555</v>
      </c>
      <c r="F113" s="632" t="s">
        <v>2068</v>
      </c>
      <c r="G113" s="631" t="s">
        <v>892</v>
      </c>
      <c r="H113" s="631" t="s">
        <v>939</v>
      </c>
      <c r="I113" s="631" t="s">
        <v>940</v>
      </c>
      <c r="J113" s="631" t="s">
        <v>941</v>
      </c>
      <c r="K113" s="631" t="s">
        <v>942</v>
      </c>
      <c r="L113" s="633">
        <v>356.4990500146626</v>
      </c>
      <c r="M113" s="633">
        <v>3</v>
      </c>
      <c r="N113" s="634">
        <v>1069.4971500439879</v>
      </c>
    </row>
    <row r="114" spans="1:14" ht="14.4" customHeight="1" x14ac:dyDescent="0.3">
      <c r="A114" s="629" t="s">
        <v>532</v>
      </c>
      <c r="B114" s="630" t="s">
        <v>533</v>
      </c>
      <c r="C114" s="631" t="s">
        <v>538</v>
      </c>
      <c r="D114" s="632" t="s">
        <v>2063</v>
      </c>
      <c r="E114" s="631" t="s">
        <v>555</v>
      </c>
      <c r="F114" s="632" t="s">
        <v>2068</v>
      </c>
      <c r="G114" s="631" t="s">
        <v>892</v>
      </c>
      <c r="H114" s="631" t="s">
        <v>943</v>
      </c>
      <c r="I114" s="631" t="s">
        <v>944</v>
      </c>
      <c r="J114" s="631" t="s">
        <v>941</v>
      </c>
      <c r="K114" s="631" t="s">
        <v>945</v>
      </c>
      <c r="L114" s="633">
        <v>413.9996690373664</v>
      </c>
      <c r="M114" s="633">
        <v>5</v>
      </c>
      <c r="N114" s="634">
        <v>2069.998345186832</v>
      </c>
    </row>
    <row r="115" spans="1:14" ht="14.4" customHeight="1" x14ac:dyDescent="0.3">
      <c r="A115" s="629" t="s">
        <v>532</v>
      </c>
      <c r="B115" s="630" t="s">
        <v>533</v>
      </c>
      <c r="C115" s="631" t="s">
        <v>538</v>
      </c>
      <c r="D115" s="632" t="s">
        <v>2063</v>
      </c>
      <c r="E115" s="631" t="s">
        <v>946</v>
      </c>
      <c r="F115" s="632" t="s">
        <v>2069</v>
      </c>
      <c r="G115" s="631" t="s">
        <v>556</v>
      </c>
      <c r="H115" s="631" t="s">
        <v>947</v>
      </c>
      <c r="I115" s="631" t="s">
        <v>948</v>
      </c>
      <c r="J115" s="631" t="s">
        <v>949</v>
      </c>
      <c r="K115" s="631" t="s">
        <v>950</v>
      </c>
      <c r="L115" s="633">
        <v>39.376666666666665</v>
      </c>
      <c r="M115" s="633">
        <v>6</v>
      </c>
      <c r="N115" s="634">
        <v>236.26</v>
      </c>
    </row>
    <row r="116" spans="1:14" ht="14.4" customHeight="1" x14ac:dyDescent="0.3">
      <c r="A116" s="629" t="s">
        <v>532</v>
      </c>
      <c r="B116" s="630" t="s">
        <v>533</v>
      </c>
      <c r="C116" s="631" t="s">
        <v>538</v>
      </c>
      <c r="D116" s="632" t="s">
        <v>2063</v>
      </c>
      <c r="E116" s="631" t="s">
        <v>946</v>
      </c>
      <c r="F116" s="632" t="s">
        <v>2069</v>
      </c>
      <c r="G116" s="631" t="s">
        <v>556</v>
      </c>
      <c r="H116" s="631" t="s">
        <v>951</v>
      </c>
      <c r="I116" s="631" t="s">
        <v>952</v>
      </c>
      <c r="J116" s="631" t="s">
        <v>953</v>
      </c>
      <c r="K116" s="631" t="s">
        <v>954</v>
      </c>
      <c r="L116" s="633">
        <v>33.409999240835567</v>
      </c>
      <c r="M116" s="633">
        <v>3</v>
      </c>
      <c r="N116" s="634">
        <v>100.2299977225067</v>
      </c>
    </row>
    <row r="117" spans="1:14" ht="14.4" customHeight="1" x14ac:dyDescent="0.3">
      <c r="A117" s="629" t="s">
        <v>532</v>
      </c>
      <c r="B117" s="630" t="s">
        <v>533</v>
      </c>
      <c r="C117" s="631" t="s">
        <v>538</v>
      </c>
      <c r="D117" s="632" t="s">
        <v>2063</v>
      </c>
      <c r="E117" s="631" t="s">
        <v>946</v>
      </c>
      <c r="F117" s="632" t="s">
        <v>2069</v>
      </c>
      <c r="G117" s="631" t="s">
        <v>556</v>
      </c>
      <c r="H117" s="631" t="s">
        <v>955</v>
      </c>
      <c r="I117" s="631" t="s">
        <v>956</v>
      </c>
      <c r="J117" s="631" t="s">
        <v>957</v>
      </c>
      <c r="K117" s="631" t="s">
        <v>958</v>
      </c>
      <c r="L117" s="633">
        <v>428.73092697043626</v>
      </c>
      <c r="M117" s="633">
        <v>1</v>
      </c>
      <c r="N117" s="634">
        <v>428.73092697043626</v>
      </c>
    </row>
    <row r="118" spans="1:14" ht="14.4" customHeight="1" x14ac:dyDescent="0.3">
      <c r="A118" s="629" t="s">
        <v>532</v>
      </c>
      <c r="B118" s="630" t="s">
        <v>533</v>
      </c>
      <c r="C118" s="631" t="s">
        <v>538</v>
      </c>
      <c r="D118" s="632" t="s">
        <v>2063</v>
      </c>
      <c r="E118" s="631" t="s">
        <v>946</v>
      </c>
      <c r="F118" s="632" t="s">
        <v>2069</v>
      </c>
      <c r="G118" s="631" t="s">
        <v>556</v>
      </c>
      <c r="H118" s="631" t="s">
        <v>959</v>
      </c>
      <c r="I118" s="631" t="s">
        <v>960</v>
      </c>
      <c r="J118" s="631" t="s">
        <v>961</v>
      </c>
      <c r="K118" s="631" t="s">
        <v>962</v>
      </c>
      <c r="L118" s="633">
        <v>181.79999999999993</v>
      </c>
      <c r="M118" s="633">
        <v>1</v>
      </c>
      <c r="N118" s="634">
        <v>181.79999999999993</v>
      </c>
    </row>
    <row r="119" spans="1:14" ht="14.4" customHeight="1" x14ac:dyDescent="0.3">
      <c r="A119" s="629" t="s">
        <v>532</v>
      </c>
      <c r="B119" s="630" t="s">
        <v>533</v>
      </c>
      <c r="C119" s="631" t="s">
        <v>538</v>
      </c>
      <c r="D119" s="632" t="s">
        <v>2063</v>
      </c>
      <c r="E119" s="631" t="s">
        <v>946</v>
      </c>
      <c r="F119" s="632" t="s">
        <v>2069</v>
      </c>
      <c r="G119" s="631" t="s">
        <v>556</v>
      </c>
      <c r="H119" s="631" t="s">
        <v>963</v>
      </c>
      <c r="I119" s="631" t="s">
        <v>964</v>
      </c>
      <c r="J119" s="631" t="s">
        <v>965</v>
      </c>
      <c r="K119" s="631" t="s">
        <v>966</v>
      </c>
      <c r="L119" s="633">
        <v>605.26803807596332</v>
      </c>
      <c r="M119" s="633">
        <v>0.3</v>
      </c>
      <c r="N119" s="634">
        <v>181.58041142278898</v>
      </c>
    </row>
    <row r="120" spans="1:14" ht="14.4" customHeight="1" x14ac:dyDescent="0.3">
      <c r="A120" s="629" t="s">
        <v>532</v>
      </c>
      <c r="B120" s="630" t="s">
        <v>533</v>
      </c>
      <c r="C120" s="631" t="s">
        <v>538</v>
      </c>
      <c r="D120" s="632" t="s">
        <v>2063</v>
      </c>
      <c r="E120" s="631" t="s">
        <v>946</v>
      </c>
      <c r="F120" s="632" t="s">
        <v>2069</v>
      </c>
      <c r="G120" s="631" t="s">
        <v>556</v>
      </c>
      <c r="H120" s="631" t="s">
        <v>967</v>
      </c>
      <c r="I120" s="631" t="s">
        <v>968</v>
      </c>
      <c r="J120" s="631" t="s">
        <v>969</v>
      </c>
      <c r="K120" s="631" t="s">
        <v>970</v>
      </c>
      <c r="L120" s="633">
        <v>517.5</v>
      </c>
      <c r="M120" s="633">
        <v>1.9</v>
      </c>
      <c r="N120" s="634">
        <v>983.25</v>
      </c>
    </row>
    <row r="121" spans="1:14" ht="14.4" customHeight="1" x14ac:dyDescent="0.3">
      <c r="A121" s="629" t="s">
        <v>532</v>
      </c>
      <c r="B121" s="630" t="s">
        <v>533</v>
      </c>
      <c r="C121" s="631" t="s">
        <v>538</v>
      </c>
      <c r="D121" s="632" t="s">
        <v>2063</v>
      </c>
      <c r="E121" s="631" t="s">
        <v>946</v>
      </c>
      <c r="F121" s="632" t="s">
        <v>2069</v>
      </c>
      <c r="G121" s="631" t="s">
        <v>892</v>
      </c>
      <c r="H121" s="631" t="s">
        <v>971</v>
      </c>
      <c r="I121" s="631" t="s">
        <v>972</v>
      </c>
      <c r="J121" s="631" t="s">
        <v>973</v>
      </c>
      <c r="K121" s="631" t="s">
        <v>974</v>
      </c>
      <c r="L121" s="633">
        <v>117.58999999999997</v>
      </c>
      <c r="M121" s="633">
        <v>1</v>
      </c>
      <c r="N121" s="634">
        <v>117.58999999999997</v>
      </c>
    </row>
    <row r="122" spans="1:14" ht="14.4" customHeight="1" x14ac:dyDescent="0.3">
      <c r="A122" s="629" t="s">
        <v>532</v>
      </c>
      <c r="B122" s="630" t="s">
        <v>533</v>
      </c>
      <c r="C122" s="631" t="s">
        <v>538</v>
      </c>
      <c r="D122" s="632" t="s">
        <v>2063</v>
      </c>
      <c r="E122" s="631" t="s">
        <v>946</v>
      </c>
      <c r="F122" s="632" t="s">
        <v>2069</v>
      </c>
      <c r="G122" s="631" t="s">
        <v>892</v>
      </c>
      <c r="H122" s="631" t="s">
        <v>975</v>
      </c>
      <c r="I122" s="631" t="s">
        <v>976</v>
      </c>
      <c r="J122" s="631" t="s">
        <v>977</v>
      </c>
      <c r="K122" s="631" t="s">
        <v>978</v>
      </c>
      <c r="L122" s="633">
        <v>88.599992498905522</v>
      </c>
      <c r="M122" s="633">
        <v>41</v>
      </c>
      <c r="N122" s="634">
        <v>3632.5996924551264</v>
      </c>
    </row>
    <row r="123" spans="1:14" ht="14.4" customHeight="1" x14ac:dyDescent="0.3">
      <c r="A123" s="629" t="s">
        <v>532</v>
      </c>
      <c r="B123" s="630" t="s">
        <v>533</v>
      </c>
      <c r="C123" s="631" t="s">
        <v>538</v>
      </c>
      <c r="D123" s="632" t="s">
        <v>2063</v>
      </c>
      <c r="E123" s="631" t="s">
        <v>946</v>
      </c>
      <c r="F123" s="632" t="s">
        <v>2069</v>
      </c>
      <c r="G123" s="631" t="s">
        <v>892</v>
      </c>
      <c r="H123" s="631" t="s">
        <v>979</v>
      </c>
      <c r="I123" s="631" t="s">
        <v>980</v>
      </c>
      <c r="J123" s="631" t="s">
        <v>961</v>
      </c>
      <c r="K123" s="631" t="s">
        <v>981</v>
      </c>
      <c r="L123" s="633">
        <v>45.849999999999994</v>
      </c>
      <c r="M123" s="633">
        <v>10</v>
      </c>
      <c r="N123" s="634">
        <v>458.49999999999994</v>
      </c>
    </row>
    <row r="124" spans="1:14" ht="14.4" customHeight="1" x14ac:dyDescent="0.3">
      <c r="A124" s="629" t="s">
        <v>532</v>
      </c>
      <c r="B124" s="630" t="s">
        <v>533</v>
      </c>
      <c r="C124" s="631" t="s">
        <v>538</v>
      </c>
      <c r="D124" s="632" t="s">
        <v>2063</v>
      </c>
      <c r="E124" s="631" t="s">
        <v>946</v>
      </c>
      <c r="F124" s="632" t="s">
        <v>2069</v>
      </c>
      <c r="G124" s="631" t="s">
        <v>892</v>
      </c>
      <c r="H124" s="631" t="s">
        <v>982</v>
      </c>
      <c r="I124" s="631" t="s">
        <v>983</v>
      </c>
      <c r="J124" s="631" t="s">
        <v>984</v>
      </c>
      <c r="K124" s="631" t="s">
        <v>985</v>
      </c>
      <c r="L124" s="633">
        <v>57.37</v>
      </c>
      <c r="M124" s="633">
        <v>2</v>
      </c>
      <c r="N124" s="634">
        <v>114.74</v>
      </c>
    </row>
    <row r="125" spans="1:14" ht="14.4" customHeight="1" x14ac:dyDescent="0.3">
      <c r="A125" s="629" t="s">
        <v>532</v>
      </c>
      <c r="B125" s="630" t="s">
        <v>533</v>
      </c>
      <c r="C125" s="631" t="s">
        <v>538</v>
      </c>
      <c r="D125" s="632" t="s">
        <v>2063</v>
      </c>
      <c r="E125" s="631" t="s">
        <v>946</v>
      </c>
      <c r="F125" s="632" t="s">
        <v>2069</v>
      </c>
      <c r="G125" s="631" t="s">
        <v>892</v>
      </c>
      <c r="H125" s="631" t="s">
        <v>986</v>
      </c>
      <c r="I125" s="631" t="s">
        <v>987</v>
      </c>
      <c r="J125" s="631" t="s">
        <v>988</v>
      </c>
      <c r="K125" s="631" t="s">
        <v>989</v>
      </c>
      <c r="L125" s="633">
        <v>92</v>
      </c>
      <c r="M125" s="633">
        <v>4</v>
      </c>
      <c r="N125" s="634">
        <v>368</v>
      </c>
    </row>
    <row r="126" spans="1:14" ht="14.4" customHeight="1" x14ac:dyDescent="0.3">
      <c r="A126" s="629" t="s">
        <v>532</v>
      </c>
      <c r="B126" s="630" t="s">
        <v>533</v>
      </c>
      <c r="C126" s="631" t="s">
        <v>538</v>
      </c>
      <c r="D126" s="632" t="s">
        <v>2063</v>
      </c>
      <c r="E126" s="631" t="s">
        <v>946</v>
      </c>
      <c r="F126" s="632" t="s">
        <v>2069</v>
      </c>
      <c r="G126" s="631" t="s">
        <v>892</v>
      </c>
      <c r="H126" s="631" t="s">
        <v>990</v>
      </c>
      <c r="I126" s="631" t="s">
        <v>991</v>
      </c>
      <c r="J126" s="631" t="s">
        <v>992</v>
      </c>
      <c r="K126" s="631" t="s">
        <v>993</v>
      </c>
      <c r="L126" s="633">
        <v>75.222147188651846</v>
      </c>
      <c r="M126" s="633">
        <v>383</v>
      </c>
      <c r="N126" s="634">
        <v>28810.082373253659</v>
      </c>
    </row>
    <row r="127" spans="1:14" ht="14.4" customHeight="1" x14ac:dyDescent="0.3">
      <c r="A127" s="629" t="s">
        <v>532</v>
      </c>
      <c r="B127" s="630" t="s">
        <v>533</v>
      </c>
      <c r="C127" s="631" t="s">
        <v>538</v>
      </c>
      <c r="D127" s="632" t="s">
        <v>2063</v>
      </c>
      <c r="E127" s="631" t="s">
        <v>946</v>
      </c>
      <c r="F127" s="632" t="s">
        <v>2069</v>
      </c>
      <c r="G127" s="631" t="s">
        <v>892</v>
      </c>
      <c r="H127" s="631" t="s">
        <v>994</v>
      </c>
      <c r="I127" s="631" t="s">
        <v>995</v>
      </c>
      <c r="J127" s="631" t="s">
        <v>996</v>
      </c>
      <c r="K127" s="631" t="s">
        <v>997</v>
      </c>
      <c r="L127" s="633">
        <v>120.43000000000002</v>
      </c>
      <c r="M127" s="633">
        <v>1</v>
      </c>
      <c r="N127" s="634">
        <v>120.43000000000002</v>
      </c>
    </row>
    <row r="128" spans="1:14" ht="14.4" customHeight="1" x14ac:dyDescent="0.3">
      <c r="A128" s="629" t="s">
        <v>532</v>
      </c>
      <c r="B128" s="630" t="s">
        <v>533</v>
      </c>
      <c r="C128" s="631" t="s">
        <v>543</v>
      </c>
      <c r="D128" s="632" t="s">
        <v>2064</v>
      </c>
      <c r="E128" s="631" t="s">
        <v>555</v>
      </c>
      <c r="F128" s="632" t="s">
        <v>2068</v>
      </c>
      <c r="G128" s="631"/>
      <c r="H128" s="631" t="s">
        <v>998</v>
      </c>
      <c r="I128" s="631" t="s">
        <v>999</v>
      </c>
      <c r="J128" s="631" t="s">
        <v>1000</v>
      </c>
      <c r="K128" s="631" t="s">
        <v>1001</v>
      </c>
      <c r="L128" s="633">
        <v>32.799253621931356</v>
      </c>
      <c r="M128" s="633">
        <v>10</v>
      </c>
      <c r="N128" s="634">
        <v>327.99253621931359</v>
      </c>
    </row>
    <row r="129" spans="1:14" ht="14.4" customHeight="1" x14ac:dyDescent="0.3">
      <c r="A129" s="629" t="s">
        <v>532</v>
      </c>
      <c r="B129" s="630" t="s">
        <v>533</v>
      </c>
      <c r="C129" s="631" t="s">
        <v>543</v>
      </c>
      <c r="D129" s="632" t="s">
        <v>2064</v>
      </c>
      <c r="E129" s="631" t="s">
        <v>555</v>
      </c>
      <c r="F129" s="632" t="s">
        <v>2068</v>
      </c>
      <c r="G129" s="631" t="s">
        <v>556</v>
      </c>
      <c r="H129" s="631" t="s">
        <v>557</v>
      </c>
      <c r="I129" s="631" t="s">
        <v>557</v>
      </c>
      <c r="J129" s="631" t="s">
        <v>558</v>
      </c>
      <c r="K129" s="631" t="s">
        <v>559</v>
      </c>
      <c r="L129" s="633">
        <v>179.40000000000003</v>
      </c>
      <c r="M129" s="633">
        <v>28</v>
      </c>
      <c r="N129" s="634">
        <v>5023.2000000000007</v>
      </c>
    </row>
    <row r="130" spans="1:14" ht="14.4" customHeight="1" x14ac:dyDescent="0.3">
      <c r="A130" s="629" t="s">
        <v>532</v>
      </c>
      <c r="B130" s="630" t="s">
        <v>533</v>
      </c>
      <c r="C130" s="631" t="s">
        <v>543</v>
      </c>
      <c r="D130" s="632" t="s">
        <v>2064</v>
      </c>
      <c r="E130" s="631" t="s">
        <v>555</v>
      </c>
      <c r="F130" s="632" t="s">
        <v>2068</v>
      </c>
      <c r="G130" s="631" t="s">
        <v>556</v>
      </c>
      <c r="H130" s="631" t="s">
        <v>560</v>
      </c>
      <c r="I130" s="631" t="s">
        <v>560</v>
      </c>
      <c r="J130" s="631" t="s">
        <v>561</v>
      </c>
      <c r="K130" s="631" t="s">
        <v>562</v>
      </c>
      <c r="L130" s="633">
        <v>181.58953525712064</v>
      </c>
      <c r="M130" s="633">
        <v>4</v>
      </c>
      <c r="N130" s="634">
        <v>726.35814102848258</v>
      </c>
    </row>
    <row r="131" spans="1:14" ht="14.4" customHeight="1" x14ac:dyDescent="0.3">
      <c r="A131" s="629" t="s">
        <v>532</v>
      </c>
      <c r="B131" s="630" t="s">
        <v>533</v>
      </c>
      <c r="C131" s="631" t="s">
        <v>543</v>
      </c>
      <c r="D131" s="632" t="s">
        <v>2064</v>
      </c>
      <c r="E131" s="631" t="s">
        <v>555</v>
      </c>
      <c r="F131" s="632" t="s">
        <v>2068</v>
      </c>
      <c r="G131" s="631" t="s">
        <v>556</v>
      </c>
      <c r="H131" s="631" t="s">
        <v>565</v>
      </c>
      <c r="I131" s="631" t="s">
        <v>565</v>
      </c>
      <c r="J131" s="631" t="s">
        <v>558</v>
      </c>
      <c r="K131" s="631" t="s">
        <v>566</v>
      </c>
      <c r="L131" s="633">
        <v>97.179999999999993</v>
      </c>
      <c r="M131" s="633">
        <v>2</v>
      </c>
      <c r="N131" s="634">
        <v>194.35999999999999</v>
      </c>
    </row>
    <row r="132" spans="1:14" ht="14.4" customHeight="1" x14ac:dyDescent="0.3">
      <c r="A132" s="629" t="s">
        <v>532</v>
      </c>
      <c r="B132" s="630" t="s">
        <v>533</v>
      </c>
      <c r="C132" s="631" t="s">
        <v>543</v>
      </c>
      <c r="D132" s="632" t="s">
        <v>2064</v>
      </c>
      <c r="E132" s="631" t="s">
        <v>555</v>
      </c>
      <c r="F132" s="632" t="s">
        <v>2068</v>
      </c>
      <c r="G132" s="631" t="s">
        <v>556</v>
      </c>
      <c r="H132" s="631" t="s">
        <v>567</v>
      </c>
      <c r="I132" s="631" t="s">
        <v>567</v>
      </c>
      <c r="J132" s="631" t="s">
        <v>558</v>
      </c>
      <c r="K132" s="631" t="s">
        <v>568</v>
      </c>
      <c r="L132" s="633">
        <v>97.756545569179934</v>
      </c>
      <c r="M132" s="633">
        <v>1</v>
      </c>
      <c r="N132" s="634">
        <v>97.756545569179934</v>
      </c>
    </row>
    <row r="133" spans="1:14" ht="14.4" customHeight="1" x14ac:dyDescent="0.3">
      <c r="A133" s="629" t="s">
        <v>532</v>
      </c>
      <c r="B133" s="630" t="s">
        <v>533</v>
      </c>
      <c r="C133" s="631" t="s">
        <v>543</v>
      </c>
      <c r="D133" s="632" t="s">
        <v>2064</v>
      </c>
      <c r="E133" s="631" t="s">
        <v>555</v>
      </c>
      <c r="F133" s="632" t="s">
        <v>2068</v>
      </c>
      <c r="G133" s="631" t="s">
        <v>556</v>
      </c>
      <c r="H133" s="631" t="s">
        <v>1002</v>
      </c>
      <c r="I133" s="631" t="s">
        <v>1003</v>
      </c>
      <c r="J133" s="631" t="s">
        <v>1004</v>
      </c>
      <c r="K133" s="631" t="s">
        <v>1005</v>
      </c>
      <c r="L133" s="633">
        <v>84.569755982266571</v>
      </c>
      <c r="M133" s="633">
        <v>1</v>
      </c>
      <c r="N133" s="634">
        <v>84.569755982266571</v>
      </c>
    </row>
    <row r="134" spans="1:14" ht="14.4" customHeight="1" x14ac:dyDescent="0.3">
      <c r="A134" s="629" t="s">
        <v>532</v>
      </c>
      <c r="B134" s="630" t="s">
        <v>533</v>
      </c>
      <c r="C134" s="631" t="s">
        <v>543</v>
      </c>
      <c r="D134" s="632" t="s">
        <v>2064</v>
      </c>
      <c r="E134" s="631" t="s">
        <v>555</v>
      </c>
      <c r="F134" s="632" t="s">
        <v>2068</v>
      </c>
      <c r="G134" s="631" t="s">
        <v>556</v>
      </c>
      <c r="H134" s="631" t="s">
        <v>569</v>
      </c>
      <c r="I134" s="631" t="s">
        <v>570</v>
      </c>
      <c r="J134" s="631" t="s">
        <v>571</v>
      </c>
      <c r="K134" s="631" t="s">
        <v>572</v>
      </c>
      <c r="L134" s="633">
        <v>100.19483454517655</v>
      </c>
      <c r="M134" s="633">
        <v>8</v>
      </c>
      <c r="N134" s="634">
        <v>801.55867636141238</v>
      </c>
    </row>
    <row r="135" spans="1:14" ht="14.4" customHeight="1" x14ac:dyDescent="0.3">
      <c r="A135" s="629" t="s">
        <v>532</v>
      </c>
      <c r="B135" s="630" t="s">
        <v>533</v>
      </c>
      <c r="C135" s="631" t="s">
        <v>543</v>
      </c>
      <c r="D135" s="632" t="s">
        <v>2064</v>
      </c>
      <c r="E135" s="631" t="s">
        <v>555</v>
      </c>
      <c r="F135" s="632" t="s">
        <v>2068</v>
      </c>
      <c r="G135" s="631" t="s">
        <v>556</v>
      </c>
      <c r="H135" s="631" t="s">
        <v>1006</v>
      </c>
      <c r="I135" s="631" t="s">
        <v>1007</v>
      </c>
      <c r="J135" s="631" t="s">
        <v>1008</v>
      </c>
      <c r="K135" s="631" t="s">
        <v>1009</v>
      </c>
      <c r="L135" s="633">
        <v>119.38</v>
      </c>
      <c r="M135" s="633">
        <v>4</v>
      </c>
      <c r="N135" s="634">
        <v>477.52</v>
      </c>
    </row>
    <row r="136" spans="1:14" ht="14.4" customHeight="1" x14ac:dyDescent="0.3">
      <c r="A136" s="629" t="s">
        <v>532</v>
      </c>
      <c r="B136" s="630" t="s">
        <v>533</v>
      </c>
      <c r="C136" s="631" t="s">
        <v>543</v>
      </c>
      <c r="D136" s="632" t="s">
        <v>2064</v>
      </c>
      <c r="E136" s="631" t="s">
        <v>555</v>
      </c>
      <c r="F136" s="632" t="s">
        <v>2068</v>
      </c>
      <c r="G136" s="631" t="s">
        <v>556</v>
      </c>
      <c r="H136" s="631" t="s">
        <v>573</v>
      </c>
      <c r="I136" s="631" t="s">
        <v>574</v>
      </c>
      <c r="J136" s="631" t="s">
        <v>575</v>
      </c>
      <c r="K136" s="631" t="s">
        <v>576</v>
      </c>
      <c r="L136" s="633">
        <v>67.930000000000021</v>
      </c>
      <c r="M136" s="633">
        <v>2</v>
      </c>
      <c r="N136" s="634">
        <v>135.86000000000004</v>
      </c>
    </row>
    <row r="137" spans="1:14" ht="14.4" customHeight="1" x14ac:dyDescent="0.3">
      <c r="A137" s="629" t="s">
        <v>532</v>
      </c>
      <c r="B137" s="630" t="s">
        <v>533</v>
      </c>
      <c r="C137" s="631" t="s">
        <v>543</v>
      </c>
      <c r="D137" s="632" t="s">
        <v>2064</v>
      </c>
      <c r="E137" s="631" t="s">
        <v>555</v>
      </c>
      <c r="F137" s="632" t="s">
        <v>2068</v>
      </c>
      <c r="G137" s="631" t="s">
        <v>556</v>
      </c>
      <c r="H137" s="631" t="s">
        <v>577</v>
      </c>
      <c r="I137" s="631" t="s">
        <v>578</v>
      </c>
      <c r="J137" s="631" t="s">
        <v>579</v>
      </c>
      <c r="K137" s="631" t="s">
        <v>580</v>
      </c>
      <c r="L137" s="633">
        <v>42.399908206941262</v>
      </c>
      <c r="M137" s="633">
        <v>1</v>
      </c>
      <c r="N137" s="634">
        <v>42.399908206941262</v>
      </c>
    </row>
    <row r="138" spans="1:14" ht="14.4" customHeight="1" x14ac:dyDescent="0.3">
      <c r="A138" s="629" t="s">
        <v>532</v>
      </c>
      <c r="B138" s="630" t="s">
        <v>533</v>
      </c>
      <c r="C138" s="631" t="s">
        <v>543</v>
      </c>
      <c r="D138" s="632" t="s">
        <v>2064</v>
      </c>
      <c r="E138" s="631" t="s">
        <v>555</v>
      </c>
      <c r="F138" s="632" t="s">
        <v>2068</v>
      </c>
      <c r="G138" s="631" t="s">
        <v>556</v>
      </c>
      <c r="H138" s="631" t="s">
        <v>1010</v>
      </c>
      <c r="I138" s="631" t="s">
        <v>1011</v>
      </c>
      <c r="J138" s="631" t="s">
        <v>1012</v>
      </c>
      <c r="K138" s="631" t="s">
        <v>1013</v>
      </c>
      <c r="L138" s="633">
        <v>65.424000000000007</v>
      </c>
      <c r="M138" s="633">
        <v>1</v>
      </c>
      <c r="N138" s="634">
        <v>65.424000000000007</v>
      </c>
    </row>
    <row r="139" spans="1:14" ht="14.4" customHeight="1" x14ac:dyDescent="0.3">
      <c r="A139" s="629" t="s">
        <v>532</v>
      </c>
      <c r="B139" s="630" t="s">
        <v>533</v>
      </c>
      <c r="C139" s="631" t="s">
        <v>543</v>
      </c>
      <c r="D139" s="632" t="s">
        <v>2064</v>
      </c>
      <c r="E139" s="631" t="s">
        <v>555</v>
      </c>
      <c r="F139" s="632" t="s">
        <v>2068</v>
      </c>
      <c r="G139" s="631" t="s">
        <v>556</v>
      </c>
      <c r="H139" s="631" t="s">
        <v>1014</v>
      </c>
      <c r="I139" s="631" t="s">
        <v>1015</v>
      </c>
      <c r="J139" s="631" t="s">
        <v>1016</v>
      </c>
      <c r="K139" s="631" t="s">
        <v>1017</v>
      </c>
      <c r="L139" s="633">
        <v>74.64</v>
      </c>
      <c r="M139" s="633">
        <v>1</v>
      </c>
      <c r="N139" s="634">
        <v>74.64</v>
      </c>
    </row>
    <row r="140" spans="1:14" ht="14.4" customHeight="1" x14ac:dyDescent="0.3">
      <c r="A140" s="629" t="s">
        <v>532</v>
      </c>
      <c r="B140" s="630" t="s">
        <v>533</v>
      </c>
      <c r="C140" s="631" t="s">
        <v>543</v>
      </c>
      <c r="D140" s="632" t="s">
        <v>2064</v>
      </c>
      <c r="E140" s="631" t="s">
        <v>555</v>
      </c>
      <c r="F140" s="632" t="s">
        <v>2068</v>
      </c>
      <c r="G140" s="631" t="s">
        <v>556</v>
      </c>
      <c r="H140" s="631" t="s">
        <v>592</v>
      </c>
      <c r="I140" s="631" t="s">
        <v>593</v>
      </c>
      <c r="J140" s="631" t="s">
        <v>590</v>
      </c>
      <c r="K140" s="631" t="s">
        <v>594</v>
      </c>
      <c r="L140" s="633">
        <v>81.214537802814277</v>
      </c>
      <c r="M140" s="633">
        <v>36</v>
      </c>
      <c r="N140" s="634">
        <v>2923.7233609013142</v>
      </c>
    </row>
    <row r="141" spans="1:14" ht="14.4" customHeight="1" x14ac:dyDescent="0.3">
      <c r="A141" s="629" t="s">
        <v>532</v>
      </c>
      <c r="B141" s="630" t="s">
        <v>533</v>
      </c>
      <c r="C141" s="631" t="s">
        <v>543</v>
      </c>
      <c r="D141" s="632" t="s">
        <v>2064</v>
      </c>
      <c r="E141" s="631" t="s">
        <v>555</v>
      </c>
      <c r="F141" s="632" t="s">
        <v>2068</v>
      </c>
      <c r="G141" s="631" t="s">
        <v>556</v>
      </c>
      <c r="H141" s="631" t="s">
        <v>595</v>
      </c>
      <c r="I141" s="631" t="s">
        <v>596</v>
      </c>
      <c r="J141" s="631" t="s">
        <v>597</v>
      </c>
      <c r="K141" s="631" t="s">
        <v>598</v>
      </c>
      <c r="L141" s="633">
        <v>61.900000000000013</v>
      </c>
      <c r="M141" s="633">
        <v>1</v>
      </c>
      <c r="N141" s="634">
        <v>61.900000000000013</v>
      </c>
    </row>
    <row r="142" spans="1:14" ht="14.4" customHeight="1" x14ac:dyDescent="0.3">
      <c r="A142" s="629" t="s">
        <v>532</v>
      </c>
      <c r="B142" s="630" t="s">
        <v>533</v>
      </c>
      <c r="C142" s="631" t="s">
        <v>543</v>
      </c>
      <c r="D142" s="632" t="s">
        <v>2064</v>
      </c>
      <c r="E142" s="631" t="s">
        <v>555</v>
      </c>
      <c r="F142" s="632" t="s">
        <v>2068</v>
      </c>
      <c r="G142" s="631" t="s">
        <v>556</v>
      </c>
      <c r="H142" s="631" t="s">
        <v>1018</v>
      </c>
      <c r="I142" s="631" t="s">
        <v>1019</v>
      </c>
      <c r="J142" s="631" t="s">
        <v>1020</v>
      </c>
      <c r="K142" s="631" t="s">
        <v>780</v>
      </c>
      <c r="L142" s="633">
        <v>60.78987399856863</v>
      </c>
      <c r="M142" s="633">
        <v>1</v>
      </c>
      <c r="N142" s="634">
        <v>60.78987399856863</v>
      </c>
    </row>
    <row r="143" spans="1:14" ht="14.4" customHeight="1" x14ac:dyDescent="0.3">
      <c r="A143" s="629" t="s">
        <v>532</v>
      </c>
      <c r="B143" s="630" t="s">
        <v>533</v>
      </c>
      <c r="C143" s="631" t="s">
        <v>543</v>
      </c>
      <c r="D143" s="632" t="s">
        <v>2064</v>
      </c>
      <c r="E143" s="631" t="s">
        <v>555</v>
      </c>
      <c r="F143" s="632" t="s">
        <v>2068</v>
      </c>
      <c r="G143" s="631" t="s">
        <v>556</v>
      </c>
      <c r="H143" s="631" t="s">
        <v>599</v>
      </c>
      <c r="I143" s="631" t="s">
        <v>600</v>
      </c>
      <c r="J143" s="631" t="s">
        <v>601</v>
      </c>
      <c r="K143" s="631" t="s">
        <v>602</v>
      </c>
      <c r="L143" s="633">
        <v>176.31</v>
      </c>
      <c r="M143" s="633">
        <v>1</v>
      </c>
      <c r="N143" s="634">
        <v>176.31</v>
      </c>
    </row>
    <row r="144" spans="1:14" ht="14.4" customHeight="1" x14ac:dyDescent="0.3">
      <c r="A144" s="629" t="s">
        <v>532</v>
      </c>
      <c r="B144" s="630" t="s">
        <v>533</v>
      </c>
      <c r="C144" s="631" t="s">
        <v>543</v>
      </c>
      <c r="D144" s="632" t="s">
        <v>2064</v>
      </c>
      <c r="E144" s="631" t="s">
        <v>555</v>
      </c>
      <c r="F144" s="632" t="s">
        <v>2068</v>
      </c>
      <c r="G144" s="631" t="s">
        <v>556</v>
      </c>
      <c r="H144" s="631" t="s">
        <v>603</v>
      </c>
      <c r="I144" s="631" t="s">
        <v>604</v>
      </c>
      <c r="J144" s="631" t="s">
        <v>605</v>
      </c>
      <c r="K144" s="631" t="s">
        <v>606</v>
      </c>
      <c r="L144" s="633">
        <v>37.849999999999994</v>
      </c>
      <c r="M144" s="633">
        <v>2</v>
      </c>
      <c r="N144" s="634">
        <v>75.699999999999989</v>
      </c>
    </row>
    <row r="145" spans="1:14" ht="14.4" customHeight="1" x14ac:dyDescent="0.3">
      <c r="A145" s="629" t="s">
        <v>532</v>
      </c>
      <c r="B145" s="630" t="s">
        <v>533</v>
      </c>
      <c r="C145" s="631" t="s">
        <v>543</v>
      </c>
      <c r="D145" s="632" t="s">
        <v>2064</v>
      </c>
      <c r="E145" s="631" t="s">
        <v>555</v>
      </c>
      <c r="F145" s="632" t="s">
        <v>2068</v>
      </c>
      <c r="G145" s="631" t="s">
        <v>556</v>
      </c>
      <c r="H145" s="631" t="s">
        <v>607</v>
      </c>
      <c r="I145" s="631" t="s">
        <v>608</v>
      </c>
      <c r="J145" s="631" t="s">
        <v>609</v>
      </c>
      <c r="K145" s="631" t="s">
        <v>610</v>
      </c>
      <c r="L145" s="633">
        <v>67.280184661382876</v>
      </c>
      <c r="M145" s="633">
        <v>3</v>
      </c>
      <c r="N145" s="634">
        <v>201.84055398414861</v>
      </c>
    </row>
    <row r="146" spans="1:14" ht="14.4" customHeight="1" x14ac:dyDescent="0.3">
      <c r="A146" s="629" t="s">
        <v>532</v>
      </c>
      <c r="B146" s="630" t="s">
        <v>533</v>
      </c>
      <c r="C146" s="631" t="s">
        <v>543</v>
      </c>
      <c r="D146" s="632" t="s">
        <v>2064</v>
      </c>
      <c r="E146" s="631" t="s">
        <v>555</v>
      </c>
      <c r="F146" s="632" t="s">
        <v>2068</v>
      </c>
      <c r="G146" s="631" t="s">
        <v>556</v>
      </c>
      <c r="H146" s="631" t="s">
        <v>611</v>
      </c>
      <c r="I146" s="631" t="s">
        <v>612</v>
      </c>
      <c r="J146" s="631" t="s">
        <v>613</v>
      </c>
      <c r="K146" s="631" t="s">
        <v>614</v>
      </c>
      <c r="L146" s="633">
        <v>60.350056584549812</v>
      </c>
      <c r="M146" s="633">
        <v>56</v>
      </c>
      <c r="N146" s="634">
        <v>3379.6031687347895</v>
      </c>
    </row>
    <row r="147" spans="1:14" ht="14.4" customHeight="1" x14ac:dyDescent="0.3">
      <c r="A147" s="629" t="s">
        <v>532</v>
      </c>
      <c r="B147" s="630" t="s">
        <v>533</v>
      </c>
      <c r="C147" s="631" t="s">
        <v>543</v>
      </c>
      <c r="D147" s="632" t="s">
        <v>2064</v>
      </c>
      <c r="E147" s="631" t="s">
        <v>555</v>
      </c>
      <c r="F147" s="632" t="s">
        <v>2068</v>
      </c>
      <c r="G147" s="631" t="s">
        <v>556</v>
      </c>
      <c r="H147" s="631" t="s">
        <v>615</v>
      </c>
      <c r="I147" s="631" t="s">
        <v>616</v>
      </c>
      <c r="J147" s="631" t="s">
        <v>617</v>
      </c>
      <c r="K147" s="631" t="s">
        <v>618</v>
      </c>
      <c r="L147" s="633">
        <v>260</v>
      </c>
      <c r="M147" s="633">
        <v>2</v>
      </c>
      <c r="N147" s="634">
        <v>520</v>
      </c>
    </row>
    <row r="148" spans="1:14" ht="14.4" customHeight="1" x14ac:dyDescent="0.3">
      <c r="A148" s="629" t="s">
        <v>532</v>
      </c>
      <c r="B148" s="630" t="s">
        <v>533</v>
      </c>
      <c r="C148" s="631" t="s">
        <v>543</v>
      </c>
      <c r="D148" s="632" t="s">
        <v>2064</v>
      </c>
      <c r="E148" s="631" t="s">
        <v>555</v>
      </c>
      <c r="F148" s="632" t="s">
        <v>2068</v>
      </c>
      <c r="G148" s="631" t="s">
        <v>556</v>
      </c>
      <c r="H148" s="631" t="s">
        <v>627</v>
      </c>
      <c r="I148" s="631" t="s">
        <v>628</v>
      </c>
      <c r="J148" s="631" t="s">
        <v>629</v>
      </c>
      <c r="K148" s="631" t="s">
        <v>630</v>
      </c>
      <c r="L148" s="633">
        <v>40.649999999999984</v>
      </c>
      <c r="M148" s="633">
        <v>2</v>
      </c>
      <c r="N148" s="634">
        <v>81.299999999999969</v>
      </c>
    </row>
    <row r="149" spans="1:14" ht="14.4" customHeight="1" x14ac:dyDescent="0.3">
      <c r="A149" s="629" t="s">
        <v>532</v>
      </c>
      <c r="B149" s="630" t="s">
        <v>533</v>
      </c>
      <c r="C149" s="631" t="s">
        <v>543</v>
      </c>
      <c r="D149" s="632" t="s">
        <v>2064</v>
      </c>
      <c r="E149" s="631" t="s">
        <v>555</v>
      </c>
      <c r="F149" s="632" t="s">
        <v>2068</v>
      </c>
      <c r="G149" s="631" t="s">
        <v>556</v>
      </c>
      <c r="H149" s="631" t="s">
        <v>631</v>
      </c>
      <c r="I149" s="631" t="s">
        <v>631</v>
      </c>
      <c r="J149" s="631" t="s">
        <v>632</v>
      </c>
      <c r="K149" s="631" t="s">
        <v>633</v>
      </c>
      <c r="L149" s="633">
        <v>38.211511233094448</v>
      </c>
      <c r="M149" s="633">
        <v>60</v>
      </c>
      <c r="N149" s="634">
        <v>2292.6906739856668</v>
      </c>
    </row>
    <row r="150" spans="1:14" ht="14.4" customHeight="1" x14ac:dyDescent="0.3">
      <c r="A150" s="629" t="s">
        <v>532</v>
      </c>
      <c r="B150" s="630" t="s">
        <v>533</v>
      </c>
      <c r="C150" s="631" t="s">
        <v>543</v>
      </c>
      <c r="D150" s="632" t="s">
        <v>2064</v>
      </c>
      <c r="E150" s="631" t="s">
        <v>555</v>
      </c>
      <c r="F150" s="632" t="s">
        <v>2068</v>
      </c>
      <c r="G150" s="631" t="s">
        <v>556</v>
      </c>
      <c r="H150" s="631" t="s">
        <v>634</v>
      </c>
      <c r="I150" s="631" t="s">
        <v>635</v>
      </c>
      <c r="J150" s="631" t="s">
        <v>636</v>
      </c>
      <c r="K150" s="631" t="s">
        <v>637</v>
      </c>
      <c r="L150" s="633">
        <v>237.36599999999993</v>
      </c>
      <c r="M150" s="633">
        <v>5</v>
      </c>
      <c r="N150" s="634">
        <v>1186.8299999999997</v>
      </c>
    </row>
    <row r="151" spans="1:14" ht="14.4" customHeight="1" x14ac:dyDescent="0.3">
      <c r="A151" s="629" t="s">
        <v>532</v>
      </c>
      <c r="B151" s="630" t="s">
        <v>533</v>
      </c>
      <c r="C151" s="631" t="s">
        <v>543</v>
      </c>
      <c r="D151" s="632" t="s">
        <v>2064</v>
      </c>
      <c r="E151" s="631" t="s">
        <v>555</v>
      </c>
      <c r="F151" s="632" t="s">
        <v>2068</v>
      </c>
      <c r="G151" s="631" t="s">
        <v>556</v>
      </c>
      <c r="H151" s="631" t="s">
        <v>638</v>
      </c>
      <c r="I151" s="631" t="s">
        <v>639</v>
      </c>
      <c r="J151" s="631" t="s">
        <v>640</v>
      </c>
      <c r="K151" s="631" t="s">
        <v>641</v>
      </c>
      <c r="L151" s="633">
        <v>85.689999999999984</v>
      </c>
      <c r="M151" s="633">
        <v>1</v>
      </c>
      <c r="N151" s="634">
        <v>85.689999999999984</v>
      </c>
    </row>
    <row r="152" spans="1:14" ht="14.4" customHeight="1" x14ac:dyDescent="0.3">
      <c r="A152" s="629" t="s">
        <v>532</v>
      </c>
      <c r="B152" s="630" t="s">
        <v>533</v>
      </c>
      <c r="C152" s="631" t="s">
        <v>543</v>
      </c>
      <c r="D152" s="632" t="s">
        <v>2064</v>
      </c>
      <c r="E152" s="631" t="s">
        <v>555</v>
      </c>
      <c r="F152" s="632" t="s">
        <v>2068</v>
      </c>
      <c r="G152" s="631" t="s">
        <v>556</v>
      </c>
      <c r="H152" s="631" t="s">
        <v>1021</v>
      </c>
      <c r="I152" s="631" t="s">
        <v>1022</v>
      </c>
      <c r="J152" s="631" t="s">
        <v>1023</v>
      </c>
      <c r="K152" s="631" t="s">
        <v>1024</v>
      </c>
      <c r="L152" s="633">
        <v>123.30003028549255</v>
      </c>
      <c r="M152" s="633">
        <v>1</v>
      </c>
      <c r="N152" s="634">
        <v>123.30003028549255</v>
      </c>
    </row>
    <row r="153" spans="1:14" ht="14.4" customHeight="1" x14ac:dyDescent="0.3">
      <c r="A153" s="629" t="s">
        <v>532</v>
      </c>
      <c r="B153" s="630" t="s">
        <v>533</v>
      </c>
      <c r="C153" s="631" t="s">
        <v>543</v>
      </c>
      <c r="D153" s="632" t="s">
        <v>2064</v>
      </c>
      <c r="E153" s="631" t="s">
        <v>555</v>
      </c>
      <c r="F153" s="632" t="s">
        <v>2068</v>
      </c>
      <c r="G153" s="631" t="s">
        <v>556</v>
      </c>
      <c r="H153" s="631" t="s">
        <v>646</v>
      </c>
      <c r="I153" s="631" t="s">
        <v>647</v>
      </c>
      <c r="J153" s="631" t="s">
        <v>648</v>
      </c>
      <c r="K153" s="631" t="s">
        <v>649</v>
      </c>
      <c r="L153" s="633">
        <v>340.29</v>
      </c>
      <c r="M153" s="633">
        <v>2</v>
      </c>
      <c r="N153" s="634">
        <v>680.58</v>
      </c>
    </row>
    <row r="154" spans="1:14" ht="14.4" customHeight="1" x14ac:dyDescent="0.3">
      <c r="A154" s="629" t="s">
        <v>532</v>
      </c>
      <c r="B154" s="630" t="s">
        <v>533</v>
      </c>
      <c r="C154" s="631" t="s">
        <v>543</v>
      </c>
      <c r="D154" s="632" t="s">
        <v>2064</v>
      </c>
      <c r="E154" s="631" t="s">
        <v>555</v>
      </c>
      <c r="F154" s="632" t="s">
        <v>2068</v>
      </c>
      <c r="G154" s="631" t="s">
        <v>556</v>
      </c>
      <c r="H154" s="631" t="s">
        <v>1025</v>
      </c>
      <c r="I154" s="631" t="s">
        <v>1026</v>
      </c>
      <c r="J154" s="631" t="s">
        <v>1027</v>
      </c>
      <c r="K154" s="631" t="s">
        <v>649</v>
      </c>
      <c r="L154" s="633">
        <v>340.29</v>
      </c>
      <c r="M154" s="633">
        <v>1</v>
      </c>
      <c r="N154" s="634">
        <v>340.29</v>
      </c>
    </row>
    <row r="155" spans="1:14" ht="14.4" customHeight="1" x14ac:dyDescent="0.3">
      <c r="A155" s="629" t="s">
        <v>532</v>
      </c>
      <c r="B155" s="630" t="s">
        <v>533</v>
      </c>
      <c r="C155" s="631" t="s">
        <v>543</v>
      </c>
      <c r="D155" s="632" t="s">
        <v>2064</v>
      </c>
      <c r="E155" s="631" t="s">
        <v>555</v>
      </c>
      <c r="F155" s="632" t="s">
        <v>2068</v>
      </c>
      <c r="G155" s="631" t="s">
        <v>556</v>
      </c>
      <c r="H155" s="631" t="s">
        <v>1028</v>
      </c>
      <c r="I155" s="631" t="s">
        <v>1029</v>
      </c>
      <c r="J155" s="631" t="s">
        <v>1030</v>
      </c>
      <c r="K155" s="631" t="s">
        <v>1031</v>
      </c>
      <c r="L155" s="633">
        <v>76.920000000000016</v>
      </c>
      <c r="M155" s="633">
        <v>1</v>
      </c>
      <c r="N155" s="634">
        <v>76.920000000000016</v>
      </c>
    </row>
    <row r="156" spans="1:14" ht="14.4" customHeight="1" x14ac:dyDescent="0.3">
      <c r="A156" s="629" t="s">
        <v>532</v>
      </c>
      <c r="B156" s="630" t="s">
        <v>533</v>
      </c>
      <c r="C156" s="631" t="s">
        <v>543</v>
      </c>
      <c r="D156" s="632" t="s">
        <v>2064</v>
      </c>
      <c r="E156" s="631" t="s">
        <v>555</v>
      </c>
      <c r="F156" s="632" t="s">
        <v>2068</v>
      </c>
      <c r="G156" s="631" t="s">
        <v>556</v>
      </c>
      <c r="H156" s="631" t="s">
        <v>654</v>
      </c>
      <c r="I156" s="631" t="s">
        <v>655</v>
      </c>
      <c r="J156" s="631" t="s">
        <v>613</v>
      </c>
      <c r="K156" s="631" t="s">
        <v>656</v>
      </c>
      <c r="L156" s="633">
        <v>22.503223943908413</v>
      </c>
      <c r="M156" s="633">
        <v>125</v>
      </c>
      <c r="N156" s="634">
        <v>2812.9029929885514</v>
      </c>
    </row>
    <row r="157" spans="1:14" ht="14.4" customHeight="1" x14ac:dyDescent="0.3">
      <c r="A157" s="629" t="s">
        <v>532</v>
      </c>
      <c r="B157" s="630" t="s">
        <v>533</v>
      </c>
      <c r="C157" s="631" t="s">
        <v>543</v>
      </c>
      <c r="D157" s="632" t="s">
        <v>2064</v>
      </c>
      <c r="E157" s="631" t="s">
        <v>555</v>
      </c>
      <c r="F157" s="632" t="s">
        <v>2068</v>
      </c>
      <c r="G157" s="631" t="s">
        <v>556</v>
      </c>
      <c r="H157" s="631" t="s">
        <v>1032</v>
      </c>
      <c r="I157" s="631" t="s">
        <v>1033</v>
      </c>
      <c r="J157" s="631" t="s">
        <v>1034</v>
      </c>
      <c r="K157" s="631" t="s">
        <v>718</v>
      </c>
      <c r="L157" s="633">
        <v>23.619999999999997</v>
      </c>
      <c r="M157" s="633">
        <v>1</v>
      </c>
      <c r="N157" s="634">
        <v>23.619999999999997</v>
      </c>
    </row>
    <row r="158" spans="1:14" ht="14.4" customHeight="1" x14ac:dyDescent="0.3">
      <c r="A158" s="629" t="s">
        <v>532</v>
      </c>
      <c r="B158" s="630" t="s">
        <v>533</v>
      </c>
      <c r="C158" s="631" t="s">
        <v>543</v>
      </c>
      <c r="D158" s="632" t="s">
        <v>2064</v>
      </c>
      <c r="E158" s="631" t="s">
        <v>555</v>
      </c>
      <c r="F158" s="632" t="s">
        <v>2068</v>
      </c>
      <c r="G158" s="631" t="s">
        <v>556</v>
      </c>
      <c r="H158" s="631" t="s">
        <v>1035</v>
      </c>
      <c r="I158" s="631" t="s">
        <v>1036</v>
      </c>
      <c r="J158" s="631" t="s">
        <v>1037</v>
      </c>
      <c r="K158" s="631" t="s">
        <v>1038</v>
      </c>
      <c r="L158" s="633">
        <v>75.44022017401366</v>
      </c>
      <c r="M158" s="633">
        <v>1</v>
      </c>
      <c r="N158" s="634">
        <v>75.44022017401366</v>
      </c>
    </row>
    <row r="159" spans="1:14" ht="14.4" customHeight="1" x14ac:dyDescent="0.3">
      <c r="A159" s="629" t="s">
        <v>532</v>
      </c>
      <c r="B159" s="630" t="s">
        <v>533</v>
      </c>
      <c r="C159" s="631" t="s">
        <v>543</v>
      </c>
      <c r="D159" s="632" t="s">
        <v>2064</v>
      </c>
      <c r="E159" s="631" t="s">
        <v>555</v>
      </c>
      <c r="F159" s="632" t="s">
        <v>2068</v>
      </c>
      <c r="G159" s="631" t="s">
        <v>556</v>
      </c>
      <c r="H159" s="631" t="s">
        <v>657</v>
      </c>
      <c r="I159" s="631" t="s">
        <v>658</v>
      </c>
      <c r="J159" s="631" t="s">
        <v>659</v>
      </c>
      <c r="K159" s="631" t="s">
        <v>660</v>
      </c>
      <c r="L159" s="633">
        <v>77.149999999999991</v>
      </c>
      <c r="M159" s="633">
        <v>1</v>
      </c>
      <c r="N159" s="634">
        <v>77.149999999999991</v>
      </c>
    </row>
    <row r="160" spans="1:14" ht="14.4" customHeight="1" x14ac:dyDescent="0.3">
      <c r="A160" s="629" t="s">
        <v>532</v>
      </c>
      <c r="B160" s="630" t="s">
        <v>533</v>
      </c>
      <c r="C160" s="631" t="s">
        <v>543</v>
      </c>
      <c r="D160" s="632" t="s">
        <v>2064</v>
      </c>
      <c r="E160" s="631" t="s">
        <v>555</v>
      </c>
      <c r="F160" s="632" t="s">
        <v>2068</v>
      </c>
      <c r="G160" s="631" t="s">
        <v>556</v>
      </c>
      <c r="H160" s="631" t="s">
        <v>1039</v>
      </c>
      <c r="I160" s="631" t="s">
        <v>1040</v>
      </c>
      <c r="J160" s="631" t="s">
        <v>1041</v>
      </c>
      <c r="K160" s="631" t="s">
        <v>1042</v>
      </c>
      <c r="L160" s="633">
        <v>134.23000000000002</v>
      </c>
      <c r="M160" s="633">
        <v>1</v>
      </c>
      <c r="N160" s="634">
        <v>134.23000000000002</v>
      </c>
    </row>
    <row r="161" spans="1:14" ht="14.4" customHeight="1" x14ac:dyDescent="0.3">
      <c r="A161" s="629" t="s">
        <v>532</v>
      </c>
      <c r="B161" s="630" t="s">
        <v>533</v>
      </c>
      <c r="C161" s="631" t="s">
        <v>543</v>
      </c>
      <c r="D161" s="632" t="s">
        <v>2064</v>
      </c>
      <c r="E161" s="631" t="s">
        <v>555</v>
      </c>
      <c r="F161" s="632" t="s">
        <v>2068</v>
      </c>
      <c r="G161" s="631" t="s">
        <v>556</v>
      </c>
      <c r="H161" s="631" t="s">
        <v>1043</v>
      </c>
      <c r="I161" s="631" t="s">
        <v>1044</v>
      </c>
      <c r="J161" s="631" t="s">
        <v>1045</v>
      </c>
      <c r="K161" s="631"/>
      <c r="L161" s="633">
        <v>198.99906940486048</v>
      </c>
      <c r="M161" s="633">
        <v>3</v>
      </c>
      <c r="N161" s="634">
        <v>596.99720821458141</v>
      </c>
    </row>
    <row r="162" spans="1:14" ht="14.4" customHeight="1" x14ac:dyDescent="0.3">
      <c r="A162" s="629" t="s">
        <v>532</v>
      </c>
      <c r="B162" s="630" t="s">
        <v>533</v>
      </c>
      <c r="C162" s="631" t="s">
        <v>543</v>
      </c>
      <c r="D162" s="632" t="s">
        <v>2064</v>
      </c>
      <c r="E162" s="631" t="s">
        <v>555</v>
      </c>
      <c r="F162" s="632" t="s">
        <v>2068</v>
      </c>
      <c r="G162" s="631" t="s">
        <v>556</v>
      </c>
      <c r="H162" s="631" t="s">
        <v>1046</v>
      </c>
      <c r="I162" s="631" t="s">
        <v>1047</v>
      </c>
      <c r="J162" s="631" t="s">
        <v>1048</v>
      </c>
      <c r="K162" s="631" t="s">
        <v>1049</v>
      </c>
      <c r="L162" s="633">
        <v>87.830418920919797</v>
      </c>
      <c r="M162" s="633">
        <v>1</v>
      </c>
      <c r="N162" s="634">
        <v>87.830418920919797</v>
      </c>
    </row>
    <row r="163" spans="1:14" ht="14.4" customHeight="1" x14ac:dyDescent="0.3">
      <c r="A163" s="629" t="s">
        <v>532</v>
      </c>
      <c r="B163" s="630" t="s">
        <v>533</v>
      </c>
      <c r="C163" s="631" t="s">
        <v>543</v>
      </c>
      <c r="D163" s="632" t="s">
        <v>2064</v>
      </c>
      <c r="E163" s="631" t="s">
        <v>555</v>
      </c>
      <c r="F163" s="632" t="s">
        <v>2068</v>
      </c>
      <c r="G163" s="631" t="s">
        <v>556</v>
      </c>
      <c r="H163" s="631" t="s">
        <v>1050</v>
      </c>
      <c r="I163" s="631" t="s">
        <v>1051</v>
      </c>
      <c r="J163" s="631" t="s">
        <v>1052</v>
      </c>
      <c r="K163" s="631" t="s">
        <v>1053</v>
      </c>
      <c r="L163" s="633">
        <v>122.75</v>
      </c>
      <c r="M163" s="633">
        <v>2</v>
      </c>
      <c r="N163" s="634">
        <v>245.5</v>
      </c>
    </row>
    <row r="164" spans="1:14" ht="14.4" customHeight="1" x14ac:dyDescent="0.3">
      <c r="A164" s="629" t="s">
        <v>532</v>
      </c>
      <c r="B164" s="630" t="s">
        <v>533</v>
      </c>
      <c r="C164" s="631" t="s">
        <v>543</v>
      </c>
      <c r="D164" s="632" t="s">
        <v>2064</v>
      </c>
      <c r="E164" s="631" t="s">
        <v>555</v>
      </c>
      <c r="F164" s="632" t="s">
        <v>2068</v>
      </c>
      <c r="G164" s="631" t="s">
        <v>556</v>
      </c>
      <c r="H164" s="631" t="s">
        <v>1054</v>
      </c>
      <c r="I164" s="631" t="s">
        <v>1055</v>
      </c>
      <c r="J164" s="631" t="s">
        <v>1056</v>
      </c>
      <c r="K164" s="631" t="s">
        <v>1057</v>
      </c>
      <c r="L164" s="633">
        <v>92.849732091207883</v>
      </c>
      <c r="M164" s="633">
        <v>1</v>
      </c>
      <c r="N164" s="634">
        <v>92.849732091207883</v>
      </c>
    </row>
    <row r="165" spans="1:14" ht="14.4" customHeight="1" x14ac:dyDescent="0.3">
      <c r="A165" s="629" t="s">
        <v>532</v>
      </c>
      <c r="B165" s="630" t="s">
        <v>533</v>
      </c>
      <c r="C165" s="631" t="s">
        <v>543</v>
      </c>
      <c r="D165" s="632" t="s">
        <v>2064</v>
      </c>
      <c r="E165" s="631" t="s">
        <v>555</v>
      </c>
      <c r="F165" s="632" t="s">
        <v>2068</v>
      </c>
      <c r="G165" s="631" t="s">
        <v>556</v>
      </c>
      <c r="H165" s="631" t="s">
        <v>1058</v>
      </c>
      <c r="I165" s="631" t="s">
        <v>1059</v>
      </c>
      <c r="J165" s="631" t="s">
        <v>1060</v>
      </c>
      <c r="K165" s="631" t="s">
        <v>1061</v>
      </c>
      <c r="L165" s="633">
        <v>108.60999999999996</v>
      </c>
      <c r="M165" s="633">
        <v>2</v>
      </c>
      <c r="N165" s="634">
        <v>217.21999999999991</v>
      </c>
    </row>
    <row r="166" spans="1:14" ht="14.4" customHeight="1" x14ac:dyDescent="0.3">
      <c r="A166" s="629" t="s">
        <v>532</v>
      </c>
      <c r="B166" s="630" t="s">
        <v>533</v>
      </c>
      <c r="C166" s="631" t="s">
        <v>543</v>
      </c>
      <c r="D166" s="632" t="s">
        <v>2064</v>
      </c>
      <c r="E166" s="631" t="s">
        <v>555</v>
      </c>
      <c r="F166" s="632" t="s">
        <v>2068</v>
      </c>
      <c r="G166" s="631" t="s">
        <v>556</v>
      </c>
      <c r="H166" s="631" t="s">
        <v>677</v>
      </c>
      <c r="I166" s="631" t="s">
        <v>678</v>
      </c>
      <c r="J166" s="631" t="s">
        <v>679</v>
      </c>
      <c r="K166" s="631" t="s">
        <v>680</v>
      </c>
      <c r="L166" s="633">
        <v>129.58959942484907</v>
      </c>
      <c r="M166" s="633">
        <v>1</v>
      </c>
      <c r="N166" s="634">
        <v>129.58959942484907</v>
      </c>
    </row>
    <row r="167" spans="1:14" ht="14.4" customHeight="1" x14ac:dyDescent="0.3">
      <c r="A167" s="629" t="s">
        <v>532</v>
      </c>
      <c r="B167" s="630" t="s">
        <v>533</v>
      </c>
      <c r="C167" s="631" t="s">
        <v>543</v>
      </c>
      <c r="D167" s="632" t="s">
        <v>2064</v>
      </c>
      <c r="E167" s="631" t="s">
        <v>555</v>
      </c>
      <c r="F167" s="632" t="s">
        <v>2068</v>
      </c>
      <c r="G167" s="631" t="s">
        <v>556</v>
      </c>
      <c r="H167" s="631" t="s">
        <v>1062</v>
      </c>
      <c r="I167" s="631" t="s">
        <v>1063</v>
      </c>
      <c r="J167" s="631" t="s">
        <v>1064</v>
      </c>
      <c r="K167" s="631" t="s">
        <v>1065</v>
      </c>
      <c r="L167" s="633">
        <v>22.299999999999997</v>
      </c>
      <c r="M167" s="633">
        <v>1</v>
      </c>
      <c r="N167" s="634">
        <v>22.299999999999997</v>
      </c>
    </row>
    <row r="168" spans="1:14" ht="14.4" customHeight="1" x14ac:dyDescent="0.3">
      <c r="A168" s="629" t="s">
        <v>532</v>
      </c>
      <c r="B168" s="630" t="s">
        <v>533</v>
      </c>
      <c r="C168" s="631" t="s">
        <v>543</v>
      </c>
      <c r="D168" s="632" t="s">
        <v>2064</v>
      </c>
      <c r="E168" s="631" t="s">
        <v>555</v>
      </c>
      <c r="F168" s="632" t="s">
        <v>2068</v>
      </c>
      <c r="G168" s="631" t="s">
        <v>556</v>
      </c>
      <c r="H168" s="631" t="s">
        <v>681</v>
      </c>
      <c r="I168" s="631" t="s">
        <v>682</v>
      </c>
      <c r="J168" s="631" t="s">
        <v>683</v>
      </c>
      <c r="K168" s="631" t="s">
        <v>684</v>
      </c>
      <c r="L168" s="633">
        <v>68.44</v>
      </c>
      <c r="M168" s="633">
        <v>2</v>
      </c>
      <c r="N168" s="634">
        <v>136.88</v>
      </c>
    </row>
    <row r="169" spans="1:14" ht="14.4" customHeight="1" x14ac:dyDescent="0.3">
      <c r="A169" s="629" t="s">
        <v>532</v>
      </c>
      <c r="B169" s="630" t="s">
        <v>533</v>
      </c>
      <c r="C169" s="631" t="s">
        <v>543</v>
      </c>
      <c r="D169" s="632" t="s">
        <v>2064</v>
      </c>
      <c r="E169" s="631" t="s">
        <v>555</v>
      </c>
      <c r="F169" s="632" t="s">
        <v>2068</v>
      </c>
      <c r="G169" s="631" t="s">
        <v>556</v>
      </c>
      <c r="H169" s="631" t="s">
        <v>1066</v>
      </c>
      <c r="I169" s="631" t="s">
        <v>1067</v>
      </c>
      <c r="J169" s="631" t="s">
        <v>1068</v>
      </c>
      <c r="K169" s="631" t="s">
        <v>1069</v>
      </c>
      <c r="L169" s="633">
        <v>121.81</v>
      </c>
      <c r="M169" s="633">
        <v>1</v>
      </c>
      <c r="N169" s="634">
        <v>121.81</v>
      </c>
    </row>
    <row r="170" spans="1:14" ht="14.4" customHeight="1" x14ac:dyDescent="0.3">
      <c r="A170" s="629" t="s">
        <v>532</v>
      </c>
      <c r="B170" s="630" t="s">
        <v>533</v>
      </c>
      <c r="C170" s="631" t="s">
        <v>543</v>
      </c>
      <c r="D170" s="632" t="s">
        <v>2064</v>
      </c>
      <c r="E170" s="631" t="s">
        <v>555</v>
      </c>
      <c r="F170" s="632" t="s">
        <v>2068</v>
      </c>
      <c r="G170" s="631" t="s">
        <v>556</v>
      </c>
      <c r="H170" s="631" t="s">
        <v>1070</v>
      </c>
      <c r="I170" s="631" t="s">
        <v>1071</v>
      </c>
      <c r="J170" s="631" t="s">
        <v>687</v>
      </c>
      <c r="K170" s="631" t="s">
        <v>1072</v>
      </c>
      <c r="L170" s="633">
        <v>140.47629107438274</v>
      </c>
      <c r="M170" s="633">
        <v>8</v>
      </c>
      <c r="N170" s="634">
        <v>1123.8103285950619</v>
      </c>
    </row>
    <row r="171" spans="1:14" ht="14.4" customHeight="1" x14ac:dyDescent="0.3">
      <c r="A171" s="629" t="s">
        <v>532</v>
      </c>
      <c r="B171" s="630" t="s">
        <v>533</v>
      </c>
      <c r="C171" s="631" t="s">
        <v>543</v>
      </c>
      <c r="D171" s="632" t="s">
        <v>2064</v>
      </c>
      <c r="E171" s="631" t="s">
        <v>555</v>
      </c>
      <c r="F171" s="632" t="s">
        <v>2068</v>
      </c>
      <c r="G171" s="631" t="s">
        <v>556</v>
      </c>
      <c r="H171" s="631" t="s">
        <v>1073</v>
      </c>
      <c r="I171" s="631" t="s">
        <v>1074</v>
      </c>
      <c r="J171" s="631" t="s">
        <v>1075</v>
      </c>
      <c r="K171" s="631" t="s">
        <v>1076</v>
      </c>
      <c r="L171" s="633">
        <v>72.665000000000006</v>
      </c>
      <c r="M171" s="633">
        <v>4</v>
      </c>
      <c r="N171" s="634">
        <v>290.66000000000003</v>
      </c>
    </row>
    <row r="172" spans="1:14" ht="14.4" customHeight="1" x14ac:dyDescent="0.3">
      <c r="A172" s="629" t="s">
        <v>532</v>
      </c>
      <c r="B172" s="630" t="s">
        <v>533</v>
      </c>
      <c r="C172" s="631" t="s">
        <v>543</v>
      </c>
      <c r="D172" s="632" t="s">
        <v>2064</v>
      </c>
      <c r="E172" s="631" t="s">
        <v>555</v>
      </c>
      <c r="F172" s="632" t="s">
        <v>2068</v>
      </c>
      <c r="G172" s="631" t="s">
        <v>556</v>
      </c>
      <c r="H172" s="631" t="s">
        <v>689</v>
      </c>
      <c r="I172" s="631" t="s">
        <v>690</v>
      </c>
      <c r="J172" s="631" t="s">
        <v>691</v>
      </c>
      <c r="K172" s="631" t="s">
        <v>692</v>
      </c>
      <c r="L172" s="633">
        <v>44.630242948221138</v>
      </c>
      <c r="M172" s="633">
        <v>32</v>
      </c>
      <c r="N172" s="634">
        <v>1428.1677743430764</v>
      </c>
    </row>
    <row r="173" spans="1:14" ht="14.4" customHeight="1" x14ac:dyDescent="0.3">
      <c r="A173" s="629" t="s">
        <v>532</v>
      </c>
      <c r="B173" s="630" t="s">
        <v>533</v>
      </c>
      <c r="C173" s="631" t="s">
        <v>543</v>
      </c>
      <c r="D173" s="632" t="s">
        <v>2064</v>
      </c>
      <c r="E173" s="631" t="s">
        <v>555</v>
      </c>
      <c r="F173" s="632" t="s">
        <v>2068</v>
      </c>
      <c r="G173" s="631" t="s">
        <v>556</v>
      </c>
      <c r="H173" s="631" t="s">
        <v>693</v>
      </c>
      <c r="I173" s="631" t="s">
        <v>694</v>
      </c>
      <c r="J173" s="631" t="s">
        <v>695</v>
      </c>
      <c r="K173" s="631" t="s">
        <v>696</v>
      </c>
      <c r="L173" s="633">
        <v>47.100230240038407</v>
      </c>
      <c r="M173" s="633">
        <v>2</v>
      </c>
      <c r="N173" s="634">
        <v>94.200460480076813</v>
      </c>
    </row>
    <row r="174" spans="1:14" ht="14.4" customHeight="1" x14ac:dyDescent="0.3">
      <c r="A174" s="629" t="s">
        <v>532</v>
      </c>
      <c r="B174" s="630" t="s">
        <v>533</v>
      </c>
      <c r="C174" s="631" t="s">
        <v>543</v>
      </c>
      <c r="D174" s="632" t="s">
        <v>2064</v>
      </c>
      <c r="E174" s="631" t="s">
        <v>555</v>
      </c>
      <c r="F174" s="632" t="s">
        <v>2068</v>
      </c>
      <c r="G174" s="631" t="s">
        <v>556</v>
      </c>
      <c r="H174" s="631" t="s">
        <v>1077</v>
      </c>
      <c r="I174" s="631" t="s">
        <v>1077</v>
      </c>
      <c r="J174" s="631" t="s">
        <v>1078</v>
      </c>
      <c r="K174" s="631" t="s">
        <v>1079</v>
      </c>
      <c r="L174" s="633">
        <v>106.43999999999998</v>
      </c>
      <c r="M174" s="633">
        <v>1</v>
      </c>
      <c r="N174" s="634">
        <v>106.43999999999998</v>
      </c>
    </row>
    <row r="175" spans="1:14" ht="14.4" customHeight="1" x14ac:dyDescent="0.3">
      <c r="A175" s="629" t="s">
        <v>532</v>
      </c>
      <c r="B175" s="630" t="s">
        <v>533</v>
      </c>
      <c r="C175" s="631" t="s">
        <v>543</v>
      </c>
      <c r="D175" s="632" t="s">
        <v>2064</v>
      </c>
      <c r="E175" s="631" t="s">
        <v>555</v>
      </c>
      <c r="F175" s="632" t="s">
        <v>2068</v>
      </c>
      <c r="G175" s="631" t="s">
        <v>556</v>
      </c>
      <c r="H175" s="631" t="s">
        <v>697</v>
      </c>
      <c r="I175" s="631" t="s">
        <v>698</v>
      </c>
      <c r="J175" s="631" t="s">
        <v>699</v>
      </c>
      <c r="K175" s="631" t="s">
        <v>700</v>
      </c>
      <c r="L175" s="633">
        <v>41.639967837144482</v>
      </c>
      <c r="M175" s="633">
        <v>4</v>
      </c>
      <c r="N175" s="634">
        <v>166.55987134857793</v>
      </c>
    </row>
    <row r="176" spans="1:14" ht="14.4" customHeight="1" x14ac:dyDescent="0.3">
      <c r="A176" s="629" t="s">
        <v>532</v>
      </c>
      <c r="B176" s="630" t="s">
        <v>533</v>
      </c>
      <c r="C176" s="631" t="s">
        <v>543</v>
      </c>
      <c r="D176" s="632" t="s">
        <v>2064</v>
      </c>
      <c r="E176" s="631" t="s">
        <v>555</v>
      </c>
      <c r="F176" s="632" t="s">
        <v>2068</v>
      </c>
      <c r="G176" s="631" t="s">
        <v>556</v>
      </c>
      <c r="H176" s="631" t="s">
        <v>1080</v>
      </c>
      <c r="I176" s="631" t="s">
        <v>1081</v>
      </c>
      <c r="J176" s="631" t="s">
        <v>699</v>
      </c>
      <c r="K176" s="631" t="s">
        <v>1082</v>
      </c>
      <c r="L176" s="633">
        <v>292.46999999999991</v>
      </c>
      <c r="M176" s="633">
        <v>1</v>
      </c>
      <c r="N176" s="634">
        <v>292.46999999999991</v>
      </c>
    </row>
    <row r="177" spans="1:14" ht="14.4" customHeight="1" x14ac:dyDescent="0.3">
      <c r="A177" s="629" t="s">
        <v>532</v>
      </c>
      <c r="B177" s="630" t="s">
        <v>533</v>
      </c>
      <c r="C177" s="631" t="s">
        <v>543</v>
      </c>
      <c r="D177" s="632" t="s">
        <v>2064</v>
      </c>
      <c r="E177" s="631" t="s">
        <v>555</v>
      </c>
      <c r="F177" s="632" t="s">
        <v>2068</v>
      </c>
      <c r="G177" s="631" t="s">
        <v>556</v>
      </c>
      <c r="H177" s="631" t="s">
        <v>1083</v>
      </c>
      <c r="I177" s="631" t="s">
        <v>1084</v>
      </c>
      <c r="J177" s="631" t="s">
        <v>1085</v>
      </c>
      <c r="K177" s="631" t="s">
        <v>1086</v>
      </c>
      <c r="L177" s="633">
        <v>91.664999999999992</v>
      </c>
      <c r="M177" s="633">
        <v>2</v>
      </c>
      <c r="N177" s="634">
        <v>183.32999999999998</v>
      </c>
    </row>
    <row r="178" spans="1:14" ht="14.4" customHeight="1" x14ac:dyDescent="0.3">
      <c r="A178" s="629" t="s">
        <v>532</v>
      </c>
      <c r="B178" s="630" t="s">
        <v>533</v>
      </c>
      <c r="C178" s="631" t="s">
        <v>543</v>
      </c>
      <c r="D178" s="632" t="s">
        <v>2064</v>
      </c>
      <c r="E178" s="631" t="s">
        <v>555</v>
      </c>
      <c r="F178" s="632" t="s">
        <v>2068</v>
      </c>
      <c r="G178" s="631" t="s">
        <v>556</v>
      </c>
      <c r="H178" s="631" t="s">
        <v>1087</v>
      </c>
      <c r="I178" s="631" t="s">
        <v>1088</v>
      </c>
      <c r="J178" s="631" t="s">
        <v>1089</v>
      </c>
      <c r="K178" s="631" t="s">
        <v>1090</v>
      </c>
      <c r="L178" s="633">
        <v>41.15000000000002</v>
      </c>
      <c r="M178" s="633">
        <v>1</v>
      </c>
      <c r="N178" s="634">
        <v>41.15000000000002</v>
      </c>
    </row>
    <row r="179" spans="1:14" ht="14.4" customHeight="1" x14ac:dyDescent="0.3">
      <c r="A179" s="629" t="s">
        <v>532</v>
      </c>
      <c r="B179" s="630" t="s">
        <v>533</v>
      </c>
      <c r="C179" s="631" t="s">
        <v>543</v>
      </c>
      <c r="D179" s="632" t="s">
        <v>2064</v>
      </c>
      <c r="E179" s="631" t="s">
        <v>555</v>
      </c>
      <c r="F179" s="632" t="s">
        <v>2068</v>
      </c>
      <c r="G179" s="631" t="s">
        <v>556</v>
      </c>
      <c r="H179" s="631" t="s">
        <v>1091</v>
      </c>
      <c r="I179" s="631" t="s">
        <v>1092</v>
      </c>
      <c r="J179" s="631" t="s">
        <v>1093</v>
      </c>
      <c r="K179" s="631" t="s">
        <v>1094</v>
      </c>
      <c r="L179" s="633">
        <v>38.029726346925202</v>
      </c>
      <c r="M179" s="633">
        <v>1</v>
      </c>
      <c r="N179" s="634">
        <v>38.029726346925202</v>
      </c>
    </row>
    <row r="180" spans="1:14" ht="14.4" customHeight="1" x14ac:dyDescent="0.3">
      <c r="A180" s="629" t="s">
        <v>532</v>
      </c>
      <c r="B180" s="630" t="s">
        <v>533</v>
      </c>
      <c r="C180" s="631" t="s">
        <v>543</v>
      </c>
      <c r="D180" s="632" t="s">
        <v>2064</v>
      </c>
      <c r="E180" s="631" t="s">
        <v>555</v>
      </c>
      <c r="F180" s="632" t="s">
        <v>2068</v>
      </c>
      <c r="G180" s="631" t="s">
        <v>556</v>
      </c>
      <c r="H180" s="631" t="s">
        <v>1095</v>
      </c>
      <c r="I180" s="631" t="s">
        <v>1096</v>
      </c>
      <c r="J180" s="631" t="s">
        <v>1097</v>
      </c>
      <c r="K180" s="631" t="s">
        <v>1098</v>
      </c>
      <c r="L180" s="633">
        <v>28.89</v>
      </c>
      <c r="M180" s="633">
        <v>1</v>
      </c>
      <c r="N180" s="634">
        <v>28.89</v>
      </c>
    </row>
    <row r="181" spans="1:14" ht="14.4" customHeight="1" x14ac:dyDescent="0.3">
      <c r="A181" s="629" t="s">
        <v>532</v>
      </c>
      <c r="B181" s="630" t="s">
        <v>533</v>
      </c>
      <c r="C181" s="631" t="s">
        <v>543</v>
      </c>
      <c r="D181" s="632" t="s">
        <v>2064</v>
      </c>
      <c r="E181" s="631" t="s">
        <v>555</v>
      </c>
      <c r="F181" s="632" t="s">
        <v>2068</v>
      </c>
      <c r="G181" s="631" t="s">
        <v>556</v>
      </c>
      <c r="H181" s="631" t="s">
        <v>1099</v>
      </c>
      <c r="I181" s="631" t="s">
        <v>1100</v>
      </c>
      <c r="J181" s="631" t="s">
        <v>1101</v>
      </c>
      <c r="K181" s="631" t="s">
        <v>1102</v>
      </c>
      <c r="L181" s="633">
        <v>160.53</v>
      </c>
      <c r="M181" s="633">
        <v>1</v>
      </c>
      <c r="N181" s="634">
        <v>160.53</v>
      </c>
    </row>
    <row r="182" spans="1:14" ht="14.4" customHeight="1" x14ac:dyDescent="0.3">
      <c r="A182" s="629" t="s">
        <v>532</v>
      </c>
      <c r="B182" s="630" t="s">
        <v>533</v>
      </c>
      <c r="C182" s="631" t="s">
        <v>543</v>
      </c>
      <c r="D182" s="632" t="s">
        <v>2064</v>
      </c>
      <c r="E182" s="631" t="s">
        <v>555</v>
      </c>
      <c r="F182" s="632" t="s">
        <v>2068</v>
      </c>
      <c r="G182" s="631" t="s">
        <v>556</v>
      </c>
      <c r="H182" s="631" t="s">
        <v>701</v>
      </c>
      <c r="I182" s="631" t="s">
        <v>702</v>
      </c>
      <c r="J182" s="631" t="s">
        <v>703</v>
      </c>
      <c r="K182" s="631" t="s">
        <v>704</v>
      </c>
      <c r="L182" s="633">
        <v>117.09</v>
      </c>
      <c r="M182" s="633">
        <v>1</v>
      </c>
      <c r="N182" s="634">
        <v>117.09</v>
      </c>
    </row>
    <row r="183" spans="1:14" ht="14.4" customHeight="1" x14ac:dyDescent="0.3">
      <c r="A183" s="629" t="s">
        <v>532</v>
      </c>
      <c r="B183" s="630" t="s">
        <v>533</v>
      </c>
      <c r="C183" s="631" t="s">
        <v>543</v>
      </c>
      <c r="D183" s="632" t="s">
        <v>2064</v>
      </c>
      <c r="E183" s="631" t="s">
        <v>555</v>
      </c>
      <c r="F183" s="632" t="s">
        <v>2068</v>
      </c>
      <c r="G183" s="631" t="s">
        <v>556</v>
      </c>
      <c r="H183" s="631" t="s">
        <v>1103</v>
      </c>
      <c r="I183" s="631" t="s">
        <v>1104</v>
      </c>
      <c r="J183" s="631" t="s">
        <v>1105</v>
      </c>
      <c r="K183" s="631" t="s">
        <v>1106</v>
      </c>
      <c r="L183" s="633">
        <v>166.91020582336398</v>
      </c>
      <c r="M183" s="633">
        <v>1</v>
      </c>
      <c r="N183" s="634">
        <v>166.91020582336398</v>
      </c>
    </row>
    <row r="184" spans="1:14" ht="14.4" customHeight="1" x14ac:dyDescent="0.3">
      <c r="A184" s="629" t="s">
        <v>532</v>
      </c>
      <c r="B184" s="630" t="s">
        <v>533</v>
      </c>
      <c r="C184" s="631" t="s">
        <v>543</v>
      </c>
      <c r="D184" s="632" t="s">
        <v>2064</v>
      </c>
      <c r="E184" s="631" t="s">
        <v>555</v>
      </c>
      <c r="F184" s="632" t="s">
        <v>2068</v>
      </c>
      <c r="G184" s="631" t="s">
        <v>556</v>
      </c>
      <c r="H184" s="631" t="s">
        <v>705</v>
      </c>
      <c r="I184" s="631" t="s">
        <v>706</v>
      </c>
      <c r="J184" s="631" t="s">
        <v>707</v>
      </c>
      <c r="K184" s="631" t="s">
        <v>708</v>
      </c>
      <c r="L184" s="633">
        <v>28.320031457684291</v>
      </c>
      <c r="M184" s="633">
        <v>1</v>
      </c>
      <c r="N184" s="634">
        <v>28.320031457684291</v>
      </c>
    </row>
    <row r="185" spans="1:14" ht="14.4" customHeight="1" x14ac:dyDescent="0.3">
      <c r="A185" s="629" t="s">
        <v>532</v>
      </c>
      <c r="B185" s="630" t="s">
        <v>533</v>
      </c>
      <c r="C185" s="631" t="s">
        <v>543</v>
      </c>
      <c r="D185" s="632" t="s">
        <v>2064</v>
      </c>
      <c r="E185" s="631" t="s">
        <v>555</v>
      </c>
      <c r="F185" s="632" t="s">
        <v>2068</v>
      </c>
      <c r="G185" s="631" t="s">
        <v>556</v>
      </c>
      <c r="H185" s="631" t="s">
        <v>1107</v>
      </c>
      <c r="I185" s="631" t="s">
        <v>1108</v>
      </c>
      <c r="J185" s="631" t="s">
        <v>1109</v>
      </c>
      <c r="K185" s="631" t="s">
        <v>1110</v>
      </c>
      <c r="L185" s="633">
        <v>27.520104066614735</v>
      </c>
      <c r="M185" s="633">
        <v>1</v>
      </c>
      <c r="N185" s="634">
        <v>27.520104066614735</v>
      </c>
    </row>
    <row r="186" spans="1:14" ht="14.4" customHeight="1" x14ac:dyDescent="0.3">
      <c r="A186" s="629" t="s">
        <v>532</v>
      </c>
      <c r="B186" s="630" t="s">
        <v>533</v>
      </c>
      <c r="C186" s="631" t="s">
        <v>543</v>
      </c>
      <c r="D186" s="632" t="s">
        <v>2064</v>
      </c>
      <c r="E186" s="631" t="s">
        <v>555</v>
      </c>
      <c r="F186" s="632" t="s">
        <v>2068</v>
      </c>
      <c r="G186" s="631" t="s">
        <v>556</v>
      </c>
      <c r="H186" s="631" t="s">
        <v>1111</v>
      </c>
      <c r="I186" s="631" t="s">
        <v>238</v>
      </c>
      <c r="J186" s="631" t="s">
        <v>1112</v>
      </c>
      <c r="K186" s="631"/>
      <c r="L186" s="633">
        <v>639.01</v>
      </c>
      <c r="M186" s="633">
        <v>1</v>
      </c>
      <c r="N186" s="634">
        <v>639.01</v>
      </c>
    </row>
    <row r="187" spans="1:14" ht="14.4" customHeight="1" x14ac:dyDescent="0.3">
      <c r="A187" s="629" t="s">
        <v>532</v>
      </c>
      <c r="B187" s="630" t="s">
        <v>533</v>
      </c>
      <c r="C187" s="631" t="s">
        <v>543</v>
      </c>
      <c r="D187" s="632" t="s">
        <v>2064</v>
      </c>
      <c r="E187" s="631" t="s">
        <v>555</v>
      </c>
      <c r="F187" s="632" t="s">
        <v>2068</v>
      </c>
      <c r="G187" s="631" t="s">
        <v>556</v>
      </c>
      <c r="H187" s="631" t="s">
        <v>1113</v>
      </c>
      <c r="I187" s="631" t="s">
        <v>238</v>
      </c>
      <c r="J187" s="631" t="s">
        <v>1114</v>
      </c>
      <c r="K187" s="631"/>
      <c r="L187" s="633">
        <v>97.320309438968522</v>
      </c>
      <c r="M187" s="633">
        <v>12</v>
      </c>
      <c r="N187" s="634">
        <v>1167.8437132676222</v>
      </c>
    </row>
    <row r="188" spans="1:14" ht="14.4" customHeight="1" x14ac:dyDescent="0.3">
      <c r="A188" s="629" t="s">
        <v>532</v>
      </c>
      <c r="B188" s="630" t="s">
        <v>533</v>
      </c>
      <c r="C188" s="631" t="s">
        <v>543</v>
      </c>
      <c r="D188" s="632" t="s">
        <v>2064</v>
      </c>
      <c r="E188" s="631" t="s">
        <v>555</v>
      </c>
      <c r="F188" s="632" t="s">
        <v>2068</v>
      </c>
      <c r="G188" s="631" t="s">
        <v>556</v>
      </c>
      <c r="H188" s="631" t="s">
        <v>709</v>
      </c>
      <c r="I188" s="631" t="s">
        <v>238</v>
      </c>
      <c r="J188" s="631" t="s">
        <v>710</v>
      </c>
      <c r="K188" s="631"/>
      <c r="L188" s="633">
        <v>181.8395965170657</v>
      </c>
      <c r="M188" s="633">
        <v>1</v>
      </c>
      <c r="N188" s="634">
        <v>181.8395965170657</v>
      </c>
    </row>
    <row r="189" spans="1:14" ht="14.4" customHeight="1" x14ac:dyDescent="0.3">
      <c r="A189" s="629" t="s">
        <v>532</v>
      </c>
      <c r="B189" s="630" t="s">
        <v>533</v>
      </c>
      <c r="C189" s="631" t="s">
        <v>543</v>
      </c>
      <c r="D189" s="632" t="s">
        <v>2064</v>
      </c>
      <c r="E189" s="631" t="s">
        <v>555</v>
      </c>
      <c r="F189" s="632" t="s">
        <v>2068</v>
      </c>
      <c r="G189" s="631" t="s">
        <v>556</v>
      </c>
      <c r="H189" s="631" t="s">
        <v>1115</v>
      </c>
      <c r="I189" s="631" t="s">
        <v>238</v>
      </c>
      <c r="J189" s="631" t="s">
        <v>1116</v>
      </c>
      <c r="K189" s="631"/>
      <c r="L189" s="633">
        <v>42.395028930339578</v>
      </c>
      <c r="M189" s="633">
        <v>4</v>
      </c>
      <c r="N189" s="634">
        <v>169.58011572135831</v>
      </c>
    </row>
    <row r="190" spans="1:14" ht="14.4" customHeight="1" x14ac:dyDescent="0.3">
      <c r="A190" s="629" t="s">
        <v>532</v>
      </c>
      <c r="B190" s="630" t="s">
        <v>533</v>
      </c>
      <c r="C190" s="631" t="s">
        <v>543</v>
      </c>
      <c r="D190" s="632" t="s">
        <v>2064</v>
      </c>
      <c r="E190" s="631" t="s">
        <v>555</v>
      </c>
      <c r="F190" s="632" t="s">
        <v>2068</v>
      </c>
      <c r="G190" s="631" t="s">
        <v>556</v>
      </c>
      <c r="H190" s="631" t="s">
        <v>713</v>
      </c>
      <c r="I190" s="631" t="s">
        <v>238</v>
      </c>
      <c r="J190" s="631" t="s">
        <v>714</v>
      </c>
      <c r="K190" s="631"/>
      <c r="L190" s="633">
        <v>98.648888888888891</v>
      </c>
      <c r="M190" s="633">
        <v>9</v>
      </c>
      <c r="N190" s="634">
        <v>887.84</v>
      </c>
    </row>
    <row r="191" spans="1:14" ht="14.4" customHeight="1" x14ac:dyDescent="0.3">
      <c r="A191" s="629" t="s">
        <v>532</v>
      </c>
      <c r="B191" s="630" t="s">
        <v>533</v>
      </c>
      <c r="C191" s="631" t="s">
        <v>543</v>
      </c>
      <c r="D191" s="632" t="s">
        <v>2064</v>
      </c>
      <c r="E191" s="631" t="s">
        <v>555</v>
      </c>
      <c r="F191" s="632" t="s">
        <v>2068</v>
      </c>
      <c r="G191" s="631" t="s">
        <v>556</v>
      </c>
      <c r="H191" s="631" t="s">
        <v>715</v>
      </c>
      <c r="I191" s="631" t="s">
        <v>716</v>
      </c>
      <c r="J191" s="631" t="s">
        <v>717</v>
      </c>
      <c r="K191" s="631" t="s">
        <v>718</v>
      </c>
      <c r="L191" s="633">
        <v>26.773333333333341</v>
      </c>
      <c r="M191" s="633">
        <v>3</v>
      </c>
      <c r="N191" s="634">
        <v>80.320000000000022</v>
      </c>
    </row>
    <row r="192" spans="1:14" ht="14.4" customHeight="1" x14ac:dyDescent="0.3">
      <c r="A192" s="629" t="s">
        <v>532</v>
      </c>
      <c r="B192" s="630" t="s">
        <v>533</v>
      </c>
      <c r="C192" s="631" t="s">
        <v>543</v>
      </c>
      <c r="D192" s="632" t="s">
        <v>2064</v>
      </c>
      <c r="E192" s="631" t="s">
        <v>555</v>
      </c>
      <c r="F192" s="632" t="s">
        <v>2068</v>
      </c>
      <c r="G192" s="631" t="s">
        <v>556</v>
      </c>
      <c r="H192" s="631" t="s">
        <v>723</v>
      </c>
      <c r="I192" s="631" t="s">
        <v>724</v>
      </c>
      <c r="J192" s="631" t="s">
        <v>725</v>
      </c>
      <c r="K192" s="631" t="s">
        <v>726</v>
      </c>
      <c r="L192" s="633">
        <v>63.715119457280508</v>
      </c>
      <c r="M192" s="633">
        <v>2</v>
      </c>
      <c r="N192" s="634">
        <v>127.43023891456102</v>
      </c>
    </row>
    <row r="193" spans="1:14" ht="14.4" customHeight="1" x14ac:dyDescent="0.3">
      <c r="A193" s="629" t="s">
        <v>532</v>
      </c>
      <c r="B193" s="630" t="s">
        <v>533</v>
      </c>
      <c r="C193" s="631" t="s">
        <v>543</v>
      </c>
      <c r="D193" s="632" t="s">
        <v>2064</v>
      </c>
      <c r="E193" s="631" t="s">
        <v>555</v>
      </c>
      <c r="F193" s="632" t="s">
        <v>2068</v>
      </c>
      <c r="G193" s="631" t="s">
        <v>556</v>
      </c>
      <c r="H193" s="631" t="s">
        <v>731</v>
      </c>
      <c r="I193" s="631" t="s">
        <v>732</v>
      </c>
      <c r="J193" s="631" t="s">
        <v>733</v>
      </c>
      <c r="K193" s="631" t="s">
        <v>734</v>
      </c>
      <c r="L193" s="633">
        <v>121.19999999999996</v>
      </c>
      <c r="M193" s="633">
        <v>1</v>
      </c>
      <c r="N193" s="634">
        <v>121.19999999999996</v>
      </c>
    </row>
    <row r="194" spans="1:14" ht="14.4" customHeight="1" x14ac:dyDescent="0.3">
      <c r="A194" s="629" t="s">
        <v>532</v>
      </c>
      <c r="B194" s="630" t="s">
        <v>533</v>
      </c>
      <c r="C194" s="631" t="s">
        <v>543</v>
      </c>
      <c r="D194" s="632" t="s">
        <v>2064</v>
      </c>
      <c r="E194" s="631" t="s">
        <v>555</v>
      </c>
      <c r="F194" s="632" t="s">
        <v>2068</v>
      </c>
      <c r="G194" s="631" t="s">
        <v>556</v>
      </c>
      <c r="H194" s="631" t="s">
        <v>1117</v>
      </c>
      <c r="I194" s="631" t="s">
        <v>238</v>
      </c>
      <c r="J194" s="631" t="s">
        <v>1118</v>
      </c>
      <c r="K194" s="631" t="s">
        <v>1119</v>
      </c>
      <c r="L194" s="633">
        <v>42.839999999999989</v>
      </c>
      <c r="M194" s="633">
        <v>2</v>
      </c>
      <c r="N194" s="634">
        <v>85.679999999999978</v>
      </c>
    </row>
    <row r="195" spans="1:14" ht="14.4" customHeight="1" x14ac:dyDescent="0.3">
      <c r="A195" s="629" t="s">
        <v>532</v>
      </c>
      <c r="B195" s="630" t="s">
        <v>533</v>
      </c>
      <c r="C195" s="631" t="s">
        <v>543</v>
      </c>
      <c r="D195" s="632" t="s">
        <v>2064</v>
      </c>
      <c r="E195" s="631" t="s">
        <v>555</v>
      </c>
      <c r="F195" s="632" t="s">
        <v>2068</v>
      </c>
      <c r="G195" s="631" t="s">
        <v>556</v>
      </c>
      <c r="H195" s="631" t="s">
        <v>1120</v>
      </c>
      <c r="I195" s="631" t="s">
        <v>1121</v>
      </c>
      <c r="J195" s="631" t="s">
        <v>1122</v>
      </c>
      <c r="K195" s="631" t="s">
        <v>1123</v>
      </c>
      <c r="L195" s="633">
        <v>122.16045250110852</v>
      </c>
      <c r="M195" s="633">
        <v>2</v>
      </c>
      <c r="N195" s="634">
        <v>244.32090500221705</v>
      </c>
    </row>
    <row r="196" spans="1:14" ht="14.4" customHeight="1" x14ac:dyDescent="0.3">
      <c r="A196" s="629" t="s">
        <v>532</v>
      </c>
      <c r="B196" s="630" t="s">
        <v>533</v>
      </c>
      <c r="C196" s="631" t="s">
        <v>543</v>
      </c>
      <c r="D196" s="632" t="s">
        <v>2064</v>
      </c>
      <c r="E196" s="631" t="s">
        <v>555</v>
      </c>
      <c r="F196" s="632" t="s">
        <v>2068</v>
      </c>
      <c r="G196" s="631" t="s">
        <v>556</v>
      </c>
      <c r="H196" s="631" t="s">
        <v>1124</v>
      </c>
      <c r="I196" s="631" t="s">
        <v>1125</v>
      </c>
      <c r="J196" s="631" t="s">
        <v>1126</v>
      </c>
      <c r="K196" s="631" t="s">
        <v>1127</v>
      </c>
      <c r="L196" s="633">
        <v>71.67</v>
      </c>
      <c r="M196" s="633">
        <v>1</v>
      </c>
      <c r="N196" s="634">
        <v>71.67</v>
      </c>
    </row>
    <row r="197" spans="1:14" ht="14.4" customHeight="1" x14ac:dyDescent="0.3">
      <c r="A197" s="629" t="s">
        <v>532</v>
      </c>
      <c r="B197" s="630" t="s">
        <v>533</v>
      </c>
      <c r="C197" s="631" t="s">
        <v>543</v>
      </c>
      <c r="D197" s="632" t="s">
        <v>2064</v>
      </c>
      <c r="E197" s="631" t="s">
        <v>555</v>
      </c>
      <c r="F197" s="632" t="s">
        <v>2068</v>
      </c>
      <c r="G197" s="631" t="s">
        <v>556</v>
      </c>
      <c r="H197" s="631" t="s">
        <v>739</v>
      </c>
      <c r="I197" s="631" t="s">
        <v>740</v>
      </c>
      <c r="J197" s="631" t="s">
        <v>741</v>
      </c>
      <c r="K197" s="631" t="s">
        <v>742</v>
      </c>
      <c r="L197" s="633">
        <v>81.969999999999985</v>
      </c>
      <c r="M197" s="633">
        <v>4</v>
      </c>
      <c r="N197" s="634">
        <v>327.87999999999994</v>
      </c>
    </row>
    <row r="198" spans="1:14" ht="14.4" customHeight="1" x14ac:dyDescent="0.3">
      <c r="A198" s="629" t="s">
        <v>532</v>
      </c>
      <c r="B198" s="630" t="s">
        <v>533</v>
      </c>
      <c r="C198" s="631" t="s">
        <v>543</v>
      </c>
      <c r="D198" s="632" t="s">
        <v>2064</v>
      </c>
      <c r="E198" s="631" t="s">
        <v>555</v>
      </c>
      <c r="F198" s="632" t="s">
        <v>2068</v>
      </c>
      <c r="G198" s="631" t="s">
        <v>556</v>
      </c>
      <c r="H198" s="631" t="s">
        <v>1128</v>
      </c>
      <c r="I198" s="631" t="s">
        <v>1129</v>
      </c>
      <c r="J198" s="631" t="s">
        <v>703</v>
      </c>
      <c r="K198" s="631" t="s">
        <v>1130</v>
      </c>
      <c r="L198" s="633">
        <v>180.06267993809138</v>
      </c>
      <c r="M198" s="633">
        <v>4</v>
      </c>
      <c r="N198" s="634">
        <v>720.25071975236551</v>
      </c>
    </row>
    <row r="199" spans="1:14" ht="14.4" customHeight="1" x14ac:dyDescent="0.3">
      <c r="A199" s="629" t="s">
        <v>532</v>
      </c>
      <c r="B199" s="630" t="s">
        <v>533</v>
      </c>
      <c r="C199" s="631" t="s">
        <v>543</v>
      </c>
      <c r="D199" s="632" t="s">
        <v>2064</v>
      </c>
      <c r="E199" s="631" t="s">
        <v>555</v>
      </c>
      <c r="F199" s="632" t="s">
        <v>2068</v>
      </c>
      <c r="G199" s="631" t="s">
        <v>556</v>
      </c>
      <c r="H199" s="631" t="s">
        <v>749</v>
      </c>
      <c r="I199" s="631" t="s">
        <v>750</v>
      </c>
      <c r="J199" s="631" t="s">
        <v>751</v>
      </c>
      <c r="K199" s="631" t="s">
        <v>752</v>
      </c>
      <c r="L199" s="633">
        <v>64.539999999999978</v>
      </c>
      <c r="M199" s="633">
        <v>1</v>
      </c>
      <c r="N199" s="634">
        <v>64.539999999999978</v>
      </c>
    </row>
    <row r="200" spans="1:14" ht="14.4" customHeight="1" x14ac:dyDescent="0.3">
      <c r="A200" s="629" t="s">
        <v>532</v>
      </c>
      <c r="B200" s="630" t="s">
        <v>533</v>
      </c>
      <c r="C200" s="631" t="s">
        <v>543</v>
      </c>
      <c r="D200" s="632" t="s">
        <v>2064</v>
      </c>
      <c r="E200" s="631" t="s">
        <v>555</v>
      </c>
      <c r="F200" s="632" t="s">
        <v>2068</v>
      </c>
      <c r="G200" s="631" t="s">
        <v>556</v>
      </c>
      <c r="H200" s="631" t="s">
        <v>1131</v>
      </c>
      <c r="I200" s="631" t="s">
        <v>1132</v>
      </c>
      <c r="J200" s="631" t="s">
        <v>747</v>
      </c>
      <c r="K200" s="631" t="s">
        <v>1133</v>
      </c>
      <c r="L200" s="633">
        <v>28.165999999999997</v>
      </c>
      <c r="M200" s="633">
        <v>5</v>
      </c>
      <c r="N200" s="634">
        <v>140.82999999999998</v>
      </c>
    </row>
    <row r="201" spans="1:14" ht="14.4" customHeight="1" x14ac:dyDescent="0.3">
      <c r="A201" s="629" t="s">
        <v>532</v>
      </c>
      <c r="B201" s="630" t="s">
        <v>533</v>
      </c>
      <c r="C201" s="631" t="s">
        <v>543</v>
      </c>
      <c r="D201" s="632" t="s">
        <v>2064</v>
      </c>
      <c r="E201" s="631" t="s">
        <v>555</v>
      </c>
      <c r="F201" s="632" t="s">
        <v>2068</v>
      </c>
      <c r="G201" s="631" t="s">
        <v>556</v>
      </c>
      <c r="H201" s="631" t="s">
        <v>1134</v>
      </c>
      <c r="I201" s="631" t="s">
        <v>1135</v>
      </c>
      <c r="J201" s="631" t="s">
        <v>1136</v>
      </c>
      <c r="K201" s="631" t="s">
        <v>1137</v>
      </c>
      <c r="L201" s="633">
        <v>235.13112149465854</v>
      </c>
      <c r="M201" s="633">
        <v>1</v>
      </c>
      <c r="N201" s="634">
        <v>235.13112149465854</v>
      </c>
    </row>
    <row r="202" spans="1:14" ht="14.4" customHeight="1" x14ac:dyDescent="0.3">
      <c r="A202" s="629" t="s">
        <v>532</v>
      </c>
      <c r="B202" s="630" t="s">
        <v>533</v>
      </c>
      <c r="C202" s="631" t="s">
        <v>543</v>
      </c>
      <c r="D202" s="632" t="s">
        <v>2064</v>
      </c>
      <c r="E202" s="631" t="s">
        <v>555</v>
      </c>
      <c r="F202" s="632" t="s">
        <v>2068</v>
      </c>
      <c r="G202" s="631" t="s">
        <v>556</v>
      </c>
      <c r="H202" s="631" t="s">
        <v>1138</v>
      </c>
      <c r="I202" s="631" t="s">
        <v>1139</v>
      </c>
      <c r="J202" s="631" t="s">
        <v>1140</v>
      </c>
      <c r="K202" s="631" t="s">
        <v>1141</v>
      </c>
      <c r="L202" s="633">
        <v>274.09000000000003</v>
      </c>
      <c r="M202" s="633">
        <v>1</v>
      </c>
      <c r="N202" s="634">
        <v>274.09000000000003</v>
      </c>
    </row>
    <row r="203" spans="1:14" ht="14.4" customHeight="1" x14ac:dyDescent="0.3">
      <c r="A203" s="629" t="s">
        <v>532</v>
      </c>
      <c r="B203" s="630" t="s">
        <v>533</v>
      </c>
      <c r="C203" s="631" t="s">
        <v>543</v>
      </c>
      <c r="D203" s="632" t="s">
        <v>2064</v>
      </c>
      <c r="E203" s="631" t="s">
        <v>555</v>
      </c>
      <c r="F203" s="632" t="s">
        <v>2068</v>
      </c>
      <c r="G203" s="631" t="s">
        <v>556</v>
      </c>
      <c r="H203" s="631" t="s">
        <v>1142</v>
      </c>
      <c r="I203" s="631" t="s">
        <v>1143</v>
      </c>
      <c r="J203" s="631" t="s">
        <v>1144</v>
      </c>
      <c r="K203" s="631" t="s">
        <v>734</v>
      </c>
      <c r="L203" s="633">
        <v>118.10999999999999</v>
      </c>
      <c r="M203" s="633">
        <v>1</v>
      </c>
      <c r="N203" s="634">
        <v>118.10999999999999</v>
      </c>
    </row>
    <row r="204" spans="1:14" ht="14.4" customHeight="1" x14ac:dyDescent="0.3">
      <c r="A204" s="629" t="s">
        <v>532</v>
      </c>
      <c r="B204" s="630" t="s">
        <v>533</v>
      </c>
      <c r="C204" s="631" t="s">
        <v>543</v>
      </c>
      <c r="D204" s="632" t="s">
        <v>2064</v>
      </c>
      <c r="E204" s="631" t="s">
        <v>555</v>
      </c>
      <c r="F204" s="632" t="s">
        <v>2068</v>
      </c>
      <c r="G204" s="631" t="s">
        <v>556</v>
      </c>
      <c r="H204" s="631" t="s">
        <v>756</v>
      </c>
      <c r="I204" s="631" t="s">
        <v>757</v>
      </c>
      <c r="J204" s="631" t="s">
        <v>758</v>
      </c>
      <c r="K204" s="631"/>
      <c r="L204" s="633">
        <v>218.1779562958645</v>
      </c>
      <c r="M204" s="633">
        <v>2</v>
      </c>
      <c r="N204" s="634">
        <v>436.35591259172901</v>
      </c>
    </row>
    <row r="205" spans="1:14" ht="14.4" customHeight="1" x14ac:dyDescent="0.3">
      <c r="A205" s="629" t="s">
        <v>532</v>
      </c>
      <c r="B205" s="630" t="s">
        <v>533</v>
      </c>
      <c r="C205" s="631" t="s">
        <v>543</v>
      </c>
      <c r="D205" s="632" t="s">
        <v>2064</v>
      </c>
      <c r="E205" s="631" t="s">
        <v>555</v>
      </c>
      <c r="F205" s="632" t="s">
        <v>2068</v>
      </c>
      <c r="G205" s="631" t="s">
        <v>556</v>
      </c>
      <c r="H205" s="631" t="s">
        <v>759</v>
      </c>
      <c r="I205" s="631" t="s">
        <v>238</v>
      </c>
      <c r="J205" s="631" t="s">
        <v>760</v>
      </c>
      <c r="K205" s="631"/>
      <c r="L205" s="633">
        <v>148.08000000000004</v>
      </c>
      <c r="M205" s="633">
        <v>1</v>
      </c>
      <c r="N205" s="634">
        <v>148.08000000000004</v>
      </c>
    </row>
    <row r="206" spans="1:14" ht="14.4" customHeight="1" x14ac:dyDescent="0.3">
      <c r="A206" s="629" t="s">
        <v>532</v>
      </c>
      <c r="B206" s="630" t="s">
        <v>533</v>
      </c>
      <c r="C206" s="631" t="s">
        <v>543</v>
      </c>
      <c r="D206" s="632" t="s">
        <v>2064</v>
      </c>
      <c r="E206" s="631" t="s">
        <v>555</v>
      </c>
      <c r="F206" s="632" t="s">
        <v>2068</v>
      </c>
      <c r="G206" s="631" t="s">
        <v>556</v>
      </c>
      <c r="H206" s="631" t="s">
        <v>1145</v>
      </c>
      <c r="I206" s="631" t="s">
        <v>238</v>
      </c>
      <c r="J206" s="631" t="s">
        <v>1146</v>
      </c>
      <c r="K206" s="631"/>
      <c r="L206" s="633">
        <v>96.990000000000023</v>
      </c>
      <c r="M206" s="633">
        <v>1</v>
      </c>
      <c r="N206" s="634">
        <v>96.990000000000023</v>
      </c>
    </row>
    <row r="207" spans="1:14" ht="14.4" customHeight="1" x14ac:dyDescent="0.3">
      <c r="A207" s="629" t="s">
        <v>532</v>
      </c>
      <c r="B207" s="630" t="s">
        <v>533</v>
      </c>
      <c r="C207" s="631" t="s">
        <v>543</v>
      </c>
      <c r="D207" s="632" t="s">
        <v>2064</v>
      </c>
      <c r="E207" s="631" t="s">
        <v>555</v>
      </c>
      <c r="F207" s="632" t="s">
        <v>2068</v>
      </c>
      <c r="G207" s="631" t="s">
        <v>556</v>
      </c>
      <c r="H207" s="631" t="s">
        <v>1147</v>
      </c>
      <c r="I207" s="631" t="s">
        <v>1148</v>
      </c>
      <c r="J207" s="631" t="s">
        <v>1149</v>
      </c>
      <c r="K207" s="631" t="s">
        <v>1150</v>
      </c>
      <c r="L207" s="633">
        <v>59.890000000000008</v>
      </c>
      <c r="M207" s="633">
        <v>2</v>
      </c>
      <c r="N207" s="634">
        <v>119.78000000000002</v>
      </c>
    </row>
    <row r="208" spans="1:14" ht="14.4" customHeight="1" x14ac:dyDescent="0.3">
      <c r="A208" s="629" t="s">
        <v>532</v>
      </c>
      <c r="B208" s="630" t="s">
        <v>533</v>
      </c>
      <c r="C208" s="631" t="s">
        <v>543</v>
      </c>
      <c r="D208" s="632" t="s">
        <v>2064</v>
      </c>
      <c r="E208" s="631" t="s">
        <v>555</v>
      </c>
      <c r="F208" s="632" t="s">
        <v>2068</v>
      </c>
      <c r="G208" s="631" t="s">
        <v>556</v>
      </c>
      <c r="H208" s="631" t="s">
        <v>765</v>
      </c>
      <c r="I208" s="631" t="s">
        <v>766</v>
      </c>
      <c r="J208" s="631" t="s">
        <v>767</v>
      </c>
      <c r="K208" s="631" t="s">
        <v>768</v>
      </c>
      <c r="L208" s="633">
        <v>48.66</v>
      </c>
      <c r="M208" s="633">
        <v>1</v>
      </c>
      <c r="N208" s="634">
        <v>48.66</v>
      </c>
    </row>
    <row r="209" spans="1:14" ht="14.4" customHeight="1" x14ac:dyDescent="0.3">
      <c r="A209" s="629" t="s">
        <v>532</v>
      </c>
      <c r="B209" s="630" t="s">
        <v>533</v>
      </c>
      <c r="C209" s="631" t="s">
        <v>543</v>
      </c>
      <c r="D209" s="632" t="s">
        <v>2064</v>
      </c>
      <c r="E209" s="631" t="s">
        <v>555</v>
      </c>
      <c r="F209" s="632" t="s">
        <v>2068</v>
      </c>
      <c r="G209" s="631" t="s">
        <v>556</v>
      </c>
      <c r="H209" s="631" t="s">
        <v>1151</v>
      </c>
      <c r="I209" s="631" t="s">
        <v>1152</v>
      </c>
      <c r="J209" s="631" t="s">
        <v>1153</v>
      </c>
      <c r="K209" s="631" t="s">
        <v>1154</v>
      </c>
      <c r="L209" s="633">
        <v>57.319868081315555</v>
      </c>
      <c r="M209" s="633">
        <v>1</v>
      </c>
      <c r="N209" s="634">
        <v>57.319868081315555</v>
      </c>
    </row>
    <row r="210" spans="1:14" ht="14.4" customHeight="1" x14ac:dyDescent="0.3">
      <c r="A210" s="629" t="s">
        <v>532</v>
      </c>
      <c r="B210" s="630" t="s">
        <v>533</v>
      </c>
      <c r="C210" s="631" t="s">
        <v>543</v>
      </c>
      <c r="D210" s="632" t="s">
        <v>2064</v>
      </c>
      <c r="E210" s="631" t="s">
        <v>555</v>
      </c>
      <c r="F210" s="632" t="s">
        <v>2068</v>
      </c>
      <c r="G210" s="631" t="s">
        <v>556</v>
      </c>
      <c r="H210" s="631" t="s">
        <v>1155</v>
      </c>
      <c r="I210" s="631" t="s">
        <v>1156</v>
      </c>
      <c r="J210" s="631" t="s">
        <v>1157</v>
      </c>
      <c r="K210" s="631" t="s">
        <v>1158</v>
      </c>
      <c r="L210" s="633">
        <v>79.600188073183162</v>
      </c>
      <c r="M210" s="633">
        <v>1</v>
      </c>
      <c r="N210" s="634">
        <v>79.600188073183162</v>
      </c>
    </row>
    <row r="211" spans="1:14" ht="14.4" customHeight="1" x14ac:dyDescent="0.3">
      <c r="A211" s="629" t="s">
        <v>532</v>
      </c>
      <c r="B211" s="630" t="s">
        <v>533</v>
      </c>
      <c r="C211" s="631" t="s">
        <v>543</v>
      </c>
      <c r="D211" s="632" t="s">
        <v>2064</v>
      </c>
      <c r="E211" s="631" t="s">
        <v>555</v>
      </c>
      <c r="F211" s="632" t="s">
        <v>2068</v>
      </c>
      <c r="G211" s="631" t="s">
        <v>556</v>
      </c>
      <c r="H211" s="631" t="s">
        <v>1159</v>
      </c>
      <c r="I211" s="631" t="s">
        <v>1160</v>
      </c>
      <c r="J211" s="631" t="s">
        <v>1161</v>
      </c>
      <c r="K211" s="631" t="s">
        <v>1162</v>
      </c>
      <c r="L211" s="633">
        <v>707.00000000000011</v>
      </c>
      <c r="M211" s="633">
        <v>1</v>
      </c>
      <c r="N211" s="634">
        <v>707.00000000000011</v>
      </c>
    </row>
    <row r="212" spans="1:14" ht="14.4" customHeight="1" x14ac:dyDescent="0.3">
      <c r="A212" s="629" t="s">
        <v>532</v>
      </c>
      <c r="B212" s="630" t="s">
        <v>533</v>
      </c>
      <c r="C212" s="631" t="s">
        <v>543</v>
      </c>
      <c r="D212" s="632" t="s">
        <v>2064</v>
      </c>
      <c r="E212" s="631" t="s">
        <v>555</v>
      </c>
      <c r="F212" s="632" t="s">
        <v>2068</v>
      </c>
      <c r="G212" s="631" t="s">
        <v>556</v>
      </c>
      <c r="H212" s="631" t="s">
        <v>773</v>
      </c>
      <c r="I212" s="631" t="s">
        <v>774</v>
      </c>
      <c r="J212" s="631" t="s">
        <v>775</v>
      </c>
      <c r="K212" s="631" t="s">
        <v>776</v>
      </c>
      <c r="L212" s="633">
        <v>1665.2</v>
      </c>
      <c r="M212" s="633">
        <v>4</v>
      </c>
      <c r="N212" s="634">
        <v>6660.8</v>
      </c>
    </row>
    <row r="213" spans="1:14" ht="14.4" customHeight="1" x14ac:dyDescent="0.3">
      <c r="A213" s="629" t="s">
        <v>532</v>
      </c>
      <c r="B213" s="630" t="s">
        <v>533</v>
      </c>
      <c r="C213" s="631" t="s">
        <v>543</v>
      </c>
      <c r="D213" s="632" t="s">
        <v>2064</v>
      </c>
      <c r="E213" s="631" t="s">
        <v>555</v>
      </c>
      <c r="F213" s="632" t="s">
        <v>2068</v>
      </c>
      <c r="G213" s="631" t="s">
        <v>556</v>
      </c>
      <c r="H213" s="631" t="s">
        <v>1163</v>
      </c>
      <c r="I213" s="631" t="s">
        <v>1164</v>
      </c>
      <c r="J213" s="631" t="s">
        <v>1165</v>
      </c>
      <c r="K213" s="631" t="s">
        <v>1166</v>
      </c>
      <c r="L213" s="633">
        <v>119.39</v>
      </c>
      <c r="M213" s="633">
        <v>1</v>
      </c>
      <c r="N213" s="634">
        <v>119.39</v>
      </c>
    </row>
    <row r="214" spans="1:14" ht="14.4" customHeight="1" x14ac:dyDescent="0.3">
      <c r="A214" s="629" t="s">
        <v>532</v>
      </c>
      <c r="B214" s="630" t="s">
        <v>533</v>
      </c>
      <c r="C214" s="631" t="s">
        <v>543</v>
      </c>
      <c r="D214" s="632" t="s">
        <v>2064</v>
      </c>
      <c r="E214" s="631" t="s">
        <v>555</v>
      </c>
      <c r="F214" s="632" t="s">
        <v>2068</v>
      </c>
      <c r="G214" s="631" t="s">
        <v>556</v>
      </c>
      <c r="H214" s="631" t="s">
        <v>781</v>
      </c>
      <c r="I214" s="631" t="s">
        <v>782</v>
      </c>
      <c r="J214" s="631" t="s">
        <v>783</v>
      </c>
      <c r="K214" s="631" t="s">
        <v>784</v>
      </c>
      <c r="L214" s="633">
        <v>260.0034820419167</v>
      </c>
      <c r="M214" s="633">
        <v>15</v>
      </c>
      <c r="N214" s="634">
        <v>3900.0522306287503</v>
      </c>
    </row>
    <row r="215" spans="1:14" ht="14.4" customHeight="1" x14ac:dyDescent="0.3">
      <c r="A215" s="629" t="s">
        <v>532</v>
      </c>
      <c r="B215" s="630" t="s">
        <v>533</v>
      </c>
      <c r="C215" s="631" t="s">
        <v>543</v>
      </c>
      <c r="D215" s="632" t="s">
        <v>2064</v>
      </c>
      <c r="E215" s="631" t="s">
        <v>555</v>
      </c>
      <c r="F215" s="632" t="s">
        <v>2068</v>
      </c>
      <c r="G215" s="631" t="s">
        <v>556</v>
      </c>
      <c r="H215" s="631" t="s">
        <v>789</v>
      </c>
      <c r="I215" s="631" t="s">
        <v>790</v>
      </c>
      <c r="J215" s="631" t="s">
        <v>613</v>
      </c>
      <c r="K215" s="631" t="s">
        <v>791</v>
      </c>
      <c r="L215" s="633">
        <v>60.349967103907161</v>
      </c>
      <c r="M215" s="633">
        <v>7</v>
      </c>
      <c r="N215" s="634">
        <v>422.44976972735014</v>
      </c>
    </row>
    <row r="216" spans="1:14" ht="14.4" customHeight="1" x14ac:dyDescent="0.3">
      <c r="A216" s="629" t="s">
        <v>532</v>
      </c>
      <c r="B216" s="630" t="s">
        <v>533</v>
      </c>
      <c r="C216" s="631" t="s">
        <v>543</v>
      </c>
      <c r="D216" s="632" t="s">
        <v>2064</v>
      </c>
      <c r="E216" s="631" t="s">
        <v>555</v>
      </c>
      <c r="F216" s="632" t="s">
        <v>2068</v>
      </c>
      <c r="G216" s="631" t="s">
        <v>556</v>
      </c>
      <c r="H216" s="631" t="s">
        <v>1167</v>
      </c>
      <c r="I216" s="631" t="s">
        <v>1168</v>
      </c>
      <c r="J216" s="631" t="s">
        <v>1169</v>
      </c>
      <c r="K216" s="631" t="s">
        <v>1170</v>
      </c>
      <c r="L216" s="633">
        <v>66.189999999999984</v>
      </c>
      <c r="M216" s="633">
        <v>1</v>
      </c>
      <c r="N216" s="634">
        <v>66.189999999999984</v>
      </c>
    </row>
    <row r="217" spans="1:14" ht="14.4" customHeight="1" x14ac:dyDescent="0.3">
      <c r="A217" s="629" t="s">
        <v>532</v>
      </c>
      <c r="B217" s="630" t="s">
        <v>533</v>
      </c>
      <c r="C217" s="631" t="s">
        <v>543</v>
      </c>
      <c r="D217" s="632" t="s">
        <v>2064</v>
      </c>
      <c r="E217" s="631" t="s">
        <v>555</v>
      </c>
      <c r="F217" s="632" t="s">
        <v>2068</v>
      </c>
      <c r="G217" s="631" t="s">
        <v>556</v>
      </c>
      <c r="H217" s="631" t="s">
        <v>792</v>
      </c>
      <c r="I217" s="631" t="s">
        <v>793</v>
      </c>
      <c r="J217" s="631" t="s">
        <v>794</v>
      </c>
      <c r="K217" s="631" t="s">
        <v>795</v>
      </c>
      <c r="L217" s="633">
        <v>197.46933274416699</v>
      </c>
      <c r="M217" s="633">
        <v>2</v>
      </c>
      <c r="N217" s="634">
        <v>394.93866548833398</v>
      </c>
    </row>
    <row r="218" spans="1:14" ht="14.4" customHeight="1" x14ac:dyDescent="0.3">
      <c r="A218" s="629" t="s">
        <v>532</v>
      </c>
      <c r="B218" s="630" t="s">
        <v>533</v>
      </c>
      <c r="C218" s="631" t="s">
        <v>543</v>
      </c>
      <c r="D218" s="632" t="s">
        <v>2064</v>
      </c>
      <c r="E218" s="631" t="s">
        <v>555</v>
      </c>
      <c r="F218" s="632" t="s">
        <v>2068</v>
      </c>
      <c r="G218" s="631" t="s">
        <v>556</v>
      </c>
      <c r="H218" s="631" t="s">
        <v>1171</v>
      </c>
      <c r="I218" s="631" t="s">
        <v>1172</v>
      </c>
      <c r="J218" s="631" t="s">
        <v>1173</v>
      </c>
      <c r="K218" s="631" t="s">
        <v>1174</v>
      </c>
      <c r="L218" s="633">
        <v>27.159859315796151</v>
      </c>
      <c r="M218" s="633">
        <v>1</v>
      </c>
      <c r="N218" s="634">
        <v>27.159859315796151</v>
      </c>
    </row>
    <row r="219" spans="1:14" ht="14.4" customHeight="1" x14ac:dyDescent="0.3">
      <c r="A219" s="629" t="s">
        <v>532</v>
      </c>
      <c r="B219" s="630" t="s">
        <v>533</v>
      </c>
      <c r="C219" s="631" t="s">
        <v>543</v>
      </c>
      <c r="D219" s="632" t="s">
        <v>2064</v>
      </c>
      <c r="E219" s="631" t="s">
        <v>555</v>
      </c>
      <c r="F219" s="632" t="s">
        <v>2068</v>
      </c>
      <c r="G219" s="631" t="s">
        <v>556</v>
      </c>
      <c r="H219" s="631" t="s">
        <v>800</v>
      </c>
      <c r="I219" s="631" t="s">
        <v>238</v>
      </c>
      <c r="J219" s="631" t="s">
        <v>801</v>
      </c>
      <c r="K219" s="631"/>
      <c r="L219" s="633">
        <v>110.67</v>
      </c>
      <c r="M219" s="633">
        <v>2</v>
      </c>
      <c r="N219" s="634">
        <v>221.34</v>
      </c>
    </row>
    <row r="220" spans="1:14" ht="14.4" customHeight="1" x14ac:dyDescent="0.3">
      <c r="A220" s="629" t="s">
        <v>532</v>
      </c>
      <c r="B220" s="630" t="s">
        <v>533</v>
      </c>
      <c r="C220" s="631" t="s">
        <v>543</v>
      </c>
      <c r="D220" s="632" t="s">
        <v>2064</v>
      </c>
      <c r="E220" s="631" t="s">
        <v>555</v>
      </c>
      <c r="F220" s="632" t="s">
        <v>2068</v>
      </c>
      <c r="G220" s="631" t="s">
        <v>556</v>
      </c>
      <c r="H220" s="631" t="s">
        <v>802</v>
      </c>
      <c r="I220" s="631" t="s">
        <v>803</v>
      </c>
      <c r="J220" s="631" t="s">
        <v>804</v>
      </c>
      <c r="K220" s="631" t="s">
        <v>805</v>
      </c>
      <c r="L220" s="633">
        <v>237.64999999999998</v>
      </c>
      <c r="M220" s="633">
        <v>1</v>
      </c>
      <c r="N220" s="634">
        <v>237.64999999999998</v>
      </c>
    </row>
    <row r="221" spans="1:14" ht="14.4" customHeight="1" x14ac:dyDescent="0.3">
      <c r="A221" s="629" t="s">
        <v>532</v>
      </c>
      <c r="B221" s="630" t="s">
        <v>533</v>
      </c>
      <c r="C221" s="631" t="s">
        <v>543</v>
      </c>
      <c r="D221" s="632" t="s">
        <v>2064</v>
      </c>
      <c r="E221" s="631" t="s">
        <v>555</v>
      </c>
      <c r="F221" s="632" t="s">
        <v>2068</v>
      </c>
      <c r="G221" s="631" t="s">
        <v>556</v>
      </c>
      <c r="H221" s="631" t="s">
        <v>1175</v>
      </c>
      <c r="I221" s="631" t="s">
        <v>238</v>
      </c>
      <c r="J221" s="631" t="s">
        <v>1176</v>
      </c>
      <c r="K221" s="631"/>
      <c r="L221" s="633">
        <v>64.649800160633475</v>
      </c>
      <c r="M221" s="633">
        <v>2</v>
      </c>
      <c r="N221" s="634">
        <v>129.29960032126695</v>
      </c>
    </row>
    <row r="222" spans="1:14" ht="14.4" customHeight="1" x14ac:dyDescent="0.3">
      <c r="A222" s="629" t="s">
        <v>532</v>
      </c>
      <c r="B222" s="630" t="s">
        <v>533</v>
      </c>
      <c r="C222" s="631" t="s">
        <v>543</v>
      </c>
      <c r="D222" s="632" t="s">
        <v>2064</v>
      </c>
      <c r="E222" s="631" t="s">
        <v>555</v>
      </c>
      <c r="F222" s="632" t="s">
        <v>2068</v>
      </c>
      <c r="G222" s="631" t="s">
        <v>556</v>
      </c>
      <c r="H222" s="631" t="s">
        <v>1177</v>
      </c>
      <c r="I222" s="631" t="s">
        <v>1178</v>
      </c>
      <c r="J222" s="631" t="s">
        <v>1179</v>
      </c>
      <c r="K222" s="631" t="s">
        <v>1180</v>
      </c>
      <c r="L222" s="633">
        <v>59.050000000000011</v>
      </c>
      <c r="M222" s="633">
        <v>1</v>
      </c>
      <c r="N222" s="634">
        <v>59.050000000000011</v>
      </c>
    </row>
    <row r="223" spans="1:14" ht="14.4" customHeight="1" x14ac:dyDescent="0.3">
      <c r="A223" s="629" t="s">
        <v>532</v>
      </c>
      <c r="B223" s="630" t="s">
        <v>533</v>
      </c>
      <c r="C223" s="631" t="s">
        <v>543</v>
      </c>
      <c r="D223" s="632" t="s">
        <v>2064</v>
      </c>
      <c r="E223" s="631" t="s">
        <v>555</v>
      </c>
      <c r="F223" s="632" t="s">
        <v>2068</v>
      </c>
      <c r="G223" s="631" t="s">
        <v>556</v>
      </c>
      <c r="H223" s="631" t="s">
        <v>1181</v>
      </c>
      <c r="I223" s="631" t="s">
        <v>1182</v>
      </c>
      <c r="J223" s="631" t="s">
        <v>1183</v>
      </c>
      <c r="K223" s="631" t="s">
        <v>587</v>
      </c>
      <c r="L223" s="633">
        <v>41.523348691910826</v>
      </c>
      <c r="M223" s="633">
        <v>3</v>
      </c>
      <c r="N223" s="634">
        <v>124.57004607573248</v>
      </c>
    </row>
    <row r="224" spans="1:14" ht="14.4" customHeight="1" x14ac:dyDescent="0.3">
      <c r="A224" s="629" t="s">
        <v>532</v>
      </c>
      <c r="B224" s="630" t="s">
        <v>533</v>
      </c>
      <c r="C224" s="631" t="s">
        <v>543</v>
      </c>
      <c r="D224" s="632" t="s">
        <v>2064</v>
      </c>
      <c r="E224" s="631" t="s">
        <v>555</v>
      </c>
      <c r="F224" s="632" t="s">
        <v>2068</v>
      </c>
      <c r="G224" s="631" t="s">
        <v>556</v>
      </c>
      <c r="H224" s="631" t="s">
        <v>1184</v>
      </c>
      <c r="I224" s="631" t="s">
        <v>1185</v>
      </c>
      <c r="J224" s="631" t="s">
        <v>1186</v>
      </c>
      <c r="K224" s="631" t="s">
        <v>1187</v>
      </c>
      <c r="L224" s="633">
        <v>147.17699999999999</v>
      </c>
      <c r="M224" s="633">
        <v>1</v>
      </c>
      <c r="N224" s="634">
        <v>147.17699999999999</v>
      </c>
    </row>
    <row r="225" spans="1:14" ht="14.4" customHeight="1" x14ac:dyDescent="0.3">
      <c r="A225" s="629" t="s">
        <v>532</v>
      </c>
      <c r="B225" s="630" t="s">
        <v>533</v>
      </c>
      <c r="C225" s="631" t="s">
        <v>543</v>
      </c>
      <c r="D225" s="632" t="s">
        <v>2064</v>
      </c>
      <c r="E225" s="631" t="s">
        <v>555</v>
      </c>
      <c r="F225" s="632" t="s">
        <v>2068</v>
      </c>
      <c r="G225" s="631" t="s">
        <v>556</v>
      </c>
      <c r="H225" s="631" t="s">
        <v>1188</v>
      </c>
      <c r="I225" s="631" t="s">
        <v>1189</v>
      </c>
      <c r="J225" s="631" t="s">
        <v>1190</v>
      </c>
      <c r="K225" s="631" t="s">
        <v>1191</v>
      </c>
      <c r="L225" s="633">
        <v>41.98</v>
      </c>
      <c r="M225" s="633">
        <v>1</v>
      </c>
      <c r="N225" s="634">
        <v>41.98</v>
      </c>
    </row>
    <row r="226" spans="1:14" ht="14.4" customHeight="1" x14ac:dyDescent="0.3">
      <c r="A226" s="629" t="s">
        <v>532</v>
      </c>
      <c r="B226" s="630" t="s">
        <v>533</v>
      </c>
      <c r="C226" s="631" t="s">
        <v>543</v>
      </c>
      <c r="D226" s="632" t="s">
        <v>2064</v>
      </c>
      <c r="E226" s="631" t="s">
        <v>555</v>
      </c>
      <c r="F226" s="632" t="s">
        <v>2068</v>
      </c>
      <c r="G226" s="631" t="s">
        <v>556</v>
      </c>
      <c r="H226" s="631" t="s">
        <v>816</v>
      </c>
      <c r="I226" s="631" t="s">
        <v>817</v>
      </c>
      <c r="J226" s="631" t="s">
        <v>818</v>
      </c>
      <c r="K226" s="631" t="s">
        <v>819</v>
      </c>
      <c r="L226" s="633">
        <v>303.8997707680245</v>
      </c>
      <c r="M226" s="633">
        <v>12</v>
      </c>
      <c r="N226" s="634">
        <v>3646.7972492162939</v>
      </c>
    </row>
    <row r="227" spans="1:14" ht="14.4" customHeight="1" x14ac:dyDescent="0.3">
      <c r="A227" s="629" t="s">
        <v>532</v>
      </c>
      <c r="B227" s="630" t="s">
        <v>533</v>
      </c>
      <c r="C227" s="631" t="s">
        <v>543</v>
      </c>
      <c r="D227" s="632" t="s">
        <v>2064</v>
      </c>
      <c r="E227" s="631" t="s">
        <v>555</v>
      </c>
      <c r="F227" s="632" t="s">
        <v>2068</v>
      </c>
      <c r="G227" s="631" t="s">
        <v>556</v>
      </c>
      <c r="H227" s="631" t="s">
        <v>824</v>
      </c>
      <c r="I227" s="631" t="s">
        <v>825</v>
      </c>
      <c r="J227" s="631" t="s">
        <v>826</v>
      </c>
      <c r="K227" s="631" t="s">
        <v>827</v>
      </c>
      <c r="L227" s="633">
        <v>61.215000000000003</v>
      </c>
      <c r="M227" s="633">
        <v>2</v>
      </c>
      <c r="N227" s="634">
        <v>122.43</v>
      </c>
    </row>
    <row r="228" spans="1:14" ht="14.4" customHeight="1" x14ac:dyDescent="0.3">
      <c r="A228" s="629" t="s">
        <v>532</v>
      </c>
      <c r="B228" s="630" t="s">
        <v>533</v>
      </c>
      <c r="C228" s="631" t="s">
        <v>543</v>
      </c>
      <c r="D228" s="632" t="s">
        <v>2064</v>
      </c>
      <c r="E228" s="631" t="s">
        <v>555</v>
      </c>
      <c r="F228" s="632" t="s">
        <v>2068</v>
      </c>
      <c r="G228" s="631" t="s">
        <v>556</v>
      </c>
      <c r="H228" s="631" t="s">
        <v>828</v>
      </c>
      <c r="I228" s="631" t="s">
        <v>829</v>
      </c>
      <c r="J228" s="631" t="s">
        <v>830</v>
      </c>
      <c r="K228" s="631" t="s">
        <v>594</v>
      </c>
      <c r="L228" s="633">
        <v>110.35970873259892</v>
      </c>
      <c r="M228" s="633">
        <v>3</v>
      </c>
      <c r="N228" s="634">
        <v>331.07912619779677</v>
      </c>
    </row>
    <row r="229" spans="1:14" ht="14.4" customHeight="1" x14ac:dyDescent="0.3">
      <c r="A229" s="629" t="s">
        <v>532</v>
      </c>
      <c r="B229" s="630" t="s">
        <v>533</v>
      </c>
      <c r="C229" s="631" t="s">
        <v>543</v>
      </c>
      <c r="D229" s="632" t="s">
        <v>2064</v>
      </c>
      <c r="E229" s="631" t="s">
        <v>555</v>
      </c>
      <c r="F229" s="632" t="s">
        <v>2068</v>
      </c>
      <c r="G229" s="631" t="s">
        <v>556</v>
      </c>
      <c r="H229" s="631" t="s">
        <v>1192</v>
      </c>
      <c r="I229" s="631" t="s">
        <v>1193</v>
      </c>
      <c r="J229" s="631" t="s">
        <v>1194</v>
      </c>
      <c r="K229" s="631" t="s">
        <v>1195</v>
      </c>
      <c r="L229" s="633">
        <v>54.579999999999977</v>
      </c>
      <c r="M229" s="633">
        <v>2</v>
      </c>
      <c r="N229" s="634">
        <v>109.15999999999995</v>
      </c>
    </row>
    <row r="230" spans="1:14" ht="14.4" customHeight="1" x14ac:dyDescent="0.3">
      <c r="A230" s="629" t="s">
        <v>532</v>
      </c>
      <c r="B230" s="630" t="s">
        <v>533</v>
      </c>
      <c r="C230" s="631" t="s">
        <v>543</v>
      </c>
      <c r="D230" s="632" t="s">
        <v>2064</v>
      </c>
      <c r="E230" s="631" t="s">
        <v>555</v>
      </c>
      <c r="F230" s="632" t="s">
        <v>2068</v>
      </c>
      <c r="G230" s="631" t="s">
        <v>556</v>
      </c>
      <c r="H230" s="631" t="s">
        <v>1196</v>
      </c>
      <c r="I230" s="631" t="s">
        <v>238</v>
      </c>
      <c r="J230" s="631" t="s">
        <v>1197</v>
      </c>
      <c r="K230" s="631"/>
      <c r="L230" s="633">
        <v>78.760000000000034</v>
      </c>
      <c r="M230" s="633">
        <v>1</v>
      </c>
      <c r="N230" s="634">
        <v>78.760000000000034</v>
      </c>
    </row>
    <row r="231" spans="1:14" ht="14.4" customHeight="1" x14ac:dyDescent="0.3">
      <c r="A231" s="629" t="s">
        <v>532</v>
      </c>
      <c r="B231" s="630" t="s">
        <v>533</v>
      </c>
      <c r="C231" s="631" t="s">
        <v>543</v>
      </c>
      <c r="D231" s="632" t="s">
        <v>2064</v>
      </c>
      <c r="E231" s="631" t="s">
        <v>555</v>
      </c>
      <c r="F231" s="632" t="s">
        <v>2068</v>
      </c>
      <c r="G231" s="631" t="s">
        <v>556</v>
      </c>
      <c r="H231" s="631" t="s">
        <v>831</v>
      </c>
      <c r="I231" s="631" t="s">
        <v>832</v>
      </c>
      <c r="J231" s="631" t="s">
        <v>833</v>
      </c>
      <c r="K231" s="631" t="s">
        <v>834</v>
      </c>
      <c r="L231" s="633">
        <v>117.73940988146693</v>
      </c>
      <c r="M231" s="633">
        <v>52</v>
      </c>
      <c r="N231" s="634">
        <v>6122.4493138362805</v>
      </c>
    </row>
    <row r="232" spans="1:14" ht="14.4" customHeight="1" x14ac:dyDescent="0.3">
      <c r="A232" s="629" t="s">
        <v>532</v>
      </c>
      <c r="B232" s="630" t="s">
        <v>533</v>
      </c>
      <c r="C232" s="631" t="s">
        <v>543</v>
      </c>
      <c r="D232" s="632" t="s">
        <v>2064</v>
      </c>
      <c r="E232" s="631" t="s">
        <v>555</v>
      </c>
      <c r="F232" s="632" t="s">
        <v>2068</v>
      </c>
      <c r="G232" s="631" t="s">
        <v>556</v>
      </c>
      <c r="H232" s="631" t="s">
        <v>1198</v>
      </c>
      <c r="I232" s="631" t="s">
        <v>1199</v>
      </c>
      <c r="J232" s="631" t="s">
        <v>1200</v>
      </c>
      <c r="K232" s="631" t="s">
        <v>1201</v>
      </c>
      <c r="L232" s="633">
        <v>457.48050816601017</v>
      </c>
      <c r="M232" s="633">
        <v>1</v>
      </c>
      <c r="N232" s="634">
        <v>457.48050816601017</v>
      </c>
    </row>
    <row r="233" spans="1:14" ht="14.4" customHeight="1" x14ac:dyDescent="0.3">
      <c r="A233" s="629" t="s">
        <v>532</v>
      </c>
      <c r="B233" s="630" t="s">
        <v>533</v>
      </c>
      <c r="C233" s="631" t="s">
        <v>543</v>
      </c>
      <c r="D233" s="632" t="s">
        <v>2064</v>
      </c>
      <c r="E233" s="631" t="s">
        <v>555</v>
      </c>
      <c r="F233" s="632" t="s">
        <v>2068</v>
      </c>
      <c r="G233" s="631" t="s">
        <v>556</v>
      </c>
      <c r="H233" s="631" t="s">
        <v>1202</v>
      </c>
      <c r="I233" s="631" t="s">
        <v>1203</v>
      </c>
      <c r="J233" s="631" t="s">
        <v>1204</v>
      </c>
      <c r="K233" s="631" t="s">
        <v>1205</v>
      </c>
      <c r="L233" s="633">
        <v>78.249999999999972</v>
      </c>
      <c r="M233" s="633">
        <v>1</v>
      </c>
      <c r="N233" s="634">
        <v>78.249999999999972</v>
      </c>
    </row>
    <row r="234" spans="1:14" ht="14.4" customHeight="1" x14ac:dyDescent="0.3">
      <c r="A234" s="629" t="s">
        <v>532</v>
      </c>
      <c r="B234" s="630" t="s">
        <v>533</v>
      </c>
      <c r="C234" s="631" t="s">
        <v>543</v>
      </c>
      <c r="D234" s="632" t="s">
        <v>2064</v>
      </c>
      <c r="E234" s="631" t="s">
        <v>555</v>
      </c>
      <c r="F234" s="632" t="s">
        <v>2068</v>
      </c>
      <c r="G234" s="631" t="s">
        <v>556</v>
      </c>
      <c r="H234" s="631" t="s">
        <v>1206</v>
      </c>
      <c r="I234" s="631" t="s">
        <v>1206</v>
      </c>
      <c r="J234" s="631" t="s">
        <v>1207</v>
      </c>
      <c r="K234" s="631" t="s">
        <v>1208</v>
      </c>
      <c r="L234" s="633">
        <v>76.959999999999994</v>
      </c>
      <c r="M234" s="633">
        <v>1</v>
      </c>
      <c r="N234" s="634">
        <v>76.959999999999994</v>
      </c>
    </row>
    <row r="235" spans="1:14" ht="14.4" customHeight="1" x14ac:dyDescent="0.3">
      <c r="A235" s="629" t="s">
        <v>532</v>
      </c>
      <c r="B235" s="630" t="s">
        <v>533</v>
      </c>
      <c r="C235" s="631" t="s">
        <v>543</v>
      </c>
      <c r="D235" s="632" t="s">
        <v>2064</v>
      </c>
      <c r="E235" s="631" t="s">
        <v>555</v>
      </c>
      <c r="F235" s="632" t="s">
        <v>2068</v>
      </c>
      <c r="G235" s="631" t="s">
        <v>556</v>
      </c>
      <c r="H235" s="631" t="s">
        <v>1209</v>
      </c>
      <c r="I235" s="631" t="s">
        <v>1209</v>
      </c>
      <c r="J235" s="631" t="s">
        <v>1210</v>
      </c>
      <c r="K235" s="631" t="s">
        <v>1211</v>
      </c>
      <c r="L235" s="633">
        <v>96.370000000000033</v>
      </c>
      <c r="M235" s="633">
        <v>1</v>
      </c>
      <c r="N235" s="634">
        <v>96.370000000000033</v>
      </c>
    </row>
    <row r="236" spans="1:14" ht="14.4" customHeight="1" x14ac:dyDescent="0.3">
      <c r="A236" s="629" t="s">
        <v>532</v>
      </c>
      <c r="B236" s="630" t="s">
        <v>533</v>
      </c>
      <c r="C236" s="631" t="s">
        <v>543</v>
      </c>
      <c r="D236" s="632" t="s">
        <v>2064</v>
      </c>
      <c r="E236" s="631" t="s">
        <v>555</v>
      </c>
      <c r="F236" s="632" t="s">
        <v>2068</v>
      </c>
      <c r="G236" s="631" t="s">
        <v>556</v>
      </c>
      <c r="H236" s="631" t="s">
        <v>1212</v>
      </c>
      <c r="I236" s="631" t="s">
        <v>1213</v>
      </c>
      <c r="J236" s="631" t="s">
        <v>1214</v>
      </c>
      <c r="K236" s="631" t="s">
        <v>1215</v>
      </c>
      <c r="L236" s="633">
        <v>243.74999999999997</v>
      </c>
      <c r="M236" s="633">
        <v>2</v>
      </c>
      <c r="N236" s="634">
        <v>487.49999999999994</v>
      </c>
    </row>
    <row r="237" spans="1:14" ht="14.4" customHeight="1" x14ac:dyDescent="0.3">
      <c r="A237" s="629" t="s">
        <v>532</v>
      </c>
      <c r="B237" s="630" t="s">
        <v>533</v>
      </c>
      <c r="C237" s="631" t="s">
        <v>543</v>
      </c>
      <c r="D237" s="632" t="s">
        <v>2064</v>
      </c>
      <c r="E237" s="631" t="s">
        <v>555</v>
      </c>
      <c r="F237" s="632" t="s">
        <v>2068</v>
      </c>
      <c r="G237" s="631" t="s">
        <v>556</v>
      </c>
      <c r="H237" s="631" t="s">
        <v>839</v>
      </c>
      <c r="I237" s="631" t="s">
        <v>238</v>
      </c>
      <c r="J237" s="631" t="s">
        <v>840</v>
      </c>
      <c r="K237" s="631"/>
      <c r="L237" s="633">
        <v>280.48484566917949</v>
      </c>
      <c r="M237" s="633">
        <v>2</v>
      </c>
      <c r="N237" s="634">
        <v>560.96969133835898</v>
      </c>
    </row>
    <row r="238" spans="1:14" ht="14.4" customHeight="1" x14ac:dyDescent="0.3">
      <c r="A238" s="629" t="s">
        <v>532</v>
      </c>
      <c r="B238" s="630" t="s">
        <v>533</v>
      </c>
      <c r="C238" s="631" t="s">
        <v>543</v>
      </c>
      <c r="D238" s="632" t="s">
        <v>2064</v>
      </c>
      <c r="E238" s="631" t="s">
        <v>555</v>
      </c>
      <c r="F238" s="632" t="s">
        <v>2068</v>
      </c>
      <c r="G238" s="631" t="s">
        <v>556</v>
      </c>
      <c r="H238" s="631" t="s">
        <v>1216</v>
      </c>
      <c r="I238" s="631" t="s">
        <v>1217</v>
      </c>
      <c r="J238" s="631" t="s">
        <v>1218</v>
      </c>
      <c r="K238" s="631" t="s">
        <v>1219</v>
      </c>
      <c r="L238" s="633">
        <v>237</v>
      </c>
      <c r="M238" s="633">
        <v>1</v>
      </c>
      <c r="N238" s="634">
        <v>237</v>
      </c>
    </row>
    <row r="239" spans="1:14" ht="14.4" customHeight="1" x14ac:dyDescent="0.3">
      <c r="A239" s="629" t="s">
        <v>532</v>
      </c>
      <c r="B239" s="630" t="s">
        <v>533</v>
      </c>
      <c r="C239" s="631" t="s">
        <v>543</v>
      </c>
      <c r="D239" s="632" t="s">
        <v>2064</v>
      </c>
      <c r="E239" s="631" t="s">
        <v>555</v>
      </c>
      <c r="F239" s="632" t="s">
        <v>2068</v>
      </c>
      <c r="G239" s="631" t="s">
        <v>556</v>
      </c>
      <c r="H239" s="631" t="s">
        <v>1220</v>
      </c>
      <c r="I239" s="631" t="s">
        <v>1221</v>
      </c>
      <c r="J239" s="631" t="s">
        <v>1222</v>
      </c>
      <c r="K239" s="631" t="s">
        <v>1223</v>
      </c>
      <c r="L239" s="633">
        <v>217.73051443686145</v>
      </c>
      <c r="M239" s="633">
        <v>2</v>
      </c>
      <c r="N239" s="634">
        <v>435.46102887372291</v>
      </c>
    </row>
    <row r="240" spans="1:14" ht="14.4" customHeight="1" x14ac:dyDescent="0.3">
      <c r="A240" s="629" t="s">
        <v>532</v>
      </c>
      <c r="B240" s="630" t="s">
        <v>533</v>
      </c>
      <c r="C240" s="631" t="s">
        <v>543</v>
      </c>
      <c r="D240" s="632" t="s">
        <v>2064</v>
      </c>
      <c r="E240" s="631" t="s">
        <v>555</v>
      </c>
      <c r="F240" s="632" t="s">
        <v>2068</v>
      </c>
      <c r="G240" s="631" t="s">
        <v>556</v>
      </c>
      <c r="H240" s="631" t="s">
        <v>1224</v>
      </c>
      <c r="I240" s="631" t="s">
        <v>1225</v>
      </c>
      <c r="J240" s="631" t="s">
        <v>1226</v>
      </c>
      <c r="K240" s="631" t="s">
        <v>1227</v>
      </c>
      <c r="L240" s="633">
        <v>495.59890031817957</v>
      </c>
      <c r="M240" s="633">
        <v>1</v>
      </c>
      <c r="N240" s="634">
        <v>495.59890031817957</v>
      </c>
    </row>
    <row r="241" spans="1:14" ht="14.4" customHeight="1" x14ac:dyDescent="0.3">
      <c r="A241" s="629" t="s">
        <v>532</v>
      </c>
      <c r="B241" s="630" t="s">
        <v>533</v>
      </c>
      <c r="C241" s="631" t="s">
        <v>543</v>
      </c>
      <c r="D241" s="632" t="s">
        <v>2064</v>
      </c>
      <c r="E241" s="631" t="s">
        <v>555</v>
      </c>
      <c r="F241" s="632" t="s">
        <v>2068</v>
      </c>
      <c r="G241" s="631" t="s">
        <v>556</v>
      </c>
      <c r="H241" s="631" t="s">
        <v>1228</v>
      </c>
      <c r="I241" s="631" t="s">
        <v>1229</v>
      </c>
      <c r="J241" s="631" t="s">
        <v>1230</v>
      </c>
      <c r="K241" s="631" t="s">
        <v>1231</v>
      </c>
      <c r="L241" s="633">
        <v>1961.6222505966041</v>
      </c>
      <c r="M241" s="633">
        <v>1</v>
      </c>
      <c r="N241" s="634">
        <v>1961.6222505966041</v>
      </c>
    </row>
    <row r="242" spans="1:14" ht="14.4" customHeight="1" x14ac:dyDescent="0.3">
      <c r="A242" s="629" t="s">
        <v>532</v>
      </c>
      <c r="B242" s="630" t="s">
        <v>533</v>
      </c>
      <c r="C242" s="631" t="s">
        <v>543</v>
      </c>
      <c r="D242" s="632" t="s">
        <v>2064</v>
      </c>
      <c r="E242" s="631" t="s">
        <v>555</v>
      </c>
      <c r="F242" s="632" t="s">
        <v>2068</v>
      </c>
      <c r="G242" s="631" t="s">
        <v>556</v>
      </c>
      <c r="H242" s="631" t="s">
        <v>1232</v>
      </c>
      <c r="I242" s="631" t="s">
        <v>1233</v>
      </c>
      <c r="J242" s="631" t="s">
        <v>1234</v>
      </c>
      <c r="K242" s="631" t="s">
        <v>1235</v>
      </c>
      <c r="L242" s="633">
        <v>54.499874322135497</v>
      </c>
      <c r="M242" s="633">
        <v>1</v>
      </c>
      <c r="N242" s="634">
        <v>54.499874322135497</v>
      </c>
    </row>
    <row r="243" spans="1:14" ht="14.4" customHeight="1" x14ac:dyDescent="0.3">
      <c r="A243" s="629" t="s">
        <v>532</v>
      </c>
      <c r="B243" s="630" t="s">
        <v>533</v>
      </c>
      <c r="C243" s="631" t="s">
        <v>543</v>
      </c>
      <c r="D243" s="632" t="s">
        <v>2064</v>
      </c>
      <c r="E243" s="631" t="s">
        <v>555</v>
      </c>
      <c r="F243" s="632" t="s">
        <v>2068</v>
      </c>
      <c r="G243" s="631" t="s">
        <v>556</v>
      </c>
      <c r="H243" s="631" t="s">
        <v>1236</v>
      </c>
      <c r="I243" s="631" t="s">
        <v>1237</v>
      </c>
      <c r="J243" s="631" t="s">
        <v>1165</v>
      </c>
      <c r="K243" s="631" t="s">
        <v>1238</v>
      </c>
      <c r="L243" s="633">
        <v>192.07935671968451</v>
      </c>
      <c r="M243" s="633">
        <v>1</v>
      </c>
      <c r="N243" s="634">
        <v>192.07935671968451</v>
      </c>
    </row>
    <row r="244" spans="1:14" ht="14.4" customHeight="1" x14ac:dyDescent="0.3">
      <c r="A244" s="629" t="s">
        <v>532</v>
      </c>
      <c r="B244" s="630" t="s">
        <v>533</v>
      </c>
      <c r="C244" s="631" t="s">
        <v>543</v>
      </c>
      <c r="D244" s="632" t="s">
        <v>2064</v>
      </c>
      <c r="E244" s="631" t="s">
        <v>555</v>
      </c>
      <c r="F244" s="632" t="s">
        <v>2068</v>
      </c>
      <c r="G244" s="631" t="s">
        <v>556</v>
      </c>
      <c r="H244" s="631" t="s">
        <v>1239</v>
      </c>
      <c r="I244" s="631" t="s">
        <v>1240</v>
      </c>
      <c r="J244" s="631" t="s">
        <v>1241</v>
      </c>
      <c r="K244" s="631" t="s">
        <v>1242</v>
      </c>
      <c r="L244" s="633">
        <v>142.35999999999996</v>
      </c>
      <c r="M244" s="633">
        <v>2</v>
      </c>
      <c r="N244" s="634">
        <v>284.71999999999991</v>
      </c>
    </row>
    <row r="245" spans="1:14" ht="14.4" customHeight="1" x14ac:dyDescent="0.3">
      <c r="A245" s="629" t="s">
        <v>532</v>
      </c>
      <c r="B245" s="630" t="s">
        <v>533</v>
      </c>
      <c r="C245" s="631" t="s">
        <v>543</v>
      </c>
      <c r="D245" s="632" t="s">
        <v>2064</v>
      </c>
      <c r="E245" s="631" t="s">
        <v>555</v>
      </c>
      <c r="F245" s="632" t="s">
        <v>2068</v>
      </c>
      <c r="G245" s="631" t="s">
        <v>556</v>
      </c>
      <c r="H245" s="631" t="s">
        <v>1243</v>
      </c>
      <c r="I245" s="631" t="s">
        <v>1244</v>
      </c>
      <c r="J245" s="631" t="s">
        <v>1245</v>
      </c>
      <c r="K245" s="631" t="s">
        <v>1246</v>
      </c>
      <c r="L245" s="633">
        <v>39.649999999999984</v>
      </c>
      <c r="M245" s="633">
        <v>1</v>
      </c>
      <c r="N245" s="634">
        <v>39.649999999999984</v>
      </c>
    </row>
    <row r="246" spans="1:14" ht="14.4" customHeight="1" x14ac:dyDescent="0.3">
      <c r="A246" s="629" t="s">
        <v>532</v>
      </c>
      <c r="B246" s="630" t="s">
        <v>533</v>
      </c>
      <c r="C246" s="631" t="s">
        <v>543</v>
      </c>
      <c r="D246" s="632" t="s">
        <v>2064</v>
      </c>
      <c r="E246" s="631" t="s">
        <v>555</v>
      </c>
      <c r="F246" s="632" t="s">
        <v>2068</v>
      </c>
      <c r="G246" s="631" t="s">
        <v>556</v>
      </c>
      <c r="H246" s="631" t="s">
        <v>861</v>
      </c>
      <c r="I246" s="631" t="s">
        <v>862</v>
      </c>
      <c r="J246" s="631" t="s">
        <v>863</v>
      </c>
      <c r="K246" s="631" t="s">
        <v>864</v>
      </c>
      <c r="L246" s="633">
        <v>75.179999999999978</v>
      </c>
      <c r="M246" s="633">
        <v>2</v>
      </c>
      <c r="N246" s="634">
        <v>150.35999999999996</v>
      </c>
    </row>
    <row r="247" spans="1:14" ht="14.4" customHeight="1" x14ac:dyDescent="0.3">
      <c r="A247" s="629" t="s">
        <v>532</v>
      </c>
      <c r="B247" s="630" t="s">
        <v>533</v>
      </c>
      <c r="C247" s="631" t="s">
        <v>543</v>
      </c>
      <c r="D247" s="632" t="s">
        <v>2064</v>
      </c>
      <c r="E247" s="631" t="s">
        <v>555</v>
      </c>
      <c r="F247" s="632" t="s">
        <v>2068</v>
      </c>
      <c r="G247" s="631" t="s">
        <v>556</v>
      </c>
      <c r="H247" s="631" t="s">
        <v>1247</v>
      </c>
      <c r="I247" s="631" t="s">
        <v>1248</v>
      </c>
      <c r="J247" s="631" t="s">
        <v>1249</v>
      </c>
      <c r="K247" s="631" t="s">
        <v>1250</v>
      </c>
      <c r="L247" s="633">
        <v>36.42648474841716</v>
      </c>
      <c r="M247" s="633">
        <v>45</v>
      </c>
      <c r="N247" s="634">
        <v>1639.1918136787722</v>
      </c>
    </row>
    <row r="248" spans="1:14" ht="14.4" customHeight="1" x14ac:dyDescent="0.3">
      <c r="A248" s="629" t="s">
        <v>532</v>
      </c>
      <c r="B248" s="630" t="s">
        <v>533</v>
      </c>
      <c r="C248" s="631" t="s">
        <v>543</v>
      </c>
      <c r="D248" s="632" t="s">
        <v>2064</v>
      </c>
      <c r="E248" s="631" t="s">
        <v>555</v>
      </c>
      <c r="F248" s="632" t="s">
        <v>2068</v>
      </c>
      <c r="G248" s="631" t="s">
        <v>556</v>
      </c>
      <c r="H248" s="631" t="s">
        <v>1251</v>
      </c>
      <c r="I248" s="631" t="s">
        <v>1252</v>
      </c>
      <c r="J248" s="631" t="s">
        <v>1253</v>
      </c>
      <c r="K248" s="631" t="s">
        <v>1254</v>
      </c>
      <c r="L248" s="633">
        <v>162.2713031755537</v>
      </c>
      <c r="M248" s="633">
        <v>14</v>
      </c>
      <c r="N248" s="634">
        <v>2271.7982444577519</v>
      </c>
    </row>
    <row r="249" spans="1:14" ht="14.4" customHeight="1" x14ac:dyDescent="0.3">
      <c r="A249" s="629" t="s">
        <v>532</v>
      </c>
      <c r="B249" s="630" t="s">
        <v>533</v>
      </c>
      <c r="C249" s="631" t="s">
        <v>543</v>
      </c>
      <c r="D249" s="632" t="s">
        <v>2064</v>
      </c>
      <c r="E249" s="631" t="s">
        <v>555</v>
      </c>
      <c r="F249" s="632" t="s">
        <v>2068</v>
      </c>
      <c r="G249" s="631" t="s">
        <v>556</v>
      </c>
      <c r="H249" s="631" t="s">
        <v>865</v>
      </c>
      <c r="I249" s="631" t="s">
        <v>866</v>
      </c>
      <c r="J249" s="631" t="s">
        <v>867</v>
      </c>
      <c r="K249" s="631" t="s">
        <v>868</v>
      </c>
      <c r="L249" s="633">
        <v>47.462877115904902</v>
      </c>
      <c r="M249" s="633">
        <v>7</v>
      </c>
      <c r="N249" s="634">
        <v>332.2401398113343</v>
      </c>
    </row>
    <row r="250" spans="1:14" ht="14.4" customHeight="1" x14ac:dyDescent="0.3">
      <c r="A250" s="629" t="s">
        <v>532</v>
      </c>
      <c r="B250" s="630" t="s">
        <v>533</v>
      </c>
      <c r="C250" s="631" t="s">
        <v>543</v>
      </c>
      <c r="D250" s="632" t="s">
        <v>2064</v>
      </c>
      <c r="E250" s="631" t="s">
        <v>555</v>
      </c>
      <c r="F250" s="632" t="s">
        <v>2068</v>
      </c>
      <c r="G250" s="631" t="s">
        <v>556</v>
      </c>
      <c r="H250" s="631" t="s">
        <v>1255</v>
      </c>
      <c r="I250" s="631" t="s">
        <v>1256</v>
      </c>
      <c r="J250" s="631" t="s">
        <v>1257</v>
      </c>
      <c r="K250" s="631" t="s">
        <v>1258</v>
      </c>
      <c r="L250" s="633">
        <v>699.44</v>
      </c>
      <c r="M250" s="633">
        <v>4</v>
      </c>
      <c r="N250" s="634">
        <v>2797.76</v>
      </c>
    </row>
    <row r="251" spans="1:14" ht="14.4" customHeight="1" x14ac:dyDescent="0.3">
      <c r="A251" s="629" t="s">
        <v>532</v>
      </c>
      <c r="B251" s="630" t="s">
        <v>533</v>
      </c>
      <c r="C251" s="631" t="s">
        <v>543</v>
      </c>
      <c r="D251" s="632" t="s">
        <v>2064</v>
      </c>
      <c r="E251" s="631" t="s">
        <v>555</v>
      </c>
      <c r="F251" s="632" t="s">
        <v>2068</v>
      </c>
      <c r="G251" s="631" t="s">
        <v>556</v>
      </c>
      <c r="H251" s="631" t="s">
        <v>873</v>
      </c>
      <c r="I251" s="631" t="s">
        <v>238</v>
      </c>
      <c r="J251" s="631" t="s">
        <v>874</v>
      </c>
      <c r="K251" s="631"/>
      <c r="L251" s="633">
        <v>499.7078753912171</v>
      </c>
      <c r="M251" s="633">
        <v>9</v>
      </c>
      <c r="N251" s="634">
        <v>4497.3708785209537</v>
      </c>
    </row>
    <row r="252" spans="1:14" ht="14.4" customHeight="1" x14ac:dyDescent="0.3">
      <c r="A252" s="629" t="s">
        <v>532</v>
      </c>
      <c r="B252" s="630" t="s">
        <v>533</v>
      </c>
      <c r="C252" s="631" t="s">
        <v>543</v>
      </c>
      <c r="D252" s="632" t="s">
        <v>2064</v>
      </c>
      <c r="E252" s="631" t="s">
        <v>555</v>
      </c>
      <c r="F252" s="632" t="s">
        <v>2068</v>
      </c>
      <c r="G252" s="631" t="s">
        <v>556</v>
      </c>
      <c r="H252" s="631" t="s">
        <v>1259</v>
      </c>
      <c r="I252" s="631" t="s">
        <v>238</v>
      </c>
      <c r="J252" s="631" t="s">
        <v>1260</v>
      </c>
      <c r="K252" s="631"/>
      <c r="L252" s="633">
        <v>379.89732517610463</v>
      </c>
      <c r="M252" s="633">
        <v>1</v>
      </c>
      <c r="N252" s="634">
        <v>379.89732517610463</v>
      </c>
    </row>
    <row r="253" spans="1:14" ht="14.4" customHeight="1" x14ac:dyDescent="0.3">
      <c r="A253" s="629" t="s">
        <v>532</v>
      </c>
      <c r="B253" s="630" t="s">
        <v>533</v>
      </c>
      <c r="C253" s="631" t="s">
        <v>543</v>
      </c>
      <c r="D253" s="632" t="s">
        <v>2064</v>
      </c>
      <c r="E253" s="631" t="s">
        <v>555</v>
      </c>
      <c r="F253" s="632" t="s">
        <v>2068</v>
      </c>
      <c r="G253" s="631" t="s">
        <v>556</v>
      </c>
      <c r="H253" s="631" t="s">
        <v>1261</v>
      </c>
      <c r="I253" s="631" t="s">
        <v>1262</v>
      </c>
      <c r="J253" s="631" t="s">
        <v>767</v>
      </c>
      <c r="K253" s="631" t="s">
        <v>1263</v>
      </c>
      <c r="L253" s="633">
        <v>54.379999999999995</v>
      </c>
      <c r="M253" s="633">
        <v>2</v>
      </c>
      <c r="N253" s="634">
        <v>108.75999999999999</v>
      </c>
    </row>
    <row r="254" spans="1:14" ht="14.4" customHeight="1" x14ac:dyDescent="0.3">
      <c r="A254" s="629" t="s">
        <v>532</v>
      </c>
      <c r="B254" s="630" t="s">
        <v>533</v>
      </c>
      <c r="C254" s="631" t="s">
        <v>543</v>
      </c>
      <c r="D254" s="632" t="s">
        <v>2064</v>
      </c>
      <c r="E254" s="631" t="s">
        <v>555</v>
      </c>
      <c r="F254" s="632" t="s">
        <v>2068</v>
      </c>
      <c r="G254" s="631" t="s">
        <v>556</v>
      </c>
      <c r="H254" s="631" t="s">
        <v>875</v>
      </c>
      <c r="I254" s="631" t="s">
        <v>238</v>
      </c>
      <c r="J254" s="631" t="s">
        <v>876</v>
      </c>
      <c r="K254" s="631"/>
      <c r="L254" s="633">
        <v>258.75265792565892</v>
      </c>
      <c r="M254" s="633">
        <v>1</v>
      </c>
      <c r="N254" s="634">
        <v>258.75265792565892</v>
      </c>
    </row>
    <row r="255" spans="1:14" ht="14.4" customHeight="1" x14ac:dyDescent="0.3">
      <c r="A255" s="629" t="s">
        <v>532</v>
      </c>
      <c r="B255" s="630" t="s">
        <v>533</v>
      </c>
      <c r="C255" s="631" t="s">
        <v>543</v>
      </c>
      <c r="D255" s="632" t="s">
        <v>2064</v>
      </c>
      <c r="E255" s="631" t="s">
        <v>555</v>
      </c>
      <c r="F255" s="632" t="s">
        <v>2068</v>
      </c>
      <c r="G255" s="631" t="s">
        <v>556</v>
      </c>
      <c r="H255" s="631" t="s">
        <v>1264</v>
      </c>
      <c r="I255" s="631" t="s">
        <v>238</v>
      </c>
      <c r="J255" s="631" t="s">
        <v>1265</v>
      </c>
      <c r="K255" s="631"/>
      <c r="L255" s="633">
        <v>399.96503981069105</v>
      </c>
      <c r="M255" s="633">
        <v>3</v>
      </c>
      <c r="N255" s="634">
        <v>1199.8951194320732</v>
      </c>
    </row>
    <row r="256" spans="1:14" ht="14.4" customHeight="1" x14ac:dyDescent="0.3">
      <c r="A256" s="629" t="s">
        <v>532</v>
      </c>
      <c r="B256" s="630" t="s">
        <v>533</v>
      </c>
      <c r="C256" s="631" t="s">
        <v>543</v>
      </c>
      <c r="D256" s="632" t="s">
        <v>2064</v>
      </c>
      <c r="E256" s="631" t="s">
        <v>555</v>
      </c>
      <c r="F256" s="632" t="s">
        <v>2068</v>
      </c>
      <c r="G256" s="631" t="s">
        <v>556</v>
      </c>
      <c r="H256" s="631" t="s">
        <v>877</v>
      </c>
      <c r="I256" s="631" t="s">
        <v>878</v>
      </c>
      <c r="J256" s="631" t="s">
        <v>879</v>
      </c>
      <c r="K256" s="631" t="s">
        <v>880</v>
      </c>
      <c r="L256" s="633">
        <v>153.77000000000001</v>
      </c>
      <c r="M256" s="633">
        <v>1</v>
      </c>
      <c r="N256" s="634">
        <v>153.77000000000001</v>
      </c>
    </row>
    <row r="257" spans="1:14" ht="14.4" customHeight="1" x14ac:dyDescent="0.3">
      <c r="A257" s="629" t="s">
        <v>532</v>
      </c>
      <c r="B257" s="630" t="s">
        <v>533</v>
      </c>
      <c r="C257" s="631" t="s">
        <v>543</v>
      </c>
      <c r="D257" s="632" t="s">
        <v>2064</v>
      </c>
      <c r="E257" s="631" t="s">
        <v>555</v>
      </c>
      <c r="F257" s="632" t="s">
        <v>2068</v>
      </c>
      <c r="G257" s="631" t="s">
        <v>556</v>
      </c>
      <c r="H257" s="631" t="s">
        <v>1266</v>
      </c>
      <c r="I257" s="631" t="s">
        <v>1267</v>
      </c>
      <c r="J257" s="631" t="s">
        <v>1268</v>
      </c>
      <c r="K257" s="631" t="s">
        <v>1269</v>
      </c>
      <c r="L257" s="633">
        <v>75.979742237526196</v>
      </c>
      <c r="M257" s="633">
        <v>1</v>
      </c>
      <c r="N257" s="634">
        <v>75.979742237526196</v>
      </c>
    </row>
    <row r="258" spans="1:14" ht="14.4" customHeight="1" x14ac:dyDescent="0.3">
      <c r="A258" s="629" t="s">
        <v>532</v>
      </c>
      <c r="B258" s="630" t="s">
        <v>533</v>
      </c>
      <c r="C258" s="631" t="s">
        <v>543</v>
      </c>
      <c r="D258" s="632" t="s">
        <v>2064</v>
      </c>
      <c r="E258" s="631" t="s">
        <v>555</v>
      </c>
      <c r="F258" s="632" t="s">
        <v>2068</v>
      </c>
      <c r="G258" s="631" t="s">
        <v>556</v>
      </c>
      <c r="H258" s="631" t="s">
        <v>1270</v>
      </c>
      <c r="I258" s="631" t="s">
        <v>1271</v>
      </c>
      <c r="J258" s="631" t="s">
        <v>1272</v>
      </c>
      <c r="K258" s="631" t="s">
        <v>1273</v>
      </c>
      <c r="L258" s="633">
        <v>117.23</v>
      </c>
      <c r="M258" s="633">
        <v>1</v>
      </c>
      <c r="N258" s="634">
        <v>117.23</v>
      </c>
    </row>
    <row r="259" spans="1:14" ht="14.4" customHeight="1" x14ac:dyDescent="0.3">
      <c r="A259" s="629" t="s">
        <v>532</v>
      </c>
      <c r="B259" s="630" t="s">
        <v>533</v>
      </c>
      <c r="C259" s="631" t="s">
        <v>543</v>
      </c>
      <c r="D259" s="632" t="s">
        <v>2064</v>
      </c>
      <c r="E259" s="631" t="s">
        <v>555</v>
      </c>
      <c r="F259" s="632" t="s">
        <v>2068</v>
      </c>
      <c r="G259" s="631" t="s">
        <v>556</v>
      </c>
      <c r="H259" s="631" t="s">
        <v>1274</v>
      </c>
      <c r="I259" s="631" t="s">
        <v>1274</v>
      </c>
      <c r="J259" s="631" t="s">
        <v>683</v>
      </c>
      <c r="K259" s="631" t="s">
        <v>1275</v>
      </c>
      <c r="L259" s="633">
        <v>569.83000000000004</v>
      </c>
      <c r="M259" s="633">
        <v>0.3</v>
      </c>
      <c r="N259" s="634">
        <v>170.94900000000001</v>
      </c>
    </row>
    <row r="260" spans="1:14" ht="14.4" customHeight="1" x14ac:dyDescent="0.3">
      <c r="A260" s="629" t="s">
        <v>532</v>
      </c>
      <c r="B260" s="630" t="s">
        <v>533</v>
      </c>
      <c r="C260" s="631" t="s">
        <v>543</v>
      </c>
      <c r="D260" s="632" t="s">
        <v>2064</v>
      </c>
      <c r="E260" s="631" t="s">
        <v>555</v>
      </c>
      <c r="F260" s="632" t="s">
        <v>2068</v>
      </c>
      <c r="G260" s="631" t="s">
        <v>556</v>
      </c>
      <c r="H260" s="631" t="s">
        <v>1276</v>
      </c>
      <c r="I260" s="631" t="s">
        <v>1277</v>
      </c>
      <c r="J260" s="631" t="s">
        <v>1278</v>
      </c>
      <c r="K260" s="631" t="s">
        <v>1279</v>
      </c>
      <c r="L260" s="633">
        <v>98.049454104608103</v>
      </c>
      <c r="M260" s="633">
        <v>1</v>
      </c>
      <c r="N260" s="634">
        <v>98.049454104608103</v>
      </c>
    </row>
    <row r="261" spans="1:14" ht="14.4" customHeight="1" x14ac:dyDescent="0.3">
      <c r="A261" s="629" t="s">
        <v>532</v>
      </c>
      <c r="B261" s="630" t="s">
        <v>533</v>
      </c>
      <c r="C261" s="631" t="s">
        <v>543</v>
      </c>
      <c r="D261" s="632" t="s">
        <v>2064</v>
      </c>
      <c r="E261" s="631" t="s">
        <v>555</v>
      </c>
      <c r="F261" s="632" t="s">
        <v>2068</v>
      </c>
      <c r="G261" s="631" t="s">
        <v>556</v>
      </c>
      <c r="H261" s="631" t="s">
        <v>1280</v>
      </c>
      <c r="I261" s="631" t="s">
        <v>1281</v>
      </c>
      <c r="J261" s="631" t="s">
        <v>1282</v>
      </c>
      <c r="K261" s="631"/>
      <c r="L261" s="633">
        <v>106.810017032452</v>
      </c>
      <c r="M261" s="633">
        <v>1</v>
      </c>
      <c r="N261" s="634">
        <v>106.810017032452</v>
      </c>
    </row>
    <row r="262" spans="1:14" ht="14.4" customHeight="1" x14ac:dyDescent="0.3">
      <c r="A262" s="629" t="s">
        <v>532</v>
      </c>
      <c r="B262" s="630" t="s">
        <v>533</v>
      </c>
      <c r="C262" s="631" t="s">
        <v>543</v>
      </c>
      <c r="D262" s="632" t="s">
        <v>2064</v>
      </c>
      <c r="E262" s="631" t="s">
        <v>555</v>
      </c>
      <c r="F262" s="632" t="s">
        <v>2068</v>
      </c>
      <c r="G262" s="631" t="s">
        <v>556</v>
      </c>
      <c r="H262" s="631" t="s">
        <v>1283</v>
      </c>
      <c r="I262" s="631" t="s">
        <v>1284</v>
      </c>
      <c r="J262" s="631" t="s">
        <v>1285</v>
      </c>
      <c r="K262" s="631" t="s">
        <v>1286</v>
      </c>
      <c r="L262" s="633">
        <v>88.48</v>
      </c>
      <c r="M262" s="633">
        <v>1</v>
      </c>
      <c r="N262" s="634">
        <v>88.48</v>
      </c>
    </row>
    <row r="263" spans="1:14" ht="14.4" customHeight="1" x14ac:dyDescent="0.3">
      <c r="A263" s="629" t="s">
        <v>532</v>
      </c>
      <c r="B263" s="630" t="s">
        <v>533</v>
      </c>
      <c r="C263" s="631" t="s">
        <v>543</v>
      </c>
      <c r="D263" s="632" t="s">
        <v>2064</v>
      </c>
      <c r="E263" s="631" t="s">
        <v>555</v>
      </c>
      <c r="F263" s="632" t="s">
        <v>2068</v>
      </c>
      <c r="G263" s="631" t="s">
        <v>556</v>
      </c>
      <c r="H263" s="631" t="s">
        <v>1287</v>
      </c>
      <c r="I263" s="631" t="s">
        <v>1287</v>
      </c>
      <c r="J263" s="631" t="s">
        <v>1288</v>
      </c>
      <c r="K263" s="631" t="s">
        <v>1289</v>
      </c>
      <c r="L263" s="633">
        <v>1005.96</v>
      </c>
      <c r="M263" s="633">
        <v>1</v>
      </c>
      <c r="N263" s="634">
        <v>1005.96</v>
      </c>
    </row>
    <row r="264" spans="1:14" ht="14.4" customHeight="1" x14ac:dyDescent="0.3">
      <c r="A264" s="629" t="s">
        <v>532</v>
      </c>
      <c r="B264" s="630" t="s">
        <v>533</v>
      </c>
      <c r="C264" s="631" t="s">
        <v>543</v>
      </c>
      <c r="D264" s="632" t="s">
        <v>2064</v>
      </c>
      <c r="E264" s="631" t="s">
        <v>555</v>
      </c>
      <c r="F264" s="632" t="s">
        <v>2068</v>
      </c>
      <c r="G264" s="631" t="s">
        <v>556</v>
      </c>
      <c r="H264" s="631" t="s">
        <v>1290</v>
      </c>
      <c r="I264" s="631" t="s">
        <v>1291</v>
      </c>
      <c r="J264" s="631" t="s">
        <v>1292</v>
      </c>
      <c r="K264" s="631" t="s">
        <v>1293</v>
      </c>
      <c r="L264" s="633">
        <v>230.24000000000012</v>
      </c>
      <c r="M264" s="633">
        <v>1</v>
      </c>
      <c r="N264" s="634">
        <v>230.24000000000012</v>
      </c>
    </row>
    <row r="265" spans="1:14" ht="14.4" customHeight="1" x14ac:dyDescent="0.3">
      <c r="A265" s="629" t="s">
        <v>532</v>
      </c>
      <c r="B265" s="630" t="s">
        <v>533</v>
      </c>
      <c r="C265" s="631" t="s">
        <v>543</v>
      </c>
      <c r="D265" s="632" t="s">
        <v>2064</v>
      </c>
      <c r="E265" s="631" t="s">
        <v>555</v>
      </c>
      <c r="F265" s="632" t="s">
        <v>2068</v>
      </c>
      <c r="G265" s="631" t="s">
        <v>556</v>
      </c>
      <c r="H265" s="631" t="s">
        <v>885</v>
      </c>
      <c r="I265" s="631" t="s">
        <v>885</v>
      </c>
      <c r="J265" s="631" t="s">
        <v>886</v>
      </c>
      <c r="K265" s="631" t="s">
        <v>887</v>
      </c>
      <c r="L265" s="633">
        <v>285.01679999999999</v>
      </c>
      <c r="M265" s="633">
        <v>2</v>
      </c>
      <c r="N265" s="634">
        <v>570.03359999999998</v>
      </c>
    </row>
    <row r="266" spans="1:14" ht="14.4" customHeight="1" x14ac:dyDescent="0.3">
      <c r="A266" s="629" t="s">
        <v>532</v>
      </c>
      <c r="B266" s="630" t="s">
        <v>533</v>
      </c>
      <c r="C266" s="631" t="s">
        <v>543</v>
      </c>
      <c r="D266" s="632" t="s">
        <v>2064</v>
      </c>
      <c r="E266" s="631" t="s">
        <v>555</v>
      </c>
      <c r="F266" s="632" t="s">
        <v>2068</v>
      </c>
      <c r="G266" s="631" t="s">
        <v>556</v>
      </c>
      <c r="H266" s="631" t="s">
        <v>1294</v>
      </c>
      <c r="I266" s="631" t="s">
        <v>1295</v>
      </c>
      <c r="J266" s="631" t="s">
        <v>1296</v>
      </c>
      <c r="K266" s="631" t="s">
        <v>1297</v>
      </c>
      <c r="L266" s="633">
        <v>188.19</v>
      </c>
      <c r="M266" s="633">
        <v>1</v>
      </c>
      <c r="N266" s="634">
        <v>188.19</v>
      </c>
    </row>
    <row r="267" spans="1:14" ht="14.4" customHeight="1" x14ac:dyDescent="0.3">
      <c r="A267" s="629" t="s">
        <v>532</v>
      </c>
      <c r="B267" s="630" t="s">
        <v>533</v>
      </c>
      <c r="C267" s="631" t="s">
        <v>543</v>
      </c>
      <c r="D267" s="632" t="s">
        <v>2064</v>
      </c>
      <c r="E267" s="631" t="s">
        <v>555</v>
      </c>
      <c r="F267" s="632" t="s">
        <v>2068</v>
      </c>
      <c r="G267" s="631" t="s">
        <v>556</v>
      </c>
      <c r="H267" s="631" t="s">
        <v>1298</v>
      </c>
      <c r="I267" s="631" t="s">
        <v>1298</v>
      </c>
      <c r="J267" s="631" t="s">
        <v>1299</v>
      </c>
      <c r="K267" s="631" t="s">
        <v>1300</v>
      </c>
      <c r="L267" s="633">
        <v>426.04</v>
      </c>
      <c r="M267" s="633">
        <v>1</v>
      </c>
      <c r="N267" s="634">
        <v>426.04</v>
      </c>
    </row>
    <row r="268" spans="1:14" ht="14.4" customHeight="1" x14ac:dyDescent="0.3">
      <c r="A268" s="629" t="s">
        <v>532</v>
      </c>
      <c r="B268" s="630" t="s">
        <v>533</v>
      </c>
      <c r="C268" s="631" t="s">
        <v>543</v>
      </c>
      <c r="D268" s="632" t="s">
        <v>2064</v>
      </c>
      <c r="E268" s="631" t="s">
        <v>555</v>
      </c>
      <c r="F268" s="632" t="s">
        <v>2068</v>
      </c>
      <c r="G268" s="631" t="s">
        <v>556</v>
      </c>
      <c r="H268" s="631" t="s">
        <v>1301</v>
      </c>
      <c r="I268" s="631" t="s">
        <v>238</v>
      </c>
      <c r="J268" s="631" t="s">
        <v>1302</v>
      </c>
      <c r="K268" s="631"/>
      <c r="L268" s="633">
        <v>306.44683546219005</v>
      </c>
      <c r="M268" s="633">
        <v>1</v>
      </c>
      <c r="N268" s="634">
        <v>306.44683546219005</v>
      </c>
    </row>
    <row r="269" spans="1:14" ht="14.4" customHeight="1" x14ac:dyDescent="0.3">
      <c r="A269" s="629" t="s">
        <v>532</v>
      </c>
      <c r="B269" s="630" t="s">
        <v>533</v>
      </c>
      <c r="C269" s="631" t="s">
        <v>543</v>
      </c>
      <c r="D269" s="632" t="s">
        <v>2064</v>
      </c>
      <c r="E269" s="631" t="s">
        <v>555</v>
      </c>
      <c r="F269" s="632" t="s">
        <v>2068</v>
      </c>
      <c r="G269" s="631" t="s">
        <v>556</v>
      </c>
      <c r="H269" s="631" t="s">
        <v>1303</v>
      </c>
      <c r="I269" s="631" t="s">
        <v>1303</v>
      </c>
      <c r="J269" s="631" t="s">
        <v>1304</v>
      </c>
      <c r="K269" s="631" t="s">
        <v>1305</v>
      </c>
      <c r="L269" s="633">
        <v>154.98999999999998</v>
      </c>
      <c r="M269" s="633">
        <v>1</v>
      </c>
      <c r="N269" s="634">
        <v>154.98999999999998</v>
      </c>
    </row>
    <row r="270" spans="1:14" ht="14.4" customHeight="1" x14ac:dyDescent="0.3">
      <c r="A270" s="629" t="s">
        <v>532</v>
      </c>
      <c r="B270" s="630" t="s">
        <v>533</v>
      </c>
      <c r="C270" s="631" t="s">
        <v>543</v>
      </c>
      <c r="D270" s="632" t="s">
        <v>2064</v>
      </c>
      <c r="E270" s="631" t="s">
        <v>555</v>
      </c>
      <c r="F270" s="632" t="s">
        <v>2068</v>
      </c>
      <c r="G270" s="631" t="s">
        <v>892</v>
      </c>
      <c r="H270" s="631" t="s">
        <v>1306</v>
      </c>
      <c r="I270" s="631" t="s">
        <v>1307</v>
      </c>
      <c r="J270" s="631" t="s">
        <v>1308</v>
      </c>
      <c r="K270" s="631" t="s">
        <v>1309</v>
      </c>
      <c r="L270" s="633">
        <v>106.84922116190425</v>
      </c>
      <c r="M270" s="633">
        <v>1</v>
      </c>
      <c r="N270" s="634">
        <v>106.84922116190425</v>
      </c>
    </row>
    <row r="271" spans="1:14" ht="14.4" customHeight="1" x14ac:dyDescent="0.3">
      <c r="A271" s="629" t="s">
        <v>532</v>
      </c>
      <c r="B271" s="630" t="s">
        <v>533</v>
      </c>
      <c r="C271" s="631" t="s">
        <v>543</v>
      </c>
      <c r="D271" s="632" t="s">
        <v>2064</v>
      </c>
      <c r="E271" s="631" t="s">
        <v>555</v>
      </c>
      <c r="F271" s="632" t="s">
        <v>2068</v>
      </c>
      <c r="G271" s="631" t="s">
        <v>892</v>
      </c>
      <c r="H271" s="631" t="s">
        <v>1310</v>
      </c>
      <c r="I271" s="631" t="s">
        <v>1311</v>
      </c>
      <c r="J271" s="631" t="s">
        <v>925</v>
      </c>
      <c r="K271" s="631" t="s">
        <v>1312</v>
      </c>
      <c r="L271" s="633">
        <v>114.6</v>
      </c>
      <c r="M271" s="633">
        <v>1</v>
      </c>
      <c r="N271" s="634">
        <v>114.6</v>
      </c>
    </row>
    <row r="272" spans="1:14" ht="14.4" customHeight="1" x14ac:dyDescent="0.3">
      <c r="A272" s="629" t="s">
        <v>532</v>
      </c>
      <c r="B272" s="630" t="s">
        <v>533</v>
      </c>
      <c r="C272" s="631" t="s">
        <v>543</v>
      </c>
      <c r="D272" s="632" t="s">
        <v>2064</v>
      </c>
      <c r="E272" s="631" t="s">
        <v>555</v>
      </c>
      <c r="F272" s="632" t="s">
        <v>2068</v>
      </c>
      <c r="G272" s="631" t="s">
        <v>892</v>
      </c>
      <c r="H272" s="631" t="s">
        <v>1313</v>
      </c>
      <c r="I272" s="631" t="s">
        <v>1314</v>
      </c>
      <c r="J272" s="631" t="s">
        <v>1315</v>
      </c>
      <c r="K272" s="631" t="s">
        <v>734</v>
      </c>
      <c r="L272" s="633">
        <v>84.510403085584997</v>
      </c>
      <c r="M272" s="633">
        <v>1</v>
      </c>
      <c r="N272" s="634">
        <v>84.510403085584997</v>
      </c>
    </row>
    <row r="273" spans="1:14" ht="14.4" customHeight="1" x14ac:dyDescent="0.3">
      <c r="A273" s="629" t="s">
        <v>532</v>
      </c>
      <c r="B273" s="630" t="s">
        <v>533</v>
      </c>
      <c r="C273" s="631" t="s">
        <v>543</v>
      </c>
      <c r="D273" s="632" t="s">
        <v>2064</v>
      </c>
      <c r="E273" s="631" t="s">
        <v>555</v>
      </c>
      <c r="F273" s="632" t="s">
        <v>2068</v>
      </c>
      <c r="G273" s="631" t="s">
        <v>892</v>
      </c>
      <c r="H273" s="631" t="s">
        <v>897</v>
      </c>
      <c r="I273" s="631" t="s">
        <v>898</v>
      </c>
      <c r="J273" s="631" t="s">
        <v>899</v>
      </c>
      <c r="K273" s="631" t="s">
        <v>900</v>
      </c>
      <c r="L273" s="633">
        <v>61.368794108099898</v>
      </c>
      <c r="M273" s="633">
        <v>27</v>
      </c>
      <c r="N273" s="634">
        <v>1656.9574409186973</v>
      </c>
    </row>
    <row r="274" spans="1:14" ht="14.4" customHeight="1" x14ac:dyDescent="0.3">
      <c r="A274" s="629" t="s">
        <v>532</v>
      </c>
      <c r="B274" s="630" t="s">
        <v>533</v>
      </c>
      <c r="C274" s="631" t="s">
        <v>543</v>
      </c>
      <c r="D274" s="632" t="s">
        <v>2064</v>
      </c>
      <c r="E274" s="631" t="s">
        <v>555</v>
      </c>
      <c r="F274" s="632" t="s">
        <v>2068</v>
      </c>
      <c r="G274" s="631" t="s">
        <v>892</v>
      </c>
      <c r="H274" s="631" t="s">
        <v>1316</v>
      </c>
      <c r="I274" s="631" t="s">
        <v>1317</v>
      </c>
      <c r="J274" s="631" t="s">
        <v>1318</v>
      </c>
      <c r="K274" s="631" t="s">
        <v>1319</v>
      </c>
      <c r="L274" s="633">
        <v>48.940012020859733</v>
      </c>
      <c r="M274" s="633">
        <v>1</v>
      </c>
      <c r="N274" s="634">
        <v>48.940012020859733</v>
      </c>
    </row>
    <row r="275" spans="1:14" ht="14.4" customHeight="1" x14ac:dyDescent="0.3">
      <c r="A275" s="629" t="s">
        <v>532</v>
      </c>
      <c r="B275" s="630" t="s">
        <v>533</v>
      </c>
      <c r="C275" s="631" t="s">
        <v>543</v>
      </c>
      <c r="D275" s="632" t="s">
        <v>2064</v>
      </c>
      <c r="E275" s="631" t="s">
        <v>555</v>
      </c>
      <c r="F275" s="632" t="s">
        <v>2068</v>
      </c>
      <c r="G275" s="631" t="s">
        <v>892</v>
      </c>
      <c r="H275" s="631" t="s">
        <v>1320</v>
      </c>
      <c r="I275" s="631" t="s">
        <v>1321</v>
      </c>
      <c r="J275" s="631" t="s">
        <v>1322</v>
      </c>
      <c r="K275" s="631" t="s">
        <v>1323</v>
      </c>
      <c r="L275" s="633">
        <v>113.30999999999999</v>
      </c>
      <c r="M275" s="633">
        <v>1</v>
      </c>
      <c r="N275" s="634">
        <v>113.30999999999999</v>
      </c>
    </row>
    <row r="276" spans="1:14" ht="14.4" customHeight="1" x14ac:dyDescent="0.3">
      <c r="A276" s="629" t="s">
        <v>532</v>
      </c>
      <c r="B276" s="630" t="s">
        <v>533</v>
      </c>
      <c r="C276" s="631" t="s">
        <v>543</v>
      </c>
      <c r="D276" s="632" t="s">
        <v>2064</v>
      </c>
      <c r="E276" s="631" t="s">
        <v>555</v>
      </c>
      <c r="F276" s="632" t="s">
        <v>2068</v>
      </c>
      <c r="G276" s="631" t="s">
        <v>892</v>
      </c>
      <c r="H276" s="631" t="s">
        <v>905</v>
      </c>
      <c r="I276" s="631" t="s">
        <v>906</v>
      </c>
      <c r="J276" s="631" t="s">
        <v>907</v>
      </c>
      <c r="K276" s="631" t="s">
        <v>908</v>
      </c>
      <c r="L276" s="633">
        <v>3449.9989329984746</v>
      </c>
      <c r="M276" s="633">
        <v>7</v>
      </c>
      <c r="N276" s="634">
        <v>24149.992530989322</v>
      </c>
    </row>
    <row r="277" spans="1:14" ht="14.4" customHeight="1" x14ac:dyDescent="0.3">
      <c r="A277" s="629" t="s">
        <v>532</v>
      </c>
      <c r="B277" s="630" t="s">
        <v>533</v>
      </c>
      <c r="C277" s="631" t="s">
        <v>543</v>
      </c>
      <c r="D277" s="632" t="s">
        <v>2064</v>
      </c>
      <c r="E277" s="631" t="s">
        <v>555</v>
      </c>
      <c r="F277" s="632" t="s">
        <v>2068</v>
      </c>
      <c r="G277" s="631" t="s">
        <v>892</v>
      </c>
      <c r="H277" s="631" t="s">
        <v>1324</v>
      </c>
      <c r="I277" s="631" t="s">
        <v>1325</v>
      </c>
      <c r="J277" s="631" t="s">
        <v>1326</v>
      </c>
      <c r="K277" s="631" t="s">
        <v>645</v>
      </c>
      <c r="L277" s="633">
        <v>50.63</v>
      </c>
      <c r="M277" s="633">
        <v>1</v>
      </c>
      <c r="N277" s="634">
        <v>50.63</v>
      </c>
    </row>
    <row r="278" spans="1:14" ht="14.4" customHeight="1" x14ac:dyDescent="0.3">
      <c r="A278" s="629" t="s">
        <v>532</v>
      </c>
      <c r="B278" s="630" t="s">
        <v>533</v>
      </c>
      <c r="C278" s="631" t="s">
        <v>543</v>
      </c>
      <c r="D278" s="632" t="s">
        <v>2064</v>
      </c>
      <c r="E278" s="631" t="s">
        <v>555</v>
      </c>
      <c r="F278" s="632" t="s">
        <v>2068</v>
      </c>
      <c r="G278" s="631" t="s">
        <v>892</v>
      </c>
      <c r="H278" s="631" t="s">
        <v>1327</v>
      </c>
      <c r="I278" s="631" t="s">
        <v>1328</v>
      </c>
      <c r="J278" s="631" t="s">
        <v>1329</v>
      </c>
      <c r="K278" s="631" t="s">
        <v>1330</v>
      </c>
      <c r="L278" s="633">
        <v>171.96</v>
      </c>
      <c r="M278" s="633">
        <v>1</v>
      </c>
      <c r="N278" s="634">
        <v>171.96</v>
      </c>
    </row>
    <row r="279" spans="1:14" ht="14.4" customHeight="1" x14ac:dyDescent="0.3">
      <c r="A279" s="629" t="s">
        <v>532</v>
      </c>
      <c r="B279" s="630" t="s">
        <v>533</v>
      </c>
      <c r="C279" s="631" t="s">
        <v>543</v>
      </c>
      <c r="D279" s="632" t="s">
        <v>2064</v>
      </c>
      <c r="E279" s="631" t="s">
        <v>555</v>
      </c>
      <c r="F279" s="632" t="s">
        <v>2068</v>
      </c>
      <c r="G279" s="631" t="s">
        <v>892</v>
      </c>
      <c r="H279" s="631" t="s">
        <v>913</v>
      </c>
      <c r="I279" s="631" t="s">
        <v>914</v>
      </c>
      <c r="J279" s="631" t="s">
        <v>911</v>
      </c>
      <c r="K279" s="631" t="s">
        <v>915</v>
      </c>
      <c r="L279" s="633">
        <v>97.99666666666667</v>
      </c>
      <c r="M279" s="633">
        <v>3</v>
      </c>
      <c r="N279" s="634">
        <v>293.99</v>
      </c>
    </row>
    <row r="280" spans="1:14" ht="14.4" customHeight="1" x14ac:dyDescent="0.3">
      <c r="A280" s="629" t="s">
        <v>532</v>
      </c>
      <c r="B280" s="630" t="s">
        <v>533</v>
      </c>
      <c r="C280" s="631" t="s">
        <v>543</v>
      </c>
      <c r="D280" s="632" t="s">
        <v>2064</v>
      </c>
      <c r="E280" s="631" t="s">
        <v>555</v>
      </c>
      <c r="F280" s="632" t="s">
        <v>2068</v>
      </c>
      <c r="G280" s="631" t="s">
        <v>892</v>
      </c>
      <c r="H280" s="631" t="s">
        <v>1331</v>
      </c>
      <c r="I280" s="631" t="s">
        <v>1332</v>
      </c>
      <c r="J280" s="631" t="s">
        <v>911</v>
      </c>
      <c r="K280" s="631" t="s">
        <v>1333</v>
      </c>
      <c r="L280" s="633">
        <v>122.970193582131</v>
      </c>
      <c r="M280" s="633">
        <v>1</v>
      </c>
      <c r="N280" s="634">
        <v>122.970193582131</v>
      </c>
    </row>
    <row r="281" spans="1:14" ht="14.4" customHeight="1" x14ac:dyDescent="0.3">
      <c r="A281" s="629" t="s">
        <v>532</v>
      </c>
      <c r="B281" s="630" t="s">
        <v>533</v>
      </c>
      <c r="C281" s="631" t="s">
        <v>543</v>
      </c>
      <c r="D281" s="632" t="s">
        <v>2064</v>
      </c>
      <c r="E281" s="631" t="s">
        <v>555</v>
      </c>
      <c r="F281" s="632" t="s">
        <v>2068</v>
      </c>
      <c r="G281" s="631" t="s">
        <v>892</v>
      </c>
      <c r="H281" s="631" t="s">
        <v>1334</v>
      </c>
      <c r="I281" s="631" t="s">
        <v>1335</v>
      </c>
      <c r="J281" s="631" t="s">
        <v>1336</v>
      </c>
      <c r="K281" s="631" t="s">
        <v>1337</v>
      </c>
      <c r="L281" s="633">
        <v>1964</v>
      </c>
      <c r="M281" s="633">
        <v>1</v>
      </c>
      <c r="N281" s="634">
        <v>1964</v>
      </c>
    </row>
    <row r="282" spans="1:14" ht="14.4" customHeight="1" x14ac:dyDescent="0.3">
      <c r="A282" s="629" t="s">
        <v>532</v>
      </c>
      <c r="B282" s="630" t="s">
        <v>533</v>
      </c>
      <c r="C282" s="631" t="s">
        <v>543</v>
      </c>
      <c r="D282" s="632" t="s">
        <v>2064</v>
      </c>
      <c r="E282" s="631" t="s">
        <v>555</v>
      </c>
      <c r="F282" s="632" t="s">
        <v>2068</v>
      </c>
      <c r="G282" s="631" t="s">
        <v>892</v>
      </c>
      <c r="H282" s="631" t="s">
        <v>1338</v>
      </c>
      <c r="I282" s="631" t="s">
        <v>1339</v>
      </c>
      <c r="J282" s="631" t="s">
        <v>1340</v>
      </c>
      <c r="K282" s="631" t="s">
        <v>1341</v>
      </c>
      <c r="L282" s="633">
        <v>337.47717738384938</v>
      </c>
      <c r="M282" s="633">
        <v>2</v>
      </c>
      <c r="N282" s="634">
        <v>674.95435476769876</v>
      </c>
    </row>
    <row r="283" spans="1:14" ht="14.4" customHeight="1" x14ac:dyDescent="0.3">
      <c r="A283" s="629" t="s">
        <v>532</v>
      </c>
      <c r="B283" s="630" t="s">
        <v>533</v>
      </c>
      <c r="C283" s="631" t="s">
        <v>543</v>
      </c>
      <c r="D283" s="632" t="s">
        <v>2064</v>
      </c>
      <c r="E283" s="631" t="s">
        <v>555</v>
      </c>
      <c r="F283" s="632" t="s">
        <v>2068</v>
      </c>
      <c r="G283" s="631" t="s">
        <v>892</v>
      </c>
      <c r="H283" s="631" t="s">
        <v>916</v>
      </c>
      <c r="I283" s="631" t="s">
        <v>917</v>
      </c>
      <c r="J283" s="631" t="s">
        <v>918</v>
      </c>
      <c r="K283" s="631" t="s">
        <v>919</v>
      </c>
      <c r="L283" s="633">
        <v>47.150003860397334</v>
      </c>
      <c r="M283" s="633">
        <v>6</v>
      </c>
      <c r="N283" s="634">
        <v>282.900023162384</v>
      </c>
    </row>
    <row r="284" spans="1:14" ht="14.4" customHeight="1" x14ac:dyDescent="0.3">
      <c r="A284" s="629" t="s">
        <v>532</v>
      </c>
      <c r="B284" s="630" t="s">
        <v>533</v>
      </c>
      <c r="C284" s="631" t="s">
        <v>543</v>
      </c>
      <c r="D284" s="632" t="s">
        <v>2064</v>
      </c>
      <c r="E284" s="631" t="s">
        <v>555</v>
      </c>
      <c r="F284" s="632" t="s">
        <v>2068</v>
      </c>
      <c r="G284" s="631" t="s">
        <v>892</v>
      </c>
      <c r="H284" s="631" t="s">
        <v>1342</v>
      </c>
      <c r="I284" s="631" t="s">
        <v>1343</v>
      </c>
      <c r="J284" s="631" t="s">
        <v>1344</v>
      </c>
      <c r="K284" s="631" t="s">
        <v>1345</v>
      </c>
      <c r="L284" s="633">
        <v>98.07</v>
      </c>
      <c r="M284" s="633">
        <v>1</v>
      </c>
      <c r="N284" s="634">
        <v>98.07</v>
      </c>
    </row>
    <row r="285" spans="1:14" ht="14.4" customHeight="1" x14ac:dyDescent="0.3">
      <c r="A285" s="629" t="s">
        <v>532</v>
      </c>
      <c r="B285" s="630" t="s">
        <v>533</v>
      </c>
      <c r="C285" s="631" t="s">
        <v>543</v>
      </c>
      <c r="D285" s="632" t="s">
        <v>2064</v>
      </c>
      <c r="E285" s="631" t="s">
        <v>555</v>
      </c>
      <c r="F285" s="632" t="s">
        <v>2068</v>
      </c>
      <c r="G285" s="631" t="s">
        <v>892</v>
      </c>
      <c r="H285" s="631" t="s">
        <v>1346</v>
      </c>
      <c r="I285" s="631" t="s">
        <v>1347</v>
      </c>
      <c r="J285" s="631" t="s">
        <v>1348</v>
      </c>
      <c r="K285" s="631" t="s">
        <v>1349</v>
      </c>
      <c r="L285" s="633">
        <v>96.123024946861634</v>
      </c>
      <c r="M285" s="633">
        <v>3</v>
      </c>
      <c r="N285" s="634">
        <v>288.36907484058491</v>
      </c>
    </row>
    <row r="286" spans="1:14" ht="14.4" customHeight="1" x14ac:dyDescent="0.3">
      <c r="A286" s="629" t="s">
        <v>532</v>
      </c>
      <c r="B286" s="630" t="s">
        <v>533</v>
      </c>
      <c r="C286" s="631" t="s">
        <v>543</v>
      </c>
      <c r="D286" s="632" t="s">
        <v>2064</v>
      </c>
      <c r="E286" s="631" t="s">
        <v>555</v>
      </c>
      <c r="F286" s="632" t="s">
        <v>2068</v>
      </c>
      <c r="G286" s="631" t="s">
        <v>892</v>
      </c>
      <c r="H286" s="631" t="s">
        <v>1350</v>
      </c>
      <c r="I286" s="631" t="s">
        <v>1351</v>
      </c>
      <c r="J286" s="631" t="s">
        <v>1352</v>
      </c>
      <c r="K286" s="631" t="s">
        <v>1353</v>
      </c>
      <c r="L286" s="633">
        <v>26.110000000000003</v>
      </c>
      <c r="M286" s="633">
        <v>1</v>
      </c>
      <c r="N286" s="634">
        <v>26.110000000000003</v>
      </c>
    </row>
    <row r="287" spans="1:14" ht="14.4" customHeight="1" x14ac:dyDescent="0.3">
      <c r="A287" s="629" t="s">
        <v>532</v>
      </c>
      <c r="B287" s="630" t="s">
        <v>533</v>
      </c>
      <c r="C287" s="631" t="s">
        <v>543</v>
      </c>
      <c r="D287" s="632" t="s">
        <v>2064</v>
      </c>
      <c r="E287" s="631" t="s">
        <v>555</v>
      </c>
      <c r="F287" s="632" t="s">
        <v>2068</v>
      </c>
      <c r="G287" s="631" t="s">
        <v>892</v>
      </c>
      <c r="H287" s="631" t="s">
        <v>1354</v>
      </c>
      <c r="I287" s="631" t="s">
        <v>1355</v>
      </c>
      <c r="J287" s="631" t="s">
        <v>1356</v>
      </c>
      <c r="K287" s="631" t="s">
        <v>1357</v>
      </c>
      <c r="L287" s="633">
        <v>65.460000000000008</v>
      </c>
      <c r="M287" s="633">
        <v>1</v>
      </c>
      <c r="N287" s="634">
        <v>65.460000000000008</v>
      </c>
    </row>
    <row r="288" spans="1:14" ht="14.4" customHeight="1" x14ac:dyDescent="0.3">
      <c r="A288" s="629" t="s">
        <v>532</v>
      </c>
      <c r="B288" s="630" t="s">
        <v>533</v>
      </c>
      <c r="C288" s="631" t="s">
        <v>543</v>
      </c>
      <c r="D288" s="632" t="s">
        <v>2064</v>
      </c>
      <c r="E288" s="631" t="s">
        <v>555</v>
      </c>
      <c r="F288" s="632" t="s">
        <v>2068</v>
      </c>
      <c r="G288" s="631" t="s">
        <v>892</v>
      </c>
      <c r="H288" s="631" t="s">
        <v>1358</v>
      </c>
      <c r="I288" s="631" t="s">
        <v>1359</v>
      </c>
      <c r="J288" s="631" t="s">
        <v>1360</v>
      </c>
      <c r="K288" s="631" t="s">
        <v>726</v>
      </c>
      <c r="L288" s="633">
        <v>63.87</v>
      </c>
      <c r="M288" s="633">
        <v>1</v>
      </c>
      <c r="N288" s="634">
        <v>63.87</v>
      </c>
    </row>
    <row r="289" spans="1:14" ht="14.4" customHeight="1" x14ac:dyDescent="0.3">
      <c r="A289" s="629" t="s">
        <v>532</v>
      </c>
      <c r="B289" s="630" t="s">
        <v>533</v>
      </c>
      <c r="C289" s="631" t="s">
        <v>543</v>
      </c>
      <c r="D289" s="632" t="s">
        <v>2064</v>
      </c>
      <c r="E289" s="631" t="s">
        <v>555</v>
      </c>
      <c r="F289" s="632" t="s">
        <v>2068</v>
      </c>
      <c r="G289" s="631" t="s">
        <v>892</v>
      </c>
      <c r="H289" s="631" t="s">
        <v>1361</v>
      </c>
      <c r="I289" s="631" t="s">
        <v>1362</v>
      </c>
      <c r="J289" s="631" t="s">
        <v>1363</v>
      </c>
      <c r="K289" s="631" t="s">
        <v>1364</v>
      </c>
      <c r="L289" s="633">
        <v>250.11</v>
      </c>
      <c r="M289" s="633">
        <v>1</v>
      </c>
      <c r="N289" s="634">
        <v>250.11</v>
      </c>
    </row>
    <row r="290" spans="1:14" ht="14.4" customHeight="1" x14ac:dyDescent="0.3">
      <c r="A290" s="629" t="s">
        <v>532</v>
      </c>
      <c r="B290" s="630" t="s">
        <v>533</v>
      </c>
      <c r="C290" s="631" t="s">
        <v>543</v>
      </c>
      <c r="D290" s="632" t="s">
        <v>2064</v>
      </c>
      <c r="E290" s="631" t="s">
        <v>555</v>
      </c>
      <c r="F290" s="632" t="s">
        <v>2068</v>
      </c>
      <c r="G290" s="631" t="s">
        <v>892</v>
      </c>
      <c r="H290" s="631" t="s">
        <v>931</v>
      </c>
      <c r="I290" s="631" t="s">
        <v>932</v>
      </c>
      <c r="J290" s="631" t="s">
        <v>933</v>
      </c>
      <c r="K290" s="631" t="s">
        <v>934</v>
      </c>
      <c r="L290" s="633">
        <v>52.81</v>
      </c>
      <c r="M290" s="633">
        <v>1</v>
      </c>
      <c r="N290" s="634">
        <v>52.81</v>
      </c>
    </row>
    <row r="291" spans="1:14" ht="14.4" customHeight="1" x14ac:dyDescent="0.3">
      <c r="A291" s="629" t="s">
        <v>532</v>
      </c>
      <c r="B291" s="630" t="s">
        <v>533</v>
      </c>
      <c r="C291" s="631" t="s">
        <v>543</v>
      </c>
      <c r="D291" s="632" t="s">
        <v>2064</v>
      </c>
      <c r="E291" s="631" t="s">
        <v>555</v>
      </c>
      <c r="F291" s="632" t="s">
        <v>2068</v>
      </c>
      <c r="G291" s="631" t="s">
        <v>892</v>
      </c>
      <c r="H291" s="631" t="s">
        <v>935</v>
      </c>
      <c r="I291" s="631" t="s">
        <v>936</v>
      </c>
      <c r="J291" s="631" t="s">
        <v>937</v>
      </c>
      <c r="K291" s="631" t="s">
        <v>938</v>
      </c>
      <c r="L291" s="633">
        <v>70.91</v>
      </c>
      <c r="M291" s="633">
        <v>14</v>
      </c>
      <c r="N291" s="634">
        <v>992.74</v>
      </c>
    </row>
    <row r="292" spans="1:14" ht="14.4" customHeight="1" x14ac:dyDescent="0.3">
      <c r="A292" s="629" t="s">
        <v>532</v>
      </c>
      <c r="B292" s="630" t="s">
        <v>533</v>
      </c>
      <c r="C292" s="631" t="s">
        <v>543</v>
      </c>
      <c r="D292" s="632" t="s">
        <v>2064</v>
      </c>
      <c r="E292" s="631" t="s">
        <v>555</v>
      </c>
      <c r="F292" s="632" t="s">
        <v>2068</v>
      </c>
      <c r="G292" s="631" t="s">
        <v>892</v>
      </c>
      <c r="H292" s="631" t="s">
        <v>1365</v>
      </c>
      <c r="I292" s="631" t="s">
        <v>1366</v>
      </c>
      <c r="J292" s="631" t="s">
        <v>1367</v>
      </c>
      <c r="K292" s="631" t="s">
        <v>1368</v>
      </c>
      <c r="L292" s="633">
        <v>46.839999999999982</v>
      </c>
      <c r="M292" s="633">
        <v>1</v>
      </c>
      <c r="N292" s="634">
        <v>46.839999999999982</v>
      </c>
    </row>
    <row r="293" spans="1:14" ht="14.4" customHeight="1" x14ac:dyDescent="0.3">
      <c r="A293" s="629" t="s">
        <v>532</v>
      </c>
      <c r="B293" s="630" t="s">
        <v>533</v>
      </c>
      <c r="C293" s="631" t="s">
        <v>543</v>
      </c>
      <c r="D293" s="632" t="s">
        <v>2064</v>
      </c>
      <c r="E293" s="631" t="s">
        <v>555</v>
      </c>
      <c r="F293" s="632" t="s">
        <v>2068</v>
      </c>
      <c r="G293" s="631" t="s">
        <v>892</v>
      </c>
      <c r="H293" s="631" t="s">
        <v>939</v>
      </c>
      <c r="I293" s="631" t="s">
        <v>940</v>
      </c>
      <c r="J293" s="631" t="s">
        <v>941</v>
      </c>
      <c r="K293" s="631" t="s">
        <v>942</v>
      </c>
      <c r="L293" s="633">
        <v>356.5</v>
      </c>
      <c r="M293" s="633">
        <v>6</v>
      </c>
      <c r="N293" s="634">
        <v>2139</v>
      </c>
    </row>
    <row r="294" spans="1:14" ht="14.4" customHeight="1" x14ac:dyDescent="0.3">
      <c r="A294" s="629" t="s">
        <v>532</v>
      </c>
      <c r="B294" s="630" t="s">
        <v>533</v>
      </c>
      <c r="C294" s="631" t="s">
        <v>543</v>
      </c>
      <c r="D294" s="632" t="s">
        <v>2064</v>
      </c>
      <c r="E294" s="631" t="s">
        <v>555</v>
      </c>
      <c r="F294" s="632" t="s">
        <v>2068</v>
      </c>
      <c r="G294" s="631" t="s">
        <v>892</v>
      </c>
      <c r="H294" s="631" t="s">
        <v>943</v>
      </c>
      <c r="I294" s="631" t="s">
        <v>944</v>
      </c>
      <c r="J294" s="631" t="s">
        <v>941</v>
      </c>
      <c r="K294" s="631" t="s">
        <v>945</v>
      </c>
      <c r="L294" s="633">
        <v>413.999793148354</v>
      </c>
      <c r="M294" s="633">
        <v>8</v>
      </c>
      <c r="N294" s="634">
        <v>3311.998345186832</v>
      </c>
    </row>
    <row r="295" spans="1:14" ht="14.4" customHeight="1" x14ac:dyDescent="0.3">
      <c r="A295" s="629" t="s">
        <v>532</v>
      </c>
      <c r="B295" s="630" t="s">
        <v>533</v>
      </c>
      <c r="C295" s="631" t="s">
        <v>543</v>
      </c>
      <c r="D295" s="632" t="s">
        <v>2064</v>
      </c>
      <c r="E295" s="631" t="s">
        <v>555</v>
      </c>
      <c r="F295" s="632" t="s">
        <v>2068</v>
      </c>
      <c r="G295" s="631" t="s">
        <v>892</v>
      </c>
      <c r="H295" s="631" t="s">
        <v>1369</v>
      </c>
      <c r="I295" s="631" t="s">
        <v>1370</v>
      </c>
      <c r="J295" s="631" t="s">
        <v>1371</v>
      </c>
      <c r="K295" s="631" t="s">
        <v>1372</v>
      </c>
      <c r="L295" s="633">
        <v>202.78</v>
      </c>
      <c r="M295" s="633">
        <v>1</v>
      </c>
      <c r="N295" s="634">
        <v>202.78</v>
      </c>
    </row>
    <row r="296" spans="1:14" ht="14.4" customHeight="1" x14ac:dyDescent="0.3">
      <c r="A296" s="629" t="s">
        <v>532</v>
      </c>
      <c r="B296" s="630" t="s">
        <v>533</v>
      </c>
      <c r="C296" s="631" t="s">
        <v>543</v>
      </c>
      <c r="D296" s="632" t="s">
        <v>2064</v>
      </c>
      <c r="E296" s="631" t="s">
        <v>555</v>
      </c>
      <c r="F296" s="632" t="s">
        <v>2068</v>
      </c>
      <c r="G296" s="631" t="s">
        <v>892</v>
      </c>
      <c r="H296" s="631" t="s">
        <v>1373</v>
      </c>
      <c r="I296" s="631" t="s">
        <v>1374</v>
      </c>
      <c r="J296" s="631" t="s">
        <v>1375</v>
      </c>
      <c r="K296" s="631" t="s">
        <v>1376</v>
      </c>
      <c r="L296" s="633">
        <v>162.03960041319104</v>
      </c>
      <c r="M296" s="633">
        <v>2</v>
      </c>
      <c r="N296" s="634">
        <v>324.07920082638208</v>
      </c>
    </row>
    <row r="297" spans="1:14" ht="14.4" customHeight="1" x14ac:dyDescent="0.3">
      <c r="A297" s="629" t="s">
        <v>532</v>
      </c>
      <c r="B297" s="630" t="s">
        <v>533</v>
      </c>
      <c r="C297" s="631" t="s">
        <v>543</v>
      </c>
      <c r="D297" s="632" t="s">
        <v>2064</v>
      </c>
      <c r="E297" s="631" t="s">
        <v>555</v>
      </c>
      <c r="F297" s="632" t="s">
        <v>2068</v>
      </c>
      <c r="G297" s="631" t="s">
        <v>892</v>
      </c>
      <c r="H297" s="631" t="s">
        <v>1377</v>
      </c>
      <c r="I297" s="631" t="s">
        <v>1378</v>
      </c>
      <c r="J297" s="631" t="s">
        <v>1379</v>
      </c>
      <c r="K297" s="631" t="s">
        <v>1380</v>
      </c>
      <c r="L297" s="633">
        <v>84.350000000000009</v>
      </c>
      <c r="M297" s="633">
        <v>1</v>
      </c>
      <c r="N297" s="634">
        <v>84.350000000000009</v>
      </c>
    </row>
    <row r="298" spans="1:14" ht="14.4" customHeight="1" x14ac:dyDescent="0.3">
      <c r="A298" s="629" t="s">
        <v>532</v>
      </c>
      <c r="B298" s="630" t="s">
        <v>533</v>
      </c>
      <c r="C298" s="631" t="s">
        <v>543</v>
      </c>
      <c r="D298" s="632" t="s">
        <v>2064</v>
      </c>
      <c r="E298" s="631" t="s">
        <v>555</v>
      </c>
      <c r="F298" s="632" t="s">
        <v>2068</v>
      </c>
      <c r="G298" s="631" t="s">
        <v>892</v>
      </c>
      <c r="H298" s="631" t="s">
        <v>1381</v>
      </c>
      <c r="I298" s="631" t="s">
        <v>1382</v>
      </c>
      <c r="J298" s="631" t="s">
        <v>1383</v>
      </c>
      <c r="K298" s="631" t="s">
        <v>1384</v>
      </c>
      <c r="L298" s="633">
        <v>88.57</v>
      </c>
      <c r="M298" s="633">
        <v>1</v>
      </c>
      <c r="N298" s="634">
        <v>88.57</v>
      </c>
    </row>
    <row r="299" spans="1:14" ht="14.4" customHeight="1" x14ac:dyDescent="0.3">
      <c r="A299" s="629" t="s">
        <v>532</v>
      </c>
      <c r="B299" s="630" t="s">
        <v>533</v>
      </c>
      <c r="C299" s="631" t="s">
        <v>543</v>
      </c>
      <c r="D299" s="632" t="s">
        <v>2064</v>
      </c>
      <c r="E299" s="631" t="s">
        <v>946</v>
      </c>
      <c r="F299" s="632" t="s">
        <v>2069</v>
      </c>
      <c r="G299" s="631" t="s">
        <v>556</v>
      </c>
      <c r="H299" s="631" t="s">
        <v>947</v>
      </c>
      <c r="I299" s="631" t="s">
        <v>948</v>
      </c>
      <c r="J299" s="631" t="s">
        <v>949</v>
      </c>
      <c r="K299" s="631" t="s">
        <v>950</v>
      </c>
      <c r="L299" s="633">
        <v>39.403333333333322</v>
      </c>
      <c r="M299" s="633">
        <v>3</v>
      </c>
      <c r="N299" s="634">
        <v>118.20999999999997</v>
      </c>
    </row>
    <row r="300" spans="1:14" ht="14.4" customHeight="1" x14ac:dyDescent="0.3">
      <c r="A300" s="629" t="s">
        <v>532</v>
      </c>
      <c r="B300" s="630" t="s">
        <v>533</v>
      </c>
      <c r="C300" s="631" t="s">
        <v>543</v>
      </c>
      <c r="D300" s="632" t="s">
        <v>2064</v>
      </c>
      <c r="E300" s="631" t="s">
        <v>946</v>
      </c>
      <c r="F300" s="632" t="s">
        <v>2069</v>
      </c>
      <c r="G300" s="631" t="s">
        <v>556</v>
      </c>
      <c r="H300" s="631" t="s">
        <v>1385</v>
      </c>
      <c r="I300" s="631" t="s">
        <v>1386</v>
      </c>
      <c r="J300" s="631" t="s">
        <v>1387</v>
      </c>
      <c r="K300" s="631" t="s">
        <v>587</v>
      </c>
      <c r="L300" s="633">
        <v>66.13</v>
      </c>
      <c r="M300" s="633">
        <v>1</v>
      </c>
      <c r="N300" s="634">
        <v>66.13</v>
      </c>
    </row>
    <row r="301" spans="1:14" ht="14.4" customHeight="1" x14ac:dyDescent="0.3">
      <c r="A301" s="629" t="s">
        <v>532</v>
      </c>
      <c r="B301" s="630" t="s">
        <v>533</v>
      </c>
      <c r="C301" s="631" t="s">
        <v>543</v>
      </c>
      <c r="D301" s="632" t="s">
        <v>2064</v>
      </c>
      <c r="E301" s="631" t="s">
        <v>946</v>
      </c>
      <c r="F301" s="632" t="s">
        <v>2069</v>
      </c>
      <c r="G301" s="631" t="s">
        <v>556</v>
      </c>
      <c r="H301" s="631" t="s">
        <v>951</v>
      </c>
      <c r="I301" s="631" t="s">
        <v>952</v>
      </c>
      <c r="J301" s="631" t="s">
        <v>953</v>
      </c>
      <c r="K301" s="631" t="s">
        <v>954</v>
      </c>
      <c r="L301" s="633">
        <v>33.30669131353082</v>
      </c>
      <c r="M301" s="633">
        <v>6</v>
      </c>
      <c r="N301" s="634">
        <v>199.84014788118492</v>
      </c>
    </row>
    <row r="302" spans="1:14" ht="14.4" customHeight="1" x14ac:dyDescent="0.3">
      <c r="A302" s="629" t="s">
        <v>532</v>
      </c>
      <c r="B302" s="630" t="s">
        <v>533</v>
      </c>
      <c r="C302" s="631" t="s">
        <v>543</v>
      </c>
      <c r="D302" s="632" t="s">
        <v>2064</v>
      </c>
      <c r="E302" s="631" t="s">
        <v>946</v>
      </c>
      <c r="F302" s="632" t="s">
        <v>2069</v>
      </c>
      <c r="G302" s="631" t="s">
        <v>556</v>
      </c>
      <c r="H302" s="631" t="s">
        <v>955</v>
      </c>
      <c r="I302" s="631" t="s">
        <v>956</v>
      </c>
      <c r="J302" s="631" t="s">
        <v>957</v>
      </c>
      <c r="K302" s="631" t="s">
        <v>958</v>
      </c>
      <c r="L302" s="633">
        <v>428.73099999999999</v>
      </c>
      <c r="M302" s="633">
        <v>0.9</v>
      </c>
      <c r="N302" s="634">
        <v>385.85790000000003</v>
      </c>
    </row>
    <row r="303" spans="1:14" ht="14.4" customHeight="1" x14ac:dyDescent="0.3">
      <c r="A303" s="629" t="s">
        <v>532</v>
      </c>
      <c r="B303" s="630" t="s">
        <v>533</v>
      </c>
      <c r="C303" s="631" t="s">
        <v>543</v>
      </c>
      <c r="D303" s="632" t="s">
        <v>2064</v>
      </c>
      <c r="E303" s="631" t="s">
        <v>946</v>
      </c>
      <c r="F303" s="632" t="s">
        <v>2069</v>
      </c>
      <c r="G303" s="631" t="s">
        <v>556</v>
      </c>
      <c r="H303" s="631" t="s">
        <v>959</v>
      </c>
      <c r="I303" s="631" t="s">
        <v>960</v>
      </c>
      <c r="J303" s="631" t="s">
        <v>961</v>
      </c>
      <c r="K303" s="631" t="s">
        <v>962</v>
      </c>
      <c r="L303" s="633">
        <v>181.80000000000004</v>
      </c>
      <c r="M303" s="633">
        <v>2</v>
      </c>
      <c r="N303" s="634">
        <v>363.60000000000008</v>
      </c>
    </row>
    <row r="304" spans="1:14" ht="14.4" customHeight="1" x14ac:dyDescent="0.3">
      <c r="A304" s="629" t="s">
        <v>532</v>
      </c>
      <c r="B304" s="630" t="s">
        <v>533</v>
      </c>
      <c r="C304" s="631" t="s">
        <v>543</v>
      </c>
      <c r="D304" s="632" t="s">
        <v>2064</v>
      </c>
      <c r="E304" s="631" t="s">
        <v>946</v>
      </c>
      <c r="F304" s="632" t="s">
        <v>2069</v>
      </c>
      <c r="G304" s="631" t="s">
        <v>556</v>
      </c>
      <c r="H304" s="631" t="s">
        <v>1388</v>
      </c>
      <c r="I304" s="631" t="s">
        <v>1389</v>
      </c>
      <c r="J304" s="631" t="s">
        <v>1390</v>
      </c>
      <c r="K304" s="631" t="s">
        <v>1391</v>
      </c>
      <c r="L304" s="633">
        <v>37.606538438937605</v>
      </c>
      <c r="M304" s="633">
        <v>208</v>
      </c>
      <c r="N304" s="634">
        <v>7822.1599952990218</v>
      </c>
    </row>
    <row r="305" spans="1:14" ht="14.4" customHeight="1" x14ac:dyDescent="0.3">
      <c r="A305" s="629" t="s">
        <v>532</v>
      </c>
      <c r="B305" s="630" t="s">
        <v>533</v>
      </c>
      <c r="C305" s="631" t="s">
        <v>543</v>
      </c>
      <c r="D305" s="632" t="s">
        <v>2064</v>
      </c>
      <c r="E305" s="631" t="s">
        <v>946</v>
      </c>
      <c r="F305" s="632" t="s">
        <v>2069</v>
      </c>
      <c r="G305" s="631" t="s">
        <v>556</v>
      </c>
      <c r="H305" s="631" t="s">
        <v>963</v>
      </c>
      <c r="I305" s="631" t="s">
        <v>964</v>
      </c>
      <c r="J305" s="631" t="s">
        <v>965</v>
      </c>
      <c r="K305" s="631" t="s">
        <v>966</v>
      </c>
      <c r="L305" s="633">
        <v>605.26789473684209</v>
      </c>
      <c r="M305" s="633">
        <v>0.6</v>
      </c>
      <c r="N305" s="634">
        <v>363.16073684210522</v>
      </c>
    </row>
    <row r="306" spans="1:14" ht="14.4" customHeight="1" x14ac:dyDescent="0.3">
      <c r="A306" s="629" t="s">
        <v>532</v>
      </c>
      <c r="B306" s="630" t="s">
        <v>533</v>
      </c>
      <c r="C306" s="631" t="s">
        <v>543</v>
      </c>
      <c r="D306" s="632" t="s">
        <v>2064</v>
      </c>
      <c r="E306" s="631" t="s">
        <v>946</v>
      </c>
      <c r="F306" s="632" t="s">
        <v>2069</v>
      </c>
      <c r="G306" s="631" t="s">
        <v>556</v>
      </c>
      <c r="H306" s="631" t="s">
        <v>1392</v>
      </c>
      <c r="I306" s="631" t="s">
        <v>1392</v>
      </c>
      <c r="J306" s="631" t="s">
        <v>1393</v>
      </c>
      <c r="K306" s="631" t="s">
        <v>1394</v>
      </c>
      <c r="L306" s="633">
        <v>1851.4999999999998</v>
      </c>
      <c r="M306" s="633">
        <v>0.3</v>
      </c>
      <c r="N306" s="634">
        <v>555.44999999999993</v>
      </c>
    </row>
    <row r="307" spans="1:14" ht="14.4" customHeight="1" x14ac:dyDescent="0.3">
      <c r="A307" s="629" t="s">
        <v>532</v>
      </c>
      <c r="B307" s="630" t="s">
        <v>533</v>
      </c>
      <c r="C307" s="631" t="s">
        <v>543</v>
      </c>
      <c r="D307" s="632" t="s">
        <v>2064</v>
      </c>
      <c r="E307" s="631" t="s">
        <v>946</v>
      </c>
      <c r="F307" s="632" t="s">
        <v>2069</v>
      </c>
      <c r="G307" s="631" t="s">
        <v>892</v>
      </c>
      <c r="H307" s="631" t="s">
        <v>971</v>
      </c>
      <c r="I307" s="631" t="s">
        <v>972</v>
      </c>
      <c r="J307" s="631" t="s">
        <v>973</v>
      </c>
      <c r="K307" s="631" t="s">
        <v>974</v>
      </c>
      <c r="L307" s="633">
        <v>117.59014822847678</v>
      </c>
      <c r="M307" s="633">
        <v>1</v>
      </c>
      <c r="N307" s="634">
        <v>117.59014822847678</v>
      </c>
    </row>
    <row r="308" spans="1:14" ht="14.4" customHeight="1" x14ac:dyDescent="0.3">
      <c r="A308" s="629" t="s">
        <v>532</v>
      </c>
      <c r="B308" s="630" t="s">
        <v>533</v>
      </c>
      <c r="C308" s="631" t="s">
        <v>543</v>
      </c>
      <c r="D308" s="632" t="s">
        <v>2064</v>
      </c>
      <c r="E308" s="631" t="s">
        <v>946</v>
      </c>
      <c r="F308" s="632" t="s">
        <v>2069</v>
      </c>
      <c r="G308" s="631" t="s">
        <v>892</v>
      </c>
      <c r="H308" s="631" t="s">
        <v>975</v>
      </c>
      <c r="I308" s="631" t="s">
        <v>976</v>
      </c>
      <c r="J308" s="631" t="s">
        <v>977</v>
      </c>
      <c r="K308" s="631" t="s">
        <v>978</v>
      </c>
      <c r="L308" s="633">
        <v>88.56357735262948</v>
      </c>
      <c r="M308" s="633">
        <v>45</v>
      </c>
      <c r="N308" s="634">
        <v>3985.3609808683264</v>
      </c>
    </row>
    <row r="309" spans="1:14" ht="14.4" customHeight="1" x14ac:dyDescent="0.3">
      <c r="A309" s="629" t="s">
        <v>532</v>
      </c>
      <c r="B309" s="630" t="s">
        <v>533</v>
      </c>
      <c r="C309" s="631" t="s">
        <v>543</v>
      </c>
      <c r="D309" s="632" t="s">
        <v>2064</v>
      </c>
      <c r="E309" s="631" t="s">
        <v>946</v>
      </c>
      <c r="F309" s="632" t="s">
        <v>2069</v>
      </c>
      <c r="G309" s="631" t="s">
        <v>892</v>
      </c>
      <c r="H309" s="631" t="s">
        <v>979</v>
      </c>
      <c r="I309" s="631" t="s">
        <v>980</v>
      </c>
      <c r="J309" s="631" t="s">
        <v>961</v>
      </c>
      <c r="K309" s="631" t="s">
        <v>981</v>
      </c>
      <c r="L309" s="633">
        <v>45.85</v>
      </c>
      <c r="M309" s="633">
        <v>40</v>
      </c>
      <c r="N309" s="634">
        <v>1834</v>
      </c>
    </row>
    <row r="310" spans="1:14" ht="14.4" customHeight="1" x14ac:dyDescent="0.3">
      <c r="A310" s="629" t="s">
        <v>532</v>
      </c>
      <c r="B310" s="630" t="s">
        <v>533</v>
      </c>
      <c r="C310" s="631" t="s">
        <v>543</v>
      </c>
      <c r="D310" s="632" t="s">
        <v>2064</v>
      </c>
      <c r="E310" s="631" t="s">
        <v>946</v>
      </c>
      <c r="F310" s="632" t="s">
        <v>2069</v>
      </c>
      <c r="G310" s="631" t="s">
        <v>892</v>
      </c>
      <c r="H310" s="631" t="s">
        <v>1395</v>
      </c>
      <c r="I310" s="631" t="s">
        <v>1396</v>
      </c>
      <c r="J310" s="631" t="s">
        <v>1397</v>
      </c>
      <c r="K310" s="631" t="s">
        <v>985</v>
      </c>
      <c r="L310" s="633">
        <v>138.08999999999995</v>
      </c>
      <c r="M310" s="633">
        <v>1</v>
      </c>
      <c r="N310" s="634">
        <v>138.08999999999995</v>
      </c>
    </row>
    <row r="311" spans="1:14" ht="14.4" customHeight="1" x14ac:dyDescent="0.3">
      <c r="A311" s="629" t="s">
        <v>532</v>
      </c>
      <c r="B311" s="630" t="s">
        <v>533</v>
      </c>
      <c r="C311" s="631" t="s">
        <v>543</v>
      </c>
      <c r="D311" s="632" t="s">
        <v>2064</v>
      </c>
      <c r="E311" s="631" t="s">
        <v>946</v>
      </c>
      <c r="F311" s="632" t="s">
        <v>2069</v>
      </c>
      <c r="G311" s="631" t="s">
        <v>892</v>
      </c>
      <c r="H311" s="631" t="s">
        <v>982</v>
      </c>
      <c r="I311" s="631" t="s">
        <v>983</v>
      </c>
      <c r="J311" s="631" t="s">
        <v>984</v>
      </c>
      <c r="K311" s="631" t="s">
        <v>985</v>
      </c>
      <c r="L311" s="633">
        <v>57.370000000000005</v>
      </c>
      <c r="M311" s="633">
        <v>1</v>
      </c>
      <c r="N311" s="634">
        <v>57.370000000000005</v>
      </c>
    </row>
    <row r="312" spans="1:14" ht="14.4" customHeight="1" x14ac:dyDescent="0.3">
      <c r="A312" s="629" t="s">
        <v>532</v>
      </c>
      <c r="B312" s="630" t="s">
        <v>533</v>
      </c>
      <c r="C312" s="631" t="s">
        <v>543</v>
      </c>
      <c r="D312" s="632" t="s">
        <v>2064</v>
      </c>
      <c r="E312" s="631" t="s">
        <v>946</v>
      </c>
      <c r="F312" s="632" t="s">
        <v>2069</v>
      </c>
      <c r="G312" s="631" t="s">
        <v>892</v>
      </c>
      <c r="H312" s="631" t="s">
        <v>1398</v>
      </c>
      <c r="I312" s="631" t="s">
        <v>1399</v>
      </c>
      <c r="J312" s="631" t="s">
        <v>1400</v>
      </c>
      <c r="K312" s="631" t="s">
        <v>1401</v>
      </c>
      <c r="L312" s="633">
        <v>153.59036289145985</v>
      </c>
      <c r="M312" s="633">
        <v>1</v>
      </c>
      <c r="N312" s="634">
        <v>153.59036289145985</v>
      </c>
    </row>
    <row r="313" spans="1:14" ht="14.4" customHeight="1" x14ac:dyDescent="0.3">
      <c r="A313" s="629" t="s">
        <v>532</v>
      </c>
      <c r="B313" s="630" t="s">
        <v>533</v>
      </c>
      <c r="C313" s="631" t="s">
        <v>543</v>
      </c>
      <c r="D313" s="632" t="s">
        <v>2064</v>
      </c>
      <c r="E313" s="631" t="s">
        <v>946</v>
      </c>
      <c r="F313" s="632" t="s">
        <v>2069</v>
      </c>
      <c r="G313" s="631" t="s">
        <v>892</v>
      </c>
      <c r="H313" s="631" t="s">
        <v>986</v>
      </c>
      <c r="I313" s="631" t="s">
        <v>987</v>
      </c>
      <c r="J313" s="631" t="s">
        <v>988</v>
      </c>
      <c r="K313" s="631" t="s">
        <v>989</v>
      </c>
      <c r="L313" s="633">
        <v>92</v>
      </c>
      <c r="M313" s="633">
        <v>3</v>
      </c>
      <c r="N313" s="634">
        <v>276</v>
      </c>
    </row>
    <row r="314" spans="1:14" ht="14.4" customHeight="1" x14ac:dyDescent="0.3">
      <c r="A314" s="629" t="s">
        <v>532</v>
      </c>
      <c r="B314" s="630" t="s">
        <v>533</v>
      </c>
      <c r="C314" s="631" t="s">
        <v>543</v>
      </c>
      <c r="D314" s="632" t="s">
        <v>2064</v>
      </c>
      <c r="E314" s="631" t="s">
        <v>946</v>
      </c>
      <c r="F314" s="632" t="s">
        <v>2069</v>
      </c>
      <c r="G314" s="631" t="s">
        <v>892</v>
      </c>
      <c r="H314" s="631" t="s">
        <v>990</v>
      </c>
      <c r="I314" s="631" t="s">
        <v>991</v>
      </c>
      <c r="J314" s="631" t="s">
        <v>992</v>
      </c>
      <c r="K314" s="631" t="s">
        <v>993</v>
      </c>
      <c r="L314" s="633">
        <v>75.222712427171231</v>
      </c>
      <c r="M314" s="633">
        <v>273</v>
      </c>
      <c r="N314" s="634">
        <v>20535.800492617745</v>
      </c>
    </row>
    <row r="315" spans="1:14" ht="14.4" customHeight="1" x14ac:dyDescent="0.3">
      <c r="A315" s="629" t="s">
        <v>532</v>
      </c>
      <c r="B315" s="630" t="s">
        <v>533</v>
      </c>
      <c r="C315" s="631" t="s">
        <v>543</v>
      </c>
      <c r="D315" s="632" t="s">
        <v>2064</v>
      </c>
      <c r="E315" s="631" t="s">
        <v>946</v>
      </c>
      <c r="F315" s="632" t="s">
        <v>2069</v>
      </c>
      <c r="G315" s="631" t="s">
        <v>892</v>
      </c>
      <c r="H315" s="631" t="s">
        <v>994</v>
      </c>
      <c r="I315" s="631" t="s">
        <v>995</v>
      </c>
      <c r="J315" s="631" t="s">
        <v>996</v>
      </c>
      <c r="K315" s="631" t="s">
        <v>997</v>
      </c>
      <c r="L315" s="633">
        <v>120.31467873186509</v>
      </c>
      <c r="M315" s="633">
        <v>2</v>
      </c>
      <c r="N315" s="634">
        <v>240.62935746373017</v>
      </c>
    </row>
    <row r="316" spans="1:14" ht="14.4" customHeight="1" x14ac:dyDescent="0.3">
      <c r="A316" s="629" t="s">
        <v>532</v>
      </c>
      <c r="B316" s="630" t="s">
        <v>533</v>
      </c>
      <c r="C316" s="631" t="s">
        <v>543</v>
      </c>
      <c r="D316" s="632" t="s">
        <v>2064</v>
      </c>
      <c r="E316" s="631" t="s">
        <v>946</v>
      </c>
      <c r="F316" s="632" t="s">
        <v>2069</v>
      </c>
      <c r="G316" s="631" t="s">
        <v>892</v>
      </c>
      <c r="H316" s="631" t="s">
        <v>1402</v>
      </c>
      <c r="I316" s="631" t="s">
        <v>1403</v>
      </c>
      <c r="J316" s="631" t="s">
        <v>1404</v>
      </c>
      <c r="K316" s="631" t="s">
        <v>1405</v>
      </c>
      <c r="L316" s="633">
        <v>104.41999228784407</v>
      </c>
      <c r="M316" s="633">
        <v>1</v>
      </c>
      <c r="N316" s="634">
        <v>104.41999228784407</v>
      </c>
    </row>
    <row r="317" spans="1:14" ht="14.4" customHeight="1" x14ac:dyDescent="0.3">
      <c r="A317" s="629" t="s">
        <v>532</v>
      </c>
      <c r="B317" s="630" t="s">
        <v>533</v>
      </c>
      <c r="C317" s="631" t="s">
        <v>543</v>
      </c>
      <c r="D317" s="632" t="s">
        <v>2064</v>
      </c>
      <c r="E317" s="631" t="s">
        <v>946</v>
      </c>
      <c r="F317" s="632" t="s">
        <v>2069</v>
      </c>
      <c r="G317" s="631" t="s">
        <v>892</v>
      </c>
      <c r="H317" s="631" t="s">
        <v>1406</v>
      </c>
      <c r="I317" s="631" t="s">
        <v>1407</v>
      </c>
      <c r="J317" s="631" t="s">
        <v>1408</v>
      </c>
      <c r="K317" s="631" t="s">
        <v>1409</v>
      </c>
      <c r="L317" s="633">
        <v>54.43019954143189</v>
      </c>
      <c r="M317" s="633">
        <v>5</v>
      </c>
      <c r="N317" s="634">
        <v>272.15099770715943</v>
      </c>
    </row>
    <row r="318" spans="1:14" ht="14.4" customHeight="1" x14ac:dyDescent="0.3">
      <c r="A318" s="629" t="s">
        <v>532</v>
      </c>
      <c r="B318" s="630" t="s">
        <v>533</v>
      </c>
      <c r="C318" s="631" t="s">
        <v>543</v>
      </c>
      <c r="D318" s="632" t="s">
        <v>2064</v>
      </c>
      <c r="E318" s="631" t="s">
        <v>946</v>
      </c>
      <c r="F318" s="632" t="s">
        <v>2069</v>
      </c>
      <c r="G318" s="631" t="s">
        <v>892</v>
      </c>
      <c r="H318" s="631" t="s">
        <v>1410</v>
      </c>
      <c r="I318" s="631" t="s">
        <v>1411</v>
      </c>
      <c r="J318" s="631" t="s">
        <v>977</v>
      </c>
      <c r="K318" s="631" t="s">
        <v>1412</v>
      </c>
      <c r="L318" s="633">
        <v>73.999993470899526</v>
      </c>
      <c r="M318" s="633">
        <v>13</v>
      </c>
      <c r="N318" s="634">
        <v>961.9999151216939</v>
      </c>
    </row>
    <row r="319" spans="1:14" ht="14.4" customHeight="1" x14ac:dyDescent="0.3">
      <c r="A319" s="629" t="s">
        <v>532</v>
      </c>
      <c r="B319" s="630" t="s">
        <v>533</v>
      </c>
      <c r="C319" s="631" t="s">
        <v>543</v>
      </c>
      <c r="D319" s="632" t="s">
        <v>2064</v>
      </c>
      <c r="E319" s="631" t="s">
        <v>946</v>
      </c>
      <c r="F319" s="632" t="s">
        <v>2069</v>
      </c>
      <c r="G319" s="631" t="s">
        <v>892</v>
      </c>
      <c r="H319" s="631" t="s">
        <v>1413</v>
      </c>
      <c r="I319" s="631" t="s">
        <v>1414</v>
      </c>
      <c r="J319" s="631" t="s">
        <v>1415</v>
      </c>
      <c r="K319" s="631" t="s">
        <v>1416</v>
      </c>
      <c r="L319" s="633">
        <v>59.79</v>
      </c>
      <c r="M319" s="633">
        <v>9</v>
      </c>
      <c r="N319" s="634">
        <v>538.11</v>
      </c>
    </row>
    <row r="320" spans="1:14" ht="14.4" customHeight="1" x14ac:dyDescent="0.3">
      <c r="A320" s="629" t="s">
        <v>532</v>
      </c>
      <c r="B320" s="630" t="s">
        <v>533</v>
      </c>
      <c r="C320" s="631" t="s">
        <v>543</v>
      </c>
      <c r="D320" s="632" t="s">
        <v>2064</v>
      </c>
      <c r="E320" s="631" t="s">
        <v>1417</v>
      </c>
      <c r="F320" s="632" t="s">
        <v>2070</v>
      </c>
      <c r="G320" s="631" t="s">
        <v>556</v>
      </c>
      <c r="H320" s="631" t="s">
        <v>1418</v>
      </c>
      <c r="I320" s="631" t="s">
        <v>1419</v>
      </c>
      <c r="J320" s="631" t="s">
        <v>1420</v>
      </c>
      <c r="K320" s="631" t="s">
        <v>1421</v>
      </c>
      <c r="L320" s="633">
        <v>93.470000000000013</v>
      </c>
      <c r="M320" s="633">
        <v>1</v>
      </c>
      <c r="N320" s="634">
        <v>93.470000000000013</v>
      </c>
    </row>
    <row r="321" spans="1:14" ht="14.4" customHeight="1" x14ac:dyDescent="0.3">
      <c r="A321" s="629" t="s">
        <v>532</v>
      </c>
      <c r="B321" s="630" t="s">
        <v>533</v>
      </c>
      <c r="C321" s="631" t="s">
        <v>546</v>
      </c>
      <c r="D321" s="632" t="s">
        <v>2065</v>
      </c>
      <c r="E321" s="631" t="s">
        <v>555</v>
      </c>
      <c r="F321" s="632" t="s">
        <v>2068</v>
      </c>
      <c r="G321" s="631" t="s">
        <v>556</v>
      </c>
      <c r="H321" s="631" t="s">
        <v>569</v>
      </c>
      <c r="I321" s="631" t="s">
        <v>570</v>
      </c>
      <c r="J321" s="631" t="s">
        <v>571</v>
      </c>
      <c r="K321" s="631" t="s">
        <v>572</v>
      </c>
      <c r="L321" s="633">
        <v>101.89999999999999</v>
      </c>
      <c r="M321" s="633">
        <v>1</v>
      </c>
      <c r="N321" s="634">
        <v>101.89999999999999</v>
      </c>
    </row>
    <row r="322" spans="1:14" ht="14.4" customHeight="1" x14ac:dyDescent="0.3">
      <c r="A322" s="629" t="s">
        <v>532</v>
      </c>
      <c r="B322" s="630" t="s">
        <v>533</v>
      </c>
      <c r="C322" s="631" t="s">
        <v>546</v>
      </c>
      <c r="D322" s="632" t="s">
        <v>2065</v>
      </c>
      <c r="E322" s="631" t="s">
        <v>555</v>
      </c>
      <c r="F322" s="632" t="s">
        <v>2068</v>
      </c>
      <c r="G322" s="631" t="s">
        <v>556</v>
      </c>
      <c r="H322" s="631" t="s">
        <v>577</v>
      </c>
      <c r="I322" s="631" t="s">
        <v>578</v>
      </c>
      <c r="J322" s="631" t="s">
        <v>579</v>
      </c>
      <c r="K322" s="631" t="s">
        <v>580</v>
      </c>
      <c r="L322" s="633">
        <v>42.4</v>
      </c>
      <c r="M322" s="633">
        <v>1</v>
      </c>
      <c r="N322" s="634">
        <v>42.4</v>
      </c>
    </row>
    <row r="323" spans="1:14" ht="14.4" customHeight="1" x14ac:dyDescent="0.3">
      <c r="A323" s="629" t="s">
        <v>532</v>
      </c>
      <c r="B323" s="630" t="s">
        <v>533</v>
      </c>
      <c r="C323" s="631" t="s">
        <v>546</v>
      </c>
      <c r="D323" s="632" t="s">
        <v>2065</v>
      </c>
      <c r="E323" s="631" t="s">
        <v>555</v>
      </c>
      <c r="F323" s="632" t="s">
        <v>2068</v>
      </c>
      <c r="G323" s="631" t="s">
        <v>556</v>
      </c>
      <c r="H323" s="631" t="s">
        <v>1422</v>
      </c>
      <c r="I323" s="631" t="s">
        <v>1423</v>
      </c>
      <c r="J323" s="631" t="s">
        <v>1424</v>
      </c>
      <c r="K323" s="631" t="s">
        <v>1425</v>
      </c>
      <c r="L323" s="633">
        <v>291.4994269817181</v>
      </c>
      <c r="M323" s="633">
        <v>2</v>
      </c>
      <c r="N323" s="634">
        <v>582.9988539634362</v>
      </c>
    </row>
    <row r="324" spans="1:14" ht="14.4" customHeight="1" x14ac:dyDescent="0.3">
      <c r="A324" s="629" t="s">
        <v>532</v>
      </c>
      <c r="B324" s="630" t="s">
        <v>533</v>
      </c>
      <c r="C324" s="631" t="s">
        <v>546</v>
      </c>
      <c r="D324" s="632" t="s">
        <v>2065</v>
      </c>
      <c r="E324" s="631" t="s">
        <v>555</v>
      </c>
      <c r="F324" s="632" t="s">
        <v>2068</v>
      </c>
      <c r="G324" s="631" t="s">
        <v>556</v>
      </c>
      <c r="H324" s="631" t="s">
        <v>1426</v>
      </c>
      <c r="I324" s="631" t="s">
        <v>238</v>
      </c>
      <c r="J324" s="631" t="s">
        <v>1427</v>
      </c>
      <c r="K324" s="631" t="s">
        <v>1428</v>
      </c>
      <c r="L324" s="633">
        <v>33.660067754565823</v>
      </c>
      <c r="M324" s="633">
        <v>1</v>
      </c>
      <c r="N324" s="634">
        <v>33.660067754565823</v>
      </c>
    </row>
    <row r="325" spans="1:14" ht="14.4" customHeight="1" x14ac:dyDescent="0.3">
      <c r="A325" s="629" t="s">
        <v>532</v>
      </c>
      <c r="B325" s="630" t="s">
        <v>533</v>
      </c>
      <c r="C325" s="631" t="s">
        <v>546</v>
      </c>
      <c r="D325" s="632" t="s">
        <v>2065</v>
      </c>
      <c r="E325" s="631" t="s">
        <v>555</v>
      </c>
      <c r="F325" s="632" t="s">
        <v>2068</v>
      </c>
      <c r="G325" s="631" t="s">
        <v>556</v>
      </c>
      <c r="H325" s="631" t="s">
        <v>1429</v>
      </c>
      <c r="I325" s="631" t="s">
        <v>238</v>
      </c>
      <c r="J325" s="631" t="s">
        <v>1430</v>
      </c>
      <c r="K325" s="631"/>
      <c r="L325" s="633">
        <v>77.237356333910114</v>
      </c>
      <c r="M325" s="633">
        <v>2</v>
      </c>
      <c r="N325" s="634">
        <v>154.47471266782023</v>
      </c>
    </row>
    <row r="326" spans="1:14" ht="14.4" customHeight="1" x14ac:dyDescent="0.3">
      <c r="A326" s="629" t="s">
        <v>532</v>
      </c>
      <c r="B326" s="630" t="s">
        <v>533</v>
      </c>
      <c r="C326" s="631" t="s">
        <v>546</v>
      </c>
      <c r="D326" s="632" t="s">
        <v>2065</v>
      </c>
      <c r="E326" s="631" t="s">
        <v>555</v>
      </c>
      <c r="F326" s="632" t="s">
        <v>2068</v>
      </c>
      <c r="G326" s="631" t="s">
        <v>556</v>
      </c>
      <c r="H326" s="631" t="s">
        <v>1431</v>
      </c>
      <c r="I326" s="631" t="s">
        <v>1431</v>
      </c>
      <c r="J326" s="631" t="s">
        <v>1432</v>
      </c>
      <c r="K326" s="631" t="s">
        <v>1433</v>
      </c>
      <c r="L326" s="633">
        <v>225.91</v>
      </c>
      <c r="M326" s="633">
        <v>1</v>
      </c>
      <c r="N326" s="634">
        <v>225.91</v>
      </c>
    </row>
    <row r="327" spans="1:14" ht="14.4" customHeight="1" x14ac:dyDescent="0.3">
      <c r="A327" s="629" t="s">
        <v>532</v>
      </c>
      <c r="B327" s="630" t="s">
        <v>533</v>
      </c>
      <c r="C327" s="631" t="s">
        <v>549</v>
      </c>
      <c r="D327" s="632" t="s">
        <v>2066</v>
      </c>
      <c r="E327" s="631" t="s">
        <v>555</v>
      </c>
      <c r="F327" s="632" t="s">
        <v>2068</v>
      </c>
      <c r="G327" s="631"/>
      <c r="H327" s="631" t="s">
        <v>1434</v>
      </c>
      <c r="I327" s="631" t="s">
        <v>1435</v>
      </c>
      <c r="J327" s="631" t="s">
        <v>1436</v>
      </c>
      <c r="K327" s="631" t="s">
        <v>1437</v>
      </c>
      <c r="L327" s="633">
        <v>101.06999999999998</v>
      </c>
      <c r="M327" s="633">
        <v>1</v>
      </c>
      <c r="N327" s="634">
        <v>101.06999999999998</v>
      </c>
    </row>
    <row r="328" spans="1:14" ht="14.4" customHeight="1" x14ac:dyDescent="0.3">
      <c r="A328" s="629" t="s">
        <v>532</v>
      </c>
      <c r="B328" s="630" t="s">
        <v>533</v>
      </c>
      <c r="C328" s="631" t="s">
        <v>549</v>
      </c>
      <c r="D328" s="632" t="s">
        <v>2066</v>
      </c>
      <c r="E328" s="631" t="s">
        <v>555</v>
      </c>
      <c r="F328" s="632" t="s">
        <v>2068</v>
      </c>
      <c r="G328" s="631" t="s">
        <v>556</v>
      </c>
      <c r="H328" s="631" t="s">
        <v>557</v>
      </c>
      <c r="I328" s="631" t="s">
        <v>557</v>
      </c>
      <c r="J328" s="631" t="s">
        <v>558</v>
      </c>
      <c r="K328" s="631" t="s">
        <v>559</v>
      </c>
      <c r="L328" s="633">
        <v>179.39993555957653</v>
      </c>
      <c r="M328" s="633">
        <v>57</v>
      </c>
      <c r="N328" s="634">
        <v>10225.796326895863</v>
      </c>
    </row>
    <row r="329" spans="1:14" ht="14.4" customHeight="1" x14ac:dyDescent="0.3">
      <c r="A329" s="629" t="s">
        <v>532</v>
      </c>
      <c r="B329" s="630" t="s">
        <v>533</v>
      </c>
      <c r="C329" s="631" t="s">
        <v>549</v>
      </c>
      <c r="D329" s="632" t="s">
        <v>2066</v>
      </c>
      <c r="E329" s="631" t="s">
        <v>555</v>
      </c>
      <c r="F329" s="632" t="s">
        <v>2068</v>
      </c>
      <c r="G329" s="631" t="s">
        <v>556</v>
      </c>
      <c r="H329" s="631" t="s">
        <v>560</v>
      </c>
      <c r="I329" s="631" t="s">
        <v>560</v>
      </c>
      <c r="J329" s="631" t="s">
        <v>561</v>
      </c>
      <c r="K329" s="631" t="s">
        <v>562</v>
      </c>
      <c r="L329" s="633">
        <v>181.58971642807367</v>
      </c>
      <c r="M329" s="633">
        <v>59</v>
      </c>
      <c r="N329" s="634">
        <v>10713.793269256346</v>
      </c>
    </row>
    <row r="330" spans="1:14" ht="14.4" customHeight="1" x14ac:dyDescent="0.3">
      <c r="A330" s="629" t="s">
        <v>532</v>
      </c>
      <c r="B330" s="630" t="s">
        <v>533</v>
      </c>
      <c r="C330" s="631" t="s">
        <v>549</v>
      </c>
      <c r="D330" s="632" t="s">
        <v>2066</v>
      </c>
      <c r="E330" s="631" t="s">
        <v>555</v>
      </c>
      <c r="F330" s="632" t="s">
        <v>2068</v>
      </c>
      <c r="G330" s="631" t="s">
        <v>556</v>
      </c>
      <c r="H330" s="631" t="s">
        <v>563</v>
      </c>
      <c r="I330" s="631" t="s">
        <v>563</v>
      </c>
      <c r="J330" s="631" t="s">
        <v>564</v>
      </c>
      <c r="K330" s="631" t="s">
        <v>562</v>
      </c>
      <c r="L330" s="633">
        <v>149.49987246166185</v>
      </c>
      <c r="M330" s="633">
        <v>24</v>
      </c>
      <c r="N330" s="634">
        <v>3587.9969390798847</v>
      </c>
    </row>
    <row r="331" spans="1:14" ht="14.4" customHeight="1" x14ac:dyDescent="0.3">
      <c r="A331" s="629" t="s">
        <v>532</v>
      </c>
      <c r="B331" s="630" t="s">
        <v>533</v>
      </c>
      <c r="C331" s="631" t="s">
        <v>549</v>
      </c>
      <c r="D331" s="632" t="s">
        <v>2066</v>
      </c>
      <c r="E331" s="631" t="s">
        <v>555</v>
      </c>
      <c r="F331" s="632" t="s">
        <v>2068</v>
      </c>
      <c r="G331" s="631" t="s">
        <v>556</v>
      </c>
      <c r="H331" s="631" t="s">
        <v>565</v>
      </c>
      <c r="I331" s="631" t="s">
        <v>565</v>
      </c>
      <c r="J331" s="631" t="s">
        <v>558</v>
      </c>
      <c r="K331" s="631" t="s">
        <v>566</v>
      </c>
      <c r="L331" s="633">
        <v>97.18</v>
      </c>
      <c r="M331" s="633">
        <v>9</v>
      </c>
      <c r="N331" s="634">
        <v>874.62</v>
      </c>
    </row>
    <row r="332" spans="1:14" ht="14.4" customHeight="1" x14ac:dyDescent="0.3">
      <c r="A332" s="629" t="s">
        <v>532</v>
      </c>
      <c r="B332" s="630" t="s">
        <v>533</v>
      </c>
      <c r="C332" s="631" t="s">
        <v>549</v>
      </c>
      <c r="D332" s="632" t="s">
        <v>2066</v>
      </c>
      <c r="E332" s="631" t="s">
        <v>555</v>
      </c>
      <c r="F332" s="632" t="s">
        <v>2068</v>
      </c>
      <c r="G332" s="631" t="s">
        <v>556</v>
      </c>
      <c r="H332" s="631" t="s">
        <v>567</v>
      </c>
      <c r="I332" s="631" t="s">
        <v>567</v>
      </c>
      <c r="J332" s="631" t="s">
        <v>558</v>
      </c>
      <c r="K332" s="631" t="s">
        <v>568</v>
      </c>
      <c r="L332" s="633">
        <v>97.750174548511467</v>
      </c>
      <c r="M332" s="633">
        <v>75</v>
      </c>
      <c r="N332" s="634">
        <v>7331.2630911383603</v>
      </c>
    </row>
    <row r="333" spans="1:14" ht="14.4" customHeight="1" x14ac:dyDescent="0.3">
      <c r="A333" s="629" t="s">
        <v>532</v>
      </c>
      <c r="B333" s="630" t="s">
        <v>533</v>
      </c>
      <c r="C333" s="631" t="s">
        <v>549</v>
      </c>
      <c r="D333" s="632" t="s">
        <v>2066</v>
      </c>
      <c r="E333" s="631" t="s">
        <v>555</v>
      </c>
      <c r="F333" s="632" t="s">
        <v>2068</v>
      </c>
      <c r="G333" s="631" t="s">
        <v>556</v>
      </c>
      <c r="H333" s="631" t="s">
        <v>1438</v>
      </c>
      <c r="I333" s="631" t="s">
        <v>1439</v>
      </c>
      <c r="J333" s="631" t="s">
        <v>1440</v>
      </c>
      <c r="K333" s="631" t="s">
        <v>606</v>
      </c>
      <c r="L333" s="633">
        <v>40.140485919646459</v>
      </c>
      <c r="M333" s="633">
        <v>1</v>
      </c>
      <c r="N333" s="634">
        <v>40.140485919646459</v>
      </c>
    </row>
    <row r="334" spans="1:14" ht="14.4" customHeight="1" x14ac:dyDescent="0.3">
      <c r="A334" s="629" t="s">
        <v>532</v>
      </c>
      <c r="B334" s="630" t="s">
        <v>533</v>
      </c>
      <c r="C334" s="631" t="s">
        <v>549</v>
      </c>
      <c r="D334" s="632" t="s">
        <v>2066</v>
      </c>
      <c r="E334" s="631" t="s">
        <v>555</v>
      </c>
      <c r="F334" s="632" t="s">
        <v>2068</v>
      </c>
      <c r="G334" s="631" t="s">
        <v>556</v>
      </c>
      <c r="H334" s="631" t="s">
        <v>1002</v>
      </c>
      <c r="I334" s="631" t="s">
        <v>1003</v>
      </c>
      <c r="J334" s="631" t="s">
        <v>1004</v>
      </c>
      <c r="K334" s="631" t="s">
        <v>1005</v>
      </c>
      <c r="L334" s="633">
        <v>84.570026071658205</v>
      </c>
      <c r="M334" s="633">
        <v>8</v>
      </c>
      <c r="N334" s="634">
        <v>676.56020857326564</v>
      </c>
    </row>
    <row r="335" spans="1:14" ht="14.4" customHeight="1" x14ac:dyDescent="0.3">
      <c r="A335" s="629" t="s">
        <v>532</v>
      </c>
      <c r="B335" s="630" t="s">
        <v>533</v>
      </c>
      <c r="C335" s="631" t="s">
        <v>549</v>
      </c>
      <c r="D335" s="632" t="s">
        <v>2066</v>
      </c>
      <c r="E335" s="631" t="s">
        <v>555</v>
      </c>
      <c r="F335" s="632" t="s">
        <v>2068</v>
      </c>
      <c r="G335" s="631" t="s">
        <v>556</v>
      </c>
      <c r="H335" s="631" t="s">
        <v>569</v>
      </c>
      <c r="I335" s="631" t="s">
        <v>570</v>
      </c>
      <c r="J335" s="631" t="s">
        <v>571</v>
      </c>
      <c r="K335" s="631" t="s">
        <v>572</v>
      </c>
      <c r="L335" s="633">
        <v>99.414349813489906</v>
      </c>
      <c r="M335" s="633">
        <v>174</v>
      </c>
      <c r="N335" s="634">
        <v>17298.096867547243</v>
      </c>
    </row>
    <row r="336" spans="1:14" ht="14.4" customHeight="1" x14ac:dyDescent="0.3">
      <c r="A336" s="629" t="s">
        <v>532</v>
      </c>
      <c r="B336" s="630" t="s">
        <v>533</v>
      </c>
      <c r="C336" s="631" t="s">
        <v>549</v>
      </c>
      <c r="D336" s="632" t="s">
        <v>2066</v>
      </c>
      <c r="E336" s="631" t="s">
        <v>555</v>
      </c>
      <c r="F336" s="632" t="s">
        <v>2068</v>
      </c>
      <c r="G336" s="631" t="s">
        <v>556</v>
      </c>
      <c r="H336" s="631" t="s">
        <v>1441</v>
      </c>
      <c r="I336" s="631" t="s">
        <v>1442</v>
      </c>
      <c r="J336" s="631" t="s">
        <v>808</v>
      </c>
      <c r="K336" s="631" t="s">
        <v>1443</v>
      </c>
      <c r="L336" s="633">
        <v>170.34016712267996</v>
      </c>
      <c r="M336" s="633">
        <v>3</v>
      </c>
      <c r="N336" s="634">
        <v>511.02050136803985</v>
      </c>
    </row>
    <row r="337" spans="1:14" ht="14.4" customHeight="1" x14ac:dyDescent="0.3">
      <c r="A337" s="629" t="s">
        <v>532</v>
      </c>
      <c r="B337" s="630" t="s">
        <v>533</v>
      </c>
      <c r="C337" s="631" t="s">
        <v>549</v>
      </c>
      <c r="D337" s="632" t="s">
        <v>2066</v>
      </c>
      <c r="E337" s="631" t="s">
        <v>555</v>
      </c>
      <c r="F337" s="632" t="s">
        <v>2068</v>
      </c>
      <c r="G337" s="631" t="s">
        <v>556</v>
      </c>
      <c r="H337" s="631" t="s">
        <v>573</v>
      </c>
      <c r="I337" s="631" t="s">
        <v>574</v>
      </c>
      <c r="J337" s="631" t="s">
        <v>575</v>
      </c>
      <c r="K337" s="631" t="s">
        <v>576</v>
      </c>
      <c r="L337" s="633">
        <v>66.300016362739086</v>
      </c>
      <c r="M337" s="633">
        <v>21</v>
      </c>
      <c r="N337" s="634">
        <v>1392.3003436175209</v>
      </c>
    </row>
    <row r="338" spans="1:14" ht="14.4" customHeight="1" x14ac:dyDescent="0.3">
      <c r="A338" s="629" t="s">
        <v>532</v>
      </c>
      <c r="B338" s="630" t="s">
        <v>533</v>
      </c>
      <c r="C338" s="631" t="s">
        <v>549</v>
      </c>
      <c r="D338" s="632" t="s">
        <v>2066</v>
      </c>
      <c r="E338" s="631" t="s">
        <v>555</v>
      </c>
      <c r="F338" s="632" t="s">
        <v>2068</v>
      </c>
      <c r="G338" s="631" t="s">
        <v>556</v>
      </c>
      <c r="H338" s="631" t="s">
        <v>577</v>
      </c>
      <c r="I338" s="631" t="s">
        <v>578</v>
      </c>
      <c r="J338" s="631" t="s">
        <v>579</v>
      </c>
      <c r="K338" s="631" t="s">
        <v>580</v>
      </c>
      <c r="L338" s="633">
        <v>42.440000000000012</v>
      </c>
      <c r="M338" s="633">
        <v>6</v>
      </c>
      <c r="N338" s="634">
        <v>254.64000000000007</v>
      </c>
    </row>
    <row r="339" spans="1:14" ht="14.4" customHeight="1" x14ac:dyDescent="0.3">
      <c r="A339" s="629" t="s">
        <v>532</v>
      </c>
      <c r="B339" s="630" t="s">
        <v>533</v>
      </c>
      <c r="C339" s="631" t="s">
        <v>549</v>
      </c>
      <c r="D339" s="632" t="s">
        <v>2066</v>
      </c>
      <c r="E339" s="631" t="s">
        <v>555</v>
      </c>
      <c r="F339" s="632" t="s">
        <v>2068</v>
      </c>
      <c r="G339" s="631" t="s">
        <v>556</v>
      </c>
      <c r="H339" s="631" t="s">
        <v>581</v>
      </c>
      <c r="I339" s="631" t="s">
        <v>582</v>
      </c>
      <c r="J339" s="631" t="s">
        <v>583</v>
      </c>
      <c r="K339" s="631" t="s">
        <v>584</v>
      </c>
      <c r="L339" s="633">
        <v>59.762399999999985</v>
      </c>
      <c r="M339" s="633">
        <v>50</v>
      </c>
      <c r="N339" s="634">
        <v>2988.1199999999994</v>
      </c>
    </row>
    <row r="340" spans="1:14" ht="14.4" customHeight="1" x14ac:dyDescent="0.3">
      <c r="A340" s="629" t="s">
        <v>532</v>
      </c>
      <c r="B340" s="630" t="s">
        <v>533</v>
      </c>
      <c r="C340" s="631" t="s">
        <v>549</v>
      </c>
      <c r="D340" s="632" t="s">
        <v>2066</v>
      </c>
      <c r="E340" s="631" t="s">
        <v>555</v>
      </c>
      <c r="F340" s="632" t="s">
        <v>2068</v>
      </c>
      <c r="G340" s="631" t="s">
        <v>556</v>
      </c>
      <c r="H340" s="631" t="s">
        <v>1444</v>
      </c>
      <c r="I340" s="631" t="s">
        <v>1445</v>
      </c>
      <c r="J340" s="631" t="s">
        <v>1446</v>
      </c>
      <c r="K340" s="631" t="s">
        <v>610</v>
      </c>
      <c r="L340" s="633">
        <v>55.955821167256047</v>
      </c>
      <c r="M340" s="633">
        <v>5</v>
      </c>
      <c r="N340" s="634">
        <v>279.77910583628022</v>
      </c>
    </row>
    <row r="341" spans="1:14" ht="14.4" customHeight="1" x14ac:dyDescent="0.3">
      <c r="A341" s="629" t="s">
        <v>532</v>
      </c>
      <c r="B341" s="630" t="s">
        <v>533</v>
      </c>
      <c r="C341" s="631" t="s">
        <v>549</v>
      </c>
      <c r="D341" s="632" t="s">
        <v>2066</v>
      </c>
      <c r="E341" s="631" t="s">
        <v>555</v>
      </c>
      <c r="F341" s="632" t="s">
        <v>2068</v>
      </c>
      <c r="G341" s="631" t="s">
        <v>556</v>
      </c>
      <c r="H341" s="631" t="s">
        <v>1447</v>
      </c>
      <c r="I341" s="631" t="s">
        <v>1448</v>
      </c>
      <c r="J341" s="631" t="s">
        <v>1449</v>
      </c>
      <c r="K341" s="631" t="s">
        <v>610</v>
      </c>
      <c r="L341" s="633">
        <v>90.060280290321231</v>
      </c>
      <c r="M341" s="633">
        <v>2</v>
      </c>
      <c r="N341" s="634">
        <v>180.12056058064246</v>
      </c>
    </row>
    <row r="342" spans="1:14" ht="14.4" customHeight="1" x14ac:dyDescent="0.3">
      <c r="A342" s="629" t="s">
        <v>532</v>
      </c>
      <c r="B342" s="630" t="s">
        <v>533</v>
      </c>
      <c r="C342" s="631" t="s">
        <v>549</v>
      </c>
      <c r="D342" s="632" t="s">
        <v>2066</v>
      </c>
      <c r="E342" s="631" t="s">
        <v>555</v>
      </c>
      <c r="F342" s="632" t="s">
        <v>2068</v>
      </c>
      <c r="G342" s="631" t="s">
        <v>556</v>
      </c>
      <c r="H342" s="631" t="s">
        <v>1450</v>
      </c>
      <c r="I342" s="631" t="s">
        <v>1451</v>
      </c>
      <c r="J342" s="631" t="s">
        <v>1452</v>
      </c>
      <c r="K342" s="631" t="s">
        <v>1453</v>
      </c>
      <c r="L342" s="633">
        <v>28.92130742740062</v>
      </c>
      <c r="M342" s="633">
        <v>23</v>
      </c>
      <c r="N342" s="634">
        <v>665.19007083021427</v>
      </c>
    </row>
    <row r="343" spans="1:14" ht="14.4" customHeight="1" x14ac:dyDescent="0.3">
      <c r="A343" s="629" t="s">
        <v>532</v>
      </c>
      <c r="B343" s="630" t="s">
        <v>533</v>
      </c>
      <c r="C343" s="631" t="s">
        <v>549</v>
      </c>
      <c r="D343" s="632" t="s">
        <v>2066</v>
      </c>
      <c r="E343" s="631" t="s">
        <v>555</v>
      </c>
      <c r="F343" s="632" t="s">
        <v>2068</v>
      </c>
      <c r="G343" s="631" t="s">
        <v>556</v>
      </c>
      <c r="H343" s="631" t="s">
        <v>1014</v>
      </c>
      <c r="I343" s="631" t="s">
        <v>1015</v>
      </c>
      <c r="J343" s="631" t="s">
        <v>1016</v>
      </c>
      <c r="K343" s="631" t="s">
        <v>1017</v>
      </c>
      <c r="L343" s="633">
        <v>74.41</v>
      </c>
      <c r="M343" s="633">
        <v>1</v>
      </c>
      <c r="N343" s="634">
        <v>74.41</v>
      </c>
    </row>
    <row r="344" spans="1:14" ht="14.4" customHeight="1" x14ac:dyDescent="0.3">
      <c r="A344" s="629" t="s">
        <v>532</v>
      </c>
      <c r="B344" s="630" t="s">
        <v>533</v>
      </c>
      <c r="C344" s="631" t="s">
        <v>549</v>
      </c>
      <c r="D344" s="632" t="s">
        <v>2066</v>
      </c>
      <c r="E344" s="631" t="s">
        <v>555</v>
      </c>
      <c r="F344" s="632" t="s">
        <v>2068</v>
      </c>
      <c r="G344" s="631" t="s">
        <v>556</v>
      </c>
      <c r="H344" s="631" t="s">
        <v>588</v>
      </c>
      <c r="I344" s="631" t="s">
        <v>589</v>
      </c>
      <c r="J344" s="631" t="s">
        <v>590</v>
      </c>
      <c r="K344" s="631" t="s">
        <v>591</v>
      </c>
      <c r="L344" s="633">
        <v>42.047902760140808</v>
      </c>
      <c r="M344" s="633">
        <v>5</v>
      </c>
      <c r="N344" s="634">
        <v>210.23951380070403</v>
      </c>
    </row>
    <row r="345" spans="1:14" ht="14.4" customHeight="1" x14ac:dyDescent="0.3">
      <c r="A345" s="629" t="s">
        <v>532</v>
      </c>
      <c r="B345" s="630" t="s">
        <v>533</v>
      </c>
      <c r="C345" s="631" t="s">
        <v>549</v>
      </c>
      <c r="D345" s="632" t="s">
        <v>2066</v>
      </c>
      <c r="E345" s="631" t="s">
        <v>555</v>
      </c>
      <c r="F345" s="632" t="s">
        <v>2068</v>
      </c>
      <c r="G345" s="631" t="s">
        <v>556</v>
      </c>
      <c r="H345" s="631" t="s">
        <v>592</v>
      </c>
      <c r="I345" s="631" t="s">
        <v>593</v>
      </c>
      <c r="J345" s="631" t="s">
        <v>590</v>
      </c>
      <c r="K345" s="631" t="s">
        <v>594</v>
      </c>
      <c r="L345" s="633">
        <v>81.178194296953933</v>
      </c>
      <c r="M345" s="633">
        <v>10</v>
      </c>
      <c r="N345" s="634">
        <v>811.78194296953927</v>
      </c>
    </row>
    <row r="346" spans="1:14" ht="14.4" customHeight="1" x14ac:dyDescent="0.3">
      <c r="A346" s="629" t="s">
        <v>532</v>
      </c>
      <c r="B346" s="630" t="s">
        <v>533</v>
      </c>
      <c r="C346" s="631" t="s">
        <v>549</v>
      </c>
      <c r="D346" s="632" t="s">
        <v>2066</v>
      </c>
      <c r="E346" s="631" t="s">
        <v>555</v>
      </c>
      <c r="F346" s="632" t="s">
        <v>2068</v>
      </c>
      <c r="G346" s="631" t="s">
        <v>556</v>
      </c>
      <c r="H346" s="631" t="s">
        <v>607</v>
      </c>
      <c r="I346" s="631" t="s">
        <v>608</v>
      </c>
      <c r="J346" s="631" t="s">
        <v>609</v>
      </c>
      <c r="K346" s="631" t="s">
        <v>610</v>
      </c>
      <c r="L346" s="633">
        <v>67.069059030146818</v>
      </c>
      <c r="M346" s="633">
        <v>11</v>
      </c>
      <c r="N346" s="634">
        <v>737.75964933161492</v>
      </c>
    </row>
    <row r="347" spans="1:14" ht="14.4" customHeight="1" x14ac:dyDescent="0.3">
      <c r="A347" s="629" t="s">
        <v>532</v>
      </c>
      <c r="B347" s="630" t="s">
        <v>533</v>
      </c>
      <c r="C347" s="631" t="s">
        <v>549</v>
      </c>
      <c r="D347" s="632" t="s">
        <v>2066</v>
      </c>
      <c r="E347" s="631" t="s">
        <v>555</v>
      </c>
      <c r="F347" s="632" t="s">
        <v>2068</v>
      </c>
      <c r="G347" s="631" t="s">
        <v>556</v>
      </c>
      <c r="H347" s="631" t="s">
        <v>1454</v>
      </c>
      <c r="I347" s="631" t="s">
        <v>1455</v>
      </c>
      <c r="J347" s="631" t="s">
        <v>1456</v>
      </c>
      <c r="K347" s="631" t="s">
        <v>1457</v>
      </c>
      <c r="L347" s="633">
        <v>59.320000000000007</v>
      </c>
      <c r="M347" s="633">
        <v>2</v>
      </c>
      <c r="N347" s="634">
        <v>118.64000000000001</v>
      </c>
    </row>
    <row r="348" spans="1:14" ht="14.4" customHeight="1" x14ac:dyDescent="0.3">
      <c r="A348" s="629" t="s">
        <v>532</v>
      </c>
      <c r="B348" s="630" t="s">
        <v>533</v>
      </c>
      <c r="C348" s="631" t="s">
        <v>549</v>
      </c>
      <c r="D348" s="632" t="s">
        <v>2066</v>
      </c>
      <c r="E348" s="631" t="s">
        <v>555</v>
      </c>
      <c r="F348" s="632" t="s">
        <v>2068</v>
      </c>
      <c r="G348" s="631" t="s">
        <v>556</v>
      </c>
      <c r="H348" s="631" t="s">
        <v>1458</v>
      </c>
      <c r="I348" s="631" t="s">
        <v>1459</v>
      </c>
      <c r="J348" s="631" t="s">
        <v>1460</v>
      </c>
      <c r="K348" s="631" t="s">
        <v>1461</v>
      </c>
      <c r="L348" s="633">
        <v>369.98136456851006</v>
      </c>
      <c r="M348" s="633">
        <v>119</v>
      </c>
      <c r="N348" s="634">
        <v>44027.782383652695</v>
      </c>
    </row>
    <row r="349" spans="1:14" ht="14.4" customHeight="1" x14ac:dyDescent="0.3">
      <c r="A349" s="629" t="s">
        <v>532</v>
      </c>
      <c r="B349" s="630" t="s">
        <v>533</v>
      </c>
      <c r="C349" s="631" t="s">
        <v>549</v>
      </c>
      <c r="D349" s="632" t="s">
        <v>2066</v>
      </c>
      <c r="E349" s="631" t="s">
        <v>555</v>
      </c>
      <c r="F349" s="632" t="s">
        <v>2068</v>
      </c>
      <c r="G349" s="631" t="s">
        <v>556</v>
      </c>
      <c r="H349" s="631" t="s">
        <v>1462</v>
      </c>
      <c r="I349" s="631" t="s">
        <v>1463</v>
      </c>
      <c r="J349" s="631" t="s">
        <v>1464</v>
      </c>
      <c r="K349" s="631" t="s">
        <v>1465</v>
      </c>
      <c r="L349" s="633">
        <v>29.889911593916121</v>
      </c>
      <c r="M349" s="633">
        <v>3</v>
      </c>
      <c r="N349" s="634">
        <v>89.66973478174836</v>
      </c>
    </row>
    <row r="350" spans="1:14" ht="14.4" customHeight="1" x14ac:dyDescent="0.3">
      <c r="A350" s="629" t="s">
        <v>532</v>
      </c>
      <c r="B350" s="630" t="s">
        <v>533</v>
      </c>
      <c r="C350" s="631" t="s">
        <v>549</v>
      </c>
      <c r="D350" s="632" t="s">
        <v>2066</v>
      </c>
      <c r="E350" s="631" t="s">
        <v>555</v>
      </c>
      <c r="F350" s="632" t="s">
        <v>2068</v>
      </c>
      <c r="G350" s="631" t="s">
        <v>556</v>
      </c>
      <c r="H350" s="631" t="s">
        <v>611</v>
      </c>
      <c r="I350" s="631" t="s">
        <v>612</v>
      </c>
      <c r="J350" s="631" t="s">
        <v>613</v>
      </c>
      <c r="K350" s="631" t="s">
        <v>614</v>
      </c>
      <c r="L350" s="633">
        <v>60.350209467282532</v>
      </c>
      <c r="M350" s="633">
        <v>19</v>
      </c>
      <c r="N350" s="634">
        <v>1146.6539798783681</v>
      </c>
    </row>
    <row r="351" spans="1:14" ht="14.4" customHeight="1" x14ac:dyDescent="0.3">
      <c r="A351" s="629" t="s">
        <v>532</v>
      </c>
      <c r="B351" s="630" t="s">
        <v>533</v>
      </c>
      <c r="C351" s="631" t="s">
        <v>549</v>
      </c>
      <c r="D351" s="632" t="s">
        <v>2066</v>
      </c>
      <c r="E351" s="631" t="s">
        <v>555</v>
      </c>
      <c r="F351" s="632" t="s">
        <v>2068</v>
      </c>
      <c r="G351" s="631" t="s">
        <v>556</v>
      </c>
      <c r="H351" s="631" t="s">
        <v>615</v>
      </c>
      <c r="I351" s="631" t="s">
        <v>616</v>
      </c>
      <c r="J351" s="631" t="s">
        <v>617</v>
      </c>
      <c r="K351" s="631" t="s">
        <v>618</v>
      </c>
      <c r="L351" s="633">
        <v>260</v>
      </c>
      <c r="M351" s="633">
        <v>1</v>
      </c>
      <c r="N351" s="634">
        <v>260</v>
      </c>
    </row>
    <row r="352" spans="1:14" ht="14.4" customHeight="1" x14ac:dyDescent="0.3">
      <c r="A352" s="629" t="s">
        <v>532</v>
      </c>
      <c r="B352" s="630" t="s">
        <v>533</v>
      </c>
      <c r="C352" s="631" t="s">
        <v>549</v>
      </c>
      <c r="D352" s="632" t="s">
        <v>2066</v>
      </c>
      <c r="E352" s="631" t="s">
        <v>555</v>
      </c>
      <c r="F352" s="632" t="s">
        <v>2068</v>
      </c>
      <c r="G352" s="631" t="s">
        <v>556</v>
      </c>
      <c r="H352" s="631" t="s">
        <v>619</v>
      </c>
      <c r="I352" s="631" t="s">
        <v>620</v>
      </c>
      <c r="J352" s="631" t="s">
        <v>621</v>
      </c>
      <c r="K352" s="631" t="s">
        <v>622</v>
      </c>
      <c r="L352" s="633">
        <v>151.1761929884286</v>
      </c>
      <c r="M352" s="633">
        <v>8</v>
      </c>
      <c r="N352" s="634">
        <v>1209.4095439074288</v>
      </c>
    </row>
    <row r="353" spans="1:14" ht="14.4" customHeight="1" x14ac:dyDescent="0.3">
      <c r="A353" s="629" t="s">
        <v>532</v>
      </c>
      <c r="B353" s="630" t="s">
        <v>533</v>
      </c>
      <c r="C353" s="631" t="s">
        <v>549</v>
      </c>
      <c r="D353" s="632" t="s">
        <v>2066</v>
      </c>
      <c r="E353" s="631" t="s">
        <v>555</v>
      </c>
      <c r="F353" s="632" t="s">
        <v>2068</v>
      </c>
      <c r="G353" s="631" t="s">
        <v>556</v>
      </c>
      <c r="H353" s="631" t="s">
        <v>1466</v>
      </c>
      <c r="I353" s="631" t="s">
        <v>1467</v>
      </c>
      <c r="J353" s="631" t="s">
        <v>1468</v>
      </c>
      <c r="K353" s="631" t="s">
        <v>1469</v>
      </c>
      <c r="L353" s="633">
        <v>132.53000000000003</v>
      </c>
      <c r="M353" s="633">
        <v>1</v>
      </c>
      <c r="N353" s="634">
        <v>132.53000000000003</v>
      </c>
    </row>
    <row r="354" spans="1:14" ht="14.4" customHeight="1" x14ac:dyDescent="0.3">
      <c r="A354" s="629" t="s">
        <v>532</v>
      </c>
      <c r="B354" s="630" t="s">
        <v>533</v>
      </c>
      <c r="C354" s="631" t="s">
        <v>549</v>
      </c>
      <c r="D354" s="632" t="s">
        <v>2066</v>
      </c>
      <c r="E354" s="631" t="s">
        <v>555</v>
      </c>
      <c r="F354" s="632" t="s">
        <v>2068</v>
      </c>
      <c r="G354" s="631" t="s">
        <v>556</v>
      </c>
      <c r="H354" s="631" t="s">
        <v>1470</v>
      </c>
      <c r="I354" s="631" t="s">
        <v>1471</v>
      </c>
      <c r="J354" s="631" t="s">
        <v>783</v>
      </c>
      <c r="K354" s="631" t="s">
        <v>1472</v>
      </c>
      <c r="L354" s="633">
        <v>194.05</v>
      </c>
      <c r="M354" s="633">
        <v>15</v>
      </c>
      <c r="N354" s="634">
        <v>2910.75</v>
      </c>
    </row>
    <row r="355" spans="1:14" ht="14.4" customHeight="1" x14ac:dyDescent="0.3">
      <c r="A355" s="629" t="s">
        <v>532</v>
      </c>
      <c r="B355" s="630" t="s">
        <v>533</v>
      </c>
      <c r="C355" s="631" t="s">
        <v>549</v>
      </c>
      <c r="D355" s="632" t="s">
        <v>2066</v>
      </c>
      <c r="E355" s="631" t="s">
        <v>555</v>
      </c>
      <c r="F355" s="632" t="s">
        <v>2068</v>
      </c>
      <c r="G355" s="631" t="s">
        <v>556</v>
      </c>
      <c r="H355" s="631" t="s">
        <v>631</v>
      </c>
      <c r="I355" s="631" t="s">
        <v>631</v>
      </c>
      <c r="J355" s="631" t="s">
        <v>632</v>
      </c>
      <c r="K355" s="631" t="s">
        <v>633</v>
      </c>
      <c r="L355" s="633">
        <v>38.210923393330383</v>
      </c>
      <c r="M355" s="633">
        <v>100</v>
      </c>
      <c r="N355" s="634">
        <v>3821.0923393330386</v>
      </c>
    </row>
    <row r="356" spans="1:14" ht="14.4" customHeight="1" x14ac:dyDescent="0.3">
      <c r="A356" s="629" t="s">
        <v>532</v>
      </c>
      <c r="B356" s="630" t="s">
        <v>533</v>
      </c>
      <c r="C356" s="631" t="s">
        <v>549</v>
      </c>
      <c r="D356" s="632" t="s">
        <v>2066</v>
      </c>
      <c r="E356" s="631" t="s">
        <v>555</v>
      </c>
      <c r="F356" s="632" t="s">
        <v>2068</v>
      </c>
      <c r="G356" s="631" t="s">
        <v>556</v>
      </c>
      <c r="H356" s="631" t="s">
        <v>1473</v>
      </c>
      <c r="I356" s="631" t="s">
        <v>1474</v>
      </c>
      <c r="J356" s="631" t="s">
        <v>636</v>
      </c>
      <c r="K356" s="631" t="s">
        <v>1475</v>
      </c>
      <c r="L356" s="633">
        <v>73.523949957737358</v>
      </c>
      <c r="M356" s="633">
        <v>5</v>
      </c>
      <c r="N356" s="634">
        <v>367.61974978868682</v>
      </c>
    </row>
    <row r="357" spans="1:14" ht="14.4" customHeight="1" x14ac:dyDescent="0.3">
      <c r="A357" s="629" t="s">
        <v>532</v>
      </c>
      <c r="B357" s="630" t="s">
        <v>533</v>
      </c>
      <c r="C357" s="631" t="s">
        <v>549</v>
      </c>
      <c r="D357" s="632" t="s">
        <v>2066</v>
      </c>
      <c r="E357" s="631" t="s">
        <v>555</v>
      </c>
      <c r="F357" s="632" t="s">
        <v>2068</v>
      </c>
      <c r="G357" s="631" t="s">
        <v>556</v>
      </c>
      <c r="H357" s="631" t="s">
        <v>634</v>
      </c>
      <c r="I357" s="631" t="s">
        <v>635</v>
      </c>
      <c r="J357" s="631" t="s">
        <v>636</v>
      </c>
      <c r="K357" s="631" t="s">
        <v>637</v>
      </c>
      <c r="L357" s="633">
        <v>236.51666666666674</v>
      </c>
      <c r="M357" s="633">
        <v>3</v>
      </c>
      <c r="N357" s="634">
        <v>709.55000000000018</v>
      </c>
    </row>
    <row r="358" spans="1:14" ht="14.4" customHeight="1" x14ac:dyDescent="0.3">
      <c r="A358" s="629" t="s">
        <v>532</v>
      </c>
      <c r="B358" s="630" t="s">
        <v>533</v>
      </c>
      <c r="C358" s="631" t="s">
        <v>549</v>
      </c>
      <c r="D358" s="632" t="s">
        <v>2066</v>
      </c>
      <c r="E358" s="631" t="s">
        <v>555</v>
      </c>
      <c r="F358" s="632" t="s">
        <v>2068</v>
      </c>
      <c r="G358" s="631" t="s">
        <v>556</v>
      </c>
      <c r="H358" s="631" t="s">
        <v>1476</v>
      </c>
      <c r="I358" s="631" t="s">
        <v>1477</v>
      </c>
      <c r="J358" s="631" t="s">
        <v>1478</v>
      </c>
      <c r="K358" s="631" t="s">
        <v>1141</v>
      </c>
      <c r="L358" s="633">
        <v>184.74</v>
      </c>
      <c r="M358" s="633">
        <v>1</v>
      </c>
      <c r="N358" s="634">
        <v>184.74</v>
      </c>
    </row>
    <row r="359" spans="1:14" ht="14.4" customHeight="1" x14ac:dyDescent="0.3">
      <c r="A359" s="629" t="s">
        <v>532</v>
      </c>
      <c r="B359" s="630" t="s">
        <v>533</v>
      </c>
      <c r="C359" s="631" t="s">
        <v>549</v>
      </c>
      <c r="D359" s="632" t="s">
        <v>2066</v>
      </c>
      <c r="E359" s="631" t="s">
        <v>555</v>
      </c>
      <c r="F359" s="632" t="s">
        <v>2068</v>
      </c>
      <c r="G359" s="631" t="s">
        <v>556</v>
      </c>
      <c r="H359" s="631" t="s">
        <v>646</v>
      </c>
      <c r="I359" s="631" t="s">
        <v>647</v>
      </c>
      <c r="J359" s="631" t="s">
        <v>648</v>
      </c>
      <c r="K359" s="631" t="s">
        <v>649</v>
      </c>
      <c r="L359" s="633">
        <v>339.88085801602557</v>
      </c>
      <c r="M359" s="633">
        <v>18</v>
      </c>
      <c r="N359" s="634">
        <v>6117.8554442884606</v>
      </c>
    </row>
    <row r="360" spans="1:14" ht="14.4" customHeight="1" x14ac:dyDescent="0.3">
      <c r="A360" s="629" t="s">
        <v>532</v>
      </c>
      <c r="B360" s="630" t="s">
        <v>533</v>
      </c>
      <c r="C360" s="631" t="s">
        <v>549</v>
      </c>
      <c r="D360" s="632" t="s">
        <v>2066</v>
      </c>
      <c r="E360" s="631" t="s">
        <v>555</v>
      </c>
      <c r="F360" s="632" t="s">
        <v>2068</v>
      </c>
      <c r="G360" s="631" t="s">
        <v>556</v>
      </c>
      <c r="H360" s="631" t="s">
        <v>1025</v>
      </c>
      <c r="I360" s="631" t="s">
        <v>1026</v>
      </c>
      <c r="J360" s="631" t="s">
        <v>1027</v>
      </c>
      <c r="K360" s="631" t="s">
        <v>649</v>
      </c>
      <c r="L360" s="633">
        <v>339.61999999999989</v>
      </c>
      <c r="M360" s="633">
        <v>1</v>
      </c>
      <c r="N360" s="634">
        <v>339.61999999999989</v>
      </c>
    </row>
    <row r="361" spans="1:14" ht="14.4" customHeight="1" x14ac:dyDescent="0.3">
      <c r="A361" s="629" t="s">
        <v>532</v>
      </c>
      <c r="B361" s="630" t="s">
        <v>533</v>
      </c>
      <c r="C361" s="631" t="s">
        <v>549</v>
      </c>
      <c r="D361" s="632" t="s">
        <v>2066</v>
      </c>
      <c r="E361" s="631" t="s">
        <v>555</v>
      </c>
      <c r="F361" s="632" t="s">
        <v>2068</v>
      </c>
      <c r="G361" s="631" t="s">
        <v>556</v>
      </c>
      <c r="H361" s="631" t="s">
        <v>1028</v>
      </c>
      <c r="I361" s="631" t="s">
        <v>1029</v>
      </c>
      <c r="J361" s="631" t="s">
        <v>1030</v>
      </c>
      <c r="K361" s="631" t="s">
        <v>1031</v>
      </c>
      <c r="L361" s="633">
        <v>76.92</v>
      </c>
      <c r="M361" s="633">
        <v>1</v>
      </c>
      <c r="N361" s="634">
        <v>76.92</v>
      </c>
    </row>
    <row r="362" spans="1:14" ht="14.4" customHeight="1" x14ac:dyDescent="0.3">
      <c r="A362" s="629" t="s">
        <v>532</v>
      </c>
      <c r="B362" s="630" t="s">
        <v>533</v>
      </c>
      <c r="C362" s="631" t="s">
        <v>549</v>
      </c>
      <c r="D362" s="632" t="s">
        <v>2066</v>
      </c>
      <c r="E362" s="631" t="s">
        <v>555</v>
      </c>
      <c r="F362" s="632" t="s">
        <v>2068</v>
      </c>
      <c r="G362" s="631" t="s">
        <v>556</v>
      </c>
      <c r="H362" s="631" t="s">
        <v>1479</v>
      </c>
      <c r="I362" s="631" t="s">
        <v>1480</v>
      </c>
      <c r="J362" s="631" t="s">
        <v>1481</v>
      </c>
      <c r="K362" s="631" t="s">
        <v>1482</v>
      </c>
      <c r="L362" s="633">
        <v>336.45587419049116</v>
      </c>
      <c r="M362" s="633">
        <v>1.95</v>
      </c>
      <c r="N362" s="634">
        <v>656.08895467145771</v>
      </c>
    </row>
    <row r="363" spans="1:14" ht="14.4" customHeight="1" x14ac:dyDescent="0.3">
      <c r="A363" s="629" t="s">
        <v>532</v>
      </c>
      <c r="B363" s="630" t="s">
        <v>533</v>
      </c>
      <c r="C363" s="631" t="s">
        <v>549</v>
      </c>
      <c r="D363" s="632" t="s">
        <v>2066</v>
      </c>
      <c r="E363" s="631" t="s">
        <v>555</v>
      </c>
      <c r="F363" s="632" t="s">
        <v>2068</v>
      </c>
      <c r="G363" s="631" t="s">
        <v>556</v>
      </c>
      <c r="H363" s="631" t="s">
        <v>1483</v>
      </c>
      <c r="I363" s="631" t="s">
        <v>1484</v>
      </c>
      <c r="J363" s="631" t="s">
        <v>1485</v>
      </c>
      <c r="K363" s="631" t="s">
        <v>1486</v>
      </c>
      <c r="L363" s="633">
        <v>192.45940508763368</v>
      </c>
      <c r="M363" s="633">
        <v>1</v>
      </c>
      <c r="N363" s="634">
        <v>192.45940508763368</v>
      </c>
    </row>
    <row r="364" spans="1:14" ht="14.4" customHeight="1" x14ac:dyDescent="0.3">
      <c r="A364" s="629" t="s">
        <v>532</v>
      </c>
      <c r="B364" s="630" t="s">
        <v>533</v>
      </c>
      <c r="C364" s="631" t="s">
        <v>549</v>
      </c>
      <c r="D364" s="632" t="s">
        <v>2066</v>
      </c>
      <c r="E364" s="631" t="s">
        <v>555</v>
      </c>
      <c r="F364" s="632" t="s">
        <v>2068</v>
      </c>
      <c r="G364" s="631" t="s">
        <v>556</v>
      </c>
      <c r="H364" s="631" t="s">
        <v>654</v>
      </c>
      <c r="I364" s="631" t="s">
        <v>655</v>
      </c>
      <c r="J364" s="631" t="s">
        <v>613</v>
      </c>
      <c r="K364" s="631" t="s">
        <v>656</v>
      </c>
      <c r="L364" s="633">
        <v>22.527030352622013</v>
      </c>
      <c r="M364" s="633">
        <v>37</v>
      </c>
      <c r="N364" s="634">
        <v>833.50012304701454</v>
      </c>
    </row>
    <row r="365" spans="1:14" ht="14.4" customHeight="1" x14ac:dyDescent="0.3">
      <c r="A365" s="629" t="s">
        <v>532</v>
      </c>
      <c r="B365" s="630" t="s">
        <v>533</v>
      </c>
      <c r="C365" s="631" t="s">
        <v>549</v>
      </c>
      <c r="D365" s="632" t="s">
        <v>2066</v>
      </c>
      <c r="E365" s="631" t="s">
        <v>555</v>
      </c>
      <c r="F365" s="632" t="s">
        <v>2068</v>
      </c>
      <c r="G365" s="631" t="s">
        <v>556</v>
      </c>
      <c r="H365" s="631" t="s">
        <v>1039</v>
      </c>
      <c r="I365" s="631" t="s">
        <v>1040</v>
      </c>
      <c r="J365" s="631" t="s">
        <v>1041</v>
      </c>
      <c r="K365" s="631" t="s">
        <v>1042</v>
      </c>
      <c r="L365" s="633">
        <v>134.23016552435533</v>
      </c>
      <c r="M365" s="633">
        <v>1</v>
      </c>
      <c r="N365" s="634">
        <v>134.23016552435533</v>
      </c>
    </row>
    <row r="366" spans="1:14" ht="14.4" customHeight="1" x14ac:dyDescent="0.3">
      <c r="A366" s="629" t="s">
        <v>532</v>
      </c>
      <c r="B366" s="630" t="s">
        <v>533</v>
      </c>
      <c r="C366" s="631" t="s">
        <v>549</v>
      </c>
      <c r="D366" s="632" t="s">
        <v>2066</v>
      </c>
      <c r="E366" s="631" t="s">
        <v>555</v>
      </c>
      <c r="F366" s="632" t="s">
        <v>2068</v>
      </c>
      <c r="G366" s="631" t="s">
        <v>556</v>
      </c>
      <c r="H366" s="631" t="s">
        <v>1043</v>
      </c>
      <c r="I366" s="631" t="s">
        <v>1044</v>
      </c>
      <c r="J366" s="631" t="s">
        <v>1045</v>
      </c>
      <c r="K366" s="631"/>
      <c r="L366" s="633">
        <v>198.99999999999994</v>
      </c>
      <c r="M366" s="633">
        <v>2</v>
      </c>
      <c r="N366" s="634">
        <v>397.99999999999989</v>
      </c>
    </row>
    <row r="367" spans="1:14" ht="14.4" customHeight="1" x14ac:dyDescent="0.3">
      <c r="A367" s="629" t="s">
        <v>532</v>
      </c>
      <c r="B367" s="630" t="s">
        <v>533</v>
      </c>
      <c r="C367" s="631" t="s">
        <v>549</v>
      </c>
      <c r="D367" s="632" t="s">
        <v>2066</v>
      </c>
      <c r="E367" s="631" t="s">
        <v>555</v>
      </c>
      <c r="F367" s="632" t="s">
        <v>2068</v>
      </c>
      <c r="G367" s="631" t="s">
        <v>556</v>
      </c>
      <c r="H367" s="631" t="s">
        <v>1487</v>
      </c>
      <c r="I367" s="631" t="s">
        <v>1488</v>
      </c>
      <c r="J367" s="631" t="s">
        <v>1489</v>
      </c>
      <c r="K367" s="631" t="s">
        <v>668</v>
      </c>
      <c r="L367" s="633">
        <v>151.25</v>
      </c>
      <c r="M367" s="633">
        <v>1</v>
      </c>
      <c r="N367" s="634">
        <v>151.25</v>
      </c>
    </row>
    <row r="368" spans="1:14" ht="14.4" customHeight="1" x14ac:dyDescent="0.3">
      <c r="A368" s="629" t="s">
        <v>532</v>
      </c>
      <c r="B368" s="630" t="s">
        <v>533</v>
      </c>
      <c r="C368" s="631" t="s">
        <v>549</v>
      </c>
      <c r="D368" s="632" t="s">
        <v>2066</v>
      </c>
      <c r="E368" s="631" t="s">
        <v>555</v>
      </c>
      <c r="F368" s="632" t="s">
        <v>2068</v>
      </c>
      <c r="G368" s="631" t="s">
        <v>556</v>
      </c>
      <c r="H368" s="631" t="s">
        <v>665</v>
      </c>
      <c r="I368" s="631" t="s">
        <v>666</v>
      </c>
      <c r="J368" s="631" t="s">
        <v>667</v>
      </c>
      <c r="K368" s="631" t="s">
        <v>668</v>
      </c>
      <c r="L368" s="633">
        <v>88.73</v>
      </c>
      <c r="M368" s="633">
        <v>2</v>
      </c>
      <c r="N368" s="634">
        <v>177.46</v>
      </c>
    </row>
    <row r="369" spans="1:14" ht="14.4" customHeight="1" x14ac:dyDescent="0.3">
      <c r="A369" s="629" t="s">
        <v>532</v>
      </c>
      <c r="B369" s="630" t="s">
        <v>533</v>
      </c>
      <c r="C369" s="631" t="s">
        <v>549</v>
      </c>
      <c r="D369" s="632" t="s">
        <v>2066</v>
      </c>
      <c r="E369" s="631" t="s">
        <v>555</v>
      </c>
      <c r="F369" s="632" t="s">
        <v>2068</v>
      </c>
      <c r="G369" s="631" t="s">
        <v>556</v>
      </c>
      <c r="H369" s="631" t="s">
        <v>1490</v>
      </c>
      <c r="I369" s="631" t="s">
        <v>1491</v>
      </c>
      <c r="J369" s="631" t="s">
        <v>1492</v>
      </c>
      <c r="K369" s="631" t="s">
        <v>1493</v>
      </c>
      <c r="L369" s="633">
        <v>69.56</v>
      </c>
      <c r="M369" s="633">
        <v>1</v>
      </c>
      <c r="N369" s="634">
        <v>69.56</v>
      </c>
    </row>
    <row r="370" spans="1:14" ht="14.4" customHeight="1" x14ac:dyDescent="0.3">
      <c r="A370" s="629" t="s">
        <v>532</v>
      </c>
      <c r="B370" s="630" t="s">
        <v>533</v>
      </c>
      <c r="C370" s="631" t="s">
        <v>549</v>
      </c>
      <c r="D370" s="632" t="s">
        <v>2066</v>
      </c>
      <c r="E370" s="631" t="s">
        <v>555</v>
      </c>
      <c r="F370" s="632" t="s">
        <v>2068</v>
      </c>
      <c r="G370" s="631" t="s">
        <v>556</v>
      </c>
      <c r="H370" s="631" t="s">
        <v>1494</v>
      </c>
      <c r="I370" s="631" t="s">
        <v>1495</v>
      </c>
      <c r="J370" s="631" t="s">
        <v>1496</v>
      </c>
      <c r="K370" s="631" t="s">
        <v>1497</v>
      </c>
      <c r="L370" s="633">
        <v>167.80667672061375</v>
      </c>
      <c r="M370" s="633">
        <v>35</v>
      </c>
      <c r="N370" s="634">
        <v>5873.2336852214812</v>
      </c>
    </row>
    <row r="371" spans="1:14" ht="14.4" customHeight="1" x14ac:dyDescent="0.3">
      <c r="A371" s="629" t="s">
        <v>532</v>
      </c>
      <c r="B371" s="630" t="s">
        <v>533</v>
      </c>
      <c r="C371" s="631" t="s">
        <v>549</v>
      </c>
      <c r="D371" s="632" t="s">
        <v>2066</v>
      </c>
      <c r="E371" s="631" t="s">
        <v>555</v>
      </c>
      <c r="F371" s="632" t="s">
        <v>2068</v>
      </c>
      <c r="G371" s="631" t="s">
        <v>556</v>
      </c>
      <c r="H371" s="631" t="s">
        <v>677</v>
      </c>
      <c r="I371" s="631" t="s">
        <v>678</v>
      </c>
      <c r="J371" s="631" t="s">
        <v>679</v>
      </c>
      <c r="K371" s="631" t="s">
        <v>680</v>
      </c>
      <c r="L371" s="633">
        <v>129.58973139454696</v>
      </c>
      <c r="M371" s="633">
        <v>1</v>
      </c>
      <c r="N371" s="634">
        <v>129.58973139454696</v>
      </c>
    </row>
    <row r="372" spans="1:14" ht="14.4" customHeight="1" x14ac:dyDescent="0.3">
      <c r="A372" s="629" t="s">
        <v>532</v>
      </c>
      <c r="B372" s="630" t="s">
        <v>533</v>
      </c>
      <c r="C372" s="631" t="s">
        <v>549</v>
      </c>
      <c r="D372" s="632" t="s">
        <v>2066</v>
      </c>
      <c r="E372" s="631" t="s">
        <v>555</v>
      </c>
      <c r="F372" s="632" t="s">
        <v>2068</v>
      </c>
      <c r="G372" s="631" t="s">
        <v>556</v>
      </c>
      <c r="H372" s="631" t="s">
        <v>1498</v>
      </c>
      <c r="I372" s="631" t="s">
        <v>1499</v>
      </c>
      <c r="J372" s="631" t="s">
        <v>1500</v>
      </c>
      <c r="K372" s="631" t="s">
        <v>1501</v>
      </c>
      <c r="L372" s="633">
        <v>376.20917995567936</v>
      </c>
      <c r="M372" s="633">
        <v>8</v>
      </c>
      <c r="N372" s="634">
        <v>3009.6734396454349</v>
      </c>
    </row>
    <row r="373" spans="1:14" ht="14.4" customHeight="1" x14ac:dyDescent="0.3">
      <c r="A373" s="629" t="s">
        <v>532</v>
      </c>
      <c r="B373" s="630" t="s">
        <v>533</v>
      </c>
      <c r="C373" s="631" t="s">
        <v>549</v>
      </c>
      <c r="D373" s="632" t="s">
        <v>2066</v>
      </c>
      <c r="E373" s="631" t="s">
        <v>555</v>
      </c>
      <c r="F373" s="632" t="s">
        <v>2068</v>
      </c>
      <c r="G373" s="631" t="s">
        <v>556</v>
      </c>
      <c r="H373" s="631" t="s">
        <v>681</v>
      </c>
      <c r="I373" s="631" t="s">
        <v>682</v>
      </c>
      <c r="J373" s="631" t="s">
        <v>683</v>
      </c>
      <c r="K373" s="631" t="s">
        <v>684</v>
      </c>
      <c r="L373" s="633">
        <v>67.478502672015125</v>
      </c>
      <c r="M373" s="633">
        <v>43</v>
      </c>
      <c r="N373" s="634">
        <v>2901.5756148966507</v>
      </c>
    </row>
    <row r="374" spans="1:14" ht="14.4" customHeight="1" x14ac:dyDescent="0.3">
      <c r="A374" s="629" t="s">
        <v>532</v>
      </c>
      <c r="B374" s="630" t="s">
        <v>533</v>
      </c>
      <c r="C374" s="631" t="s">
        <v>549</v>
      </c>
      <c r="D374" s="632" t="s">
        <v>2066</v>
      </c>
      <c r="E374" s="631" t="s">
        <v>555</v>
      </c>
      <c r="F374" s="632" t="s">
        <v>2068</v>
      </c>
      <c r="G374" s="631" t="s">
        <v>556</v>
      </c>
      <c r="H374" s="631" t="s">
        <v>1066</v>
      </c>
      <c r="I374" s="631" t="s">
        <v>1067</v>
      </c>
      <c r="J374" s="631" t="s">
        <v>1068</v>
      </c>
      <c r="K374" s="631" t="s">
        <v>1069</v>
      </c>
      <c r="L374" s="633">
        <v>121.80999999999996</v>
      </c>
      <c r="M374" s="633">
        <v>1</v>
      </c>
      <c r="N374" s="634">
        <v>121.80999999999996</v>
      </c>
    </row>
    <row r="375" spans="1:14" ht="14.4" customHeight="1" x14ac:dyDescent="0.3">
      <c r="A375" s="629" t="s">
        <v>532</v>
      </c>
      <c r="B375" s="630" t="s">
        <v>533</v>
      </c>
      <c r="C375" s="631" t="s">
        <v>549</v>
      </c>
      <c r="D375" s="632" t="s">
        <v>2066</v>
      </c>
      <c r="E375" s="631" t="s">
        <v>555</v>
      </c>
      <c r="F375" s="632" t="s">
        <v>2068</v>
      </c>
      <c r="G375" s="631" t="s">
        <v>556</v>
      </c>
      <c r="H375" s="631" t="s">
        <v>685</v>
      </c>
      <c r="I375" s="631" t="s">
        <v>686</v>
      </c>
      <c r="J375" s="631" t="s">
        <v>687</v>
      </c>
      <c r="K375" s="631" t="s">
        <v>688</v>
      </c>
      <c r="L375" s="633">
        <v>121.06</v>
      </c>
      <c r="M375" s="633">
        <v>2</v>
      </c>
      <c r="N375" s="634">
        <v>242.12</v>
      </c>
    </row>
    <row r="376" spans="1:14" ht="14.4" customHeight="1" x14ac:dyDescent="0.3">
      <c r="A376" s="629" t="s">
        <v>532</v>
      </c>
      <c r="B376" s="630" t="s">
        <v>533</v>
      </c>
      <c r="C376" s="631" t="s">
        <v>549</v>
      </c>
      <c r="D376" s="632" t="s">
        <v>2066</v>
      </c>
      <c r="E376" s="631" t="s">
        <v>555</v>
      </c>
      <c r="F376" s="632" t="s">
        <v>2068</v>
      </c>
      <c r="G376" s="631" t="s">
        <v>556</v>
      </c>
      <c r="H376" s="631" t="s">
        <v>1073</v>
      </c>
      <c r="I376" s="631" t="s">
        <v>1074</v>
      </c>
      <c r="J376" s="631" t="s">
        <v>1075</v>
      </c>
      <c r="K376" s="631" t="s">
        <v>1076</v>
      </c>
      <c r="L376" s="633">
        <v>76.680181174016155</v>
      </c>
      <c r="M376" s="633">
        <v>1</v>
      </c>
      <c r="N376" s="634">
        <v>76.680181174016155</v>
      </c>
    </row>
    <row r="377" spans="1:14" ht="14.4" customHeight="1" x14ac:dyDescent="0.3">
      <c r="A377" s="629" t="s">
        <v>532</v>
      </c>
      <c r="B377" s="630" t="s">
        <v>533</v>
      </c>
      <c r="C377" s="631" t="s">
        <v>549</v>
      </c>
      <c r="D377" s="632" t="s">
        <v>2066</v>
      </c>
      <c r="E377" s="631" t="s">
        <v>555</v>
      </c>
      <c r="F377" s="632" t="s">
        <v>2068</v>
      </c>
      <c r="G377" s="631" t="s">
        <v>556</v>
      </c>
      <c r="H377" s="631" t="s">
        <v>693</v>
      </c>
      <c r="I377" s="631" t="s">
        <v>694</v>
      </c>
      <c r="J377" s="631" t="s">
        <v>695</v>
      </c>
      <c r="K377" s="631" t="s">
        <v>696</v>
      </c>
      <c r="L377" s="633">
        <v>46.059525145504416</v>
      </c>
      <c r="M377" s="633">
        <v>22</v>
      </c>
      <c r="N377" s="634">
        <v>1013.3095532010972</v>
      </c>
    </row>
    <row r="378" spans="1:14" ht="14.4" customHeight="1" x14ac:dyDescent="0.3">
      <c r="A378" s="629" t="s">
        <v>532</v>
      </c>
      <c r="B378" s="630" t="s">
        <v>533</v>
      </c>
      <c r="C378" s="631" t="s">
        <v>549</v>
      </c>
      <c r="D378" s="632" t="s">
        <v>2066</v>
      </c>
      <c r="E378" s="631" t="s">
        <v>555</v>
      </c>
      <c r="F378" s="632" t="s">
        <v>2068</v>
      </c>
      <c r="G378" s="631" t="s">
        <v>556</v>
      </c>
      <c r="H378" s="631" t="s">
        <v>1148</v>
      </c>
      <c r="I378" s="631" t="s">
        <v>1502</v>
      </c>
      <c r="J378" s="631" t="s">
        <v>1503</v>
      </c>
      <c r="K378" s="631" t="s">
        <v>1504</v>
      </c>
      <c r="L378" s="633">
        <v>50.890000000000008</v>
      </c>
      <c r="M378" s="633">
        <v>3</v>
      </c>
      <c r="N378" s="634">
        <v>152.67000000000002</v>
      </c>
    </row>
    <row r="379" spans="1:14" ht="14.4" customHeight="1" x14ac:dyDescent="0.3">
      <c r="A379" s="629" t="s">
        <v>532</v>
      </c>
      <c r="B379" s="630" t="s">
        <v>533</v>
      </c>
      <c r="C379" s="631" t="s">
        <v>549</v>
      </c>
      <c r="D379" s="632" t="s">
        <v>2066</v>
      </c>
      <c r="E379" s="631" t="s">
        <v>555</v>
      </c>
      <c r="F379" s="632" t="s">
        <v>2068</v>
      </c>
      <c r="G379" s="631" t="s">
        <v>556</v>
      </c>
      <c r="H379" s="631" t="s">
        <v>1080</v>
      </c>
      <c r="I379" s="631" t="s">
        <v>1081</v>
      </c>
      <c r="J379" s="631" t="s">
        <v>699</v>
      </c>
      <c r="K379" s="631" t="s">
        <v>1082</v>
      </c>
      <c r="L379" s="633">
        <v>292.50386584083361</v>
      </c>
      <c r="M379" s="633">
        <v>33</v>
      </c>
      <c r="N379" s="634">
        <v>9652.6275727475095</v>
      </c>
    </row>
    <row r="380" spans="1:14" ht="14.4" customHeight="1" x14ac:dyDescent="0.3">
      <c r="A380" s="629" t="s">
        <v>532</v>
      </c>
      <c r="B380" s="630" t="s">
        <v>533</v>
      </c>
      <c r="C380" s="631" t="s">
        <v>549</v>
      </c>
      <c r="D380" s="632" t="s">
        <v>2066</v>
      </c>
      <c r="E380" s="631" t="s">
        <v>555</v>
      </c>
      <c r="F380" s="632" t="s">
        <v>2068</v>
      </c>
      <c r="G380" s="631" t="s">
        <v>556</v>
      </c>
      <c r="H380" s="631" t="s">
        <v>1505</v>
      </c>
      <c r="I380" s="631" t="s">
        <v>1506</v>
      </c>
      <c r="J380" s="631" t="s">
        <v>1507</v>
      </c>
      <c r="K380" s="631" t="s">
        <v>1508</v>
      </c>
      <c r="L380" s="633">
        <v>392.88995882822439</v>
      </c>
      <c r="M380" s="633">
        <v>15</v>
      </c>
      <c r="N380" s="634">
        <v>5893.3493824233656</v>
      </c>
    </row>
    <row r="381" spans="1:14" ht="14.4" customHeight="1" x14ac:dyDescent="0.3">
      <c r="A381" s="629" t="s">
        <v>532</v>
      </c>
      <c r="B381" s="630" t="s">
        <v>533</v>
      </c>
      <c r="C381" s="631" t="s">
        <v>549</v>
      </c>
      <c r="D381" s="632" t="s">
        <v>2066</v>
      </c>
      <c r="E381" s="631" t="s">
        <v>555</v>
      </c>
      <c r="F381" s="632" t="s">
        <v>2068</v>
      </c>
      <c r="G381" s="631" t="s">
        <v>556</v>
      </c>
      <c r="H381" s="631" t="s">
        <v>1083</v>
      </c>
      <c r="I381" s="631" t="s">
        <v>1084</v>
      </c>
      <c r="J381" s="631" t="s">
        <v>1085</v>
      </c>
      <c r="K381" s="631" t="s">
        <v>1086</v>
      </c>
      <c r="L381" s="633">
        <v>91.570000000000007</v>
      </c>
      <c r="M381" s="633">
        <v>4</v>
      </c>
      <c r="N381" s="634">
        <v>366.28000000000003</v>
      </c>
    </row>
    <row r="382" spans="1:14" ht="14.4" customHeight="1" x14ac:dyDescent="0.3">
      <c r="A382" s="629" t="s">
        <v>532</v>
      </c>
      <c r="B382" s="630" t="s">
        <v>533</v>
      </c>
      <c r="C382" s="631" t="s">
        <v>549</v>
      </c>
      <c r="D382" s="632" t="s">
        <v>2066</v>
      </c>
      <c r="E382" s="631" t="s">
        <v>555</v>
      </c>
      <c r="F382" s="632" t="s">
        <v>2068</v>
      </c>
      <c r="G382" s="631" t="s">
        <v>556</v>
      </c>
      <c r="H382" s="631" t="s">
        <v>1509</v>
      </c>
      <c r="I382" s="631" t="s">
        <v>1510</v>
      </c>
      <c r="J382" s="631" t="s">
        <v>1511</v>
      </c>
      <c r="K382" s="631" t="s">
        <v>1512</v>
      </c>
      <c r="L382" s="633">
        <v>226.46396488626638</v>
      </c>
      <c r="M382" s="633">
        <v>16</v>
      </c>
      <c r="N382" s="634">
        <v>3623.4234381802621</v>
      </c>
    </row>
    <row r="383" spans="1:14" ht="14.4" customHeight="1" x14ac:dyDescent="0.3">
      <c r="A383" s="629" t="s">
        <v>532</v>
      </c>
      <c r="B383" s="630" t="s">
        <v>533</v>
      </c>
      <c r="C383" s="631" t="s">
        <v>549</v>
      </c>
      <c r="D383" s="632" t="s">
        <v>2066</v>
      </c>
      <c r="E383" s="631" t="s">
        <v>555</v>
      </c>
      <c r="F383" s="632" t="s">
        <v>2068</v>
      </c>
      <c r="G383" s="631" t="s">
        <v>556</v>
      </c>
      <c r="H383" s="631" t="s">
        <v>1111</v>
      </c>
      <c r="I383" s="631" t="s">
        <v>238</v>
      </c>
      <c r="J383" s="631" t="s">
        <v>1112</v>
      </c>
      <c r="K383" s="631"/>
      <c r="L383" s="633">
        <v>644.18285714285719</v>
      </c>
      <c r="M383" s="633">
        <v>7</v>
      </c>
      <c r="N383" s="634">
        <v>4509.2800000000007</v>
      </c>
    </row>
    <row r="384" spans="1:14" ht="14.4" customHeight="1" x14ac:dyDescent="0.3">
      <c r="A384" s="629" t="s">
        <v>532</v>
      </c>
      <c r="B384" s="630" t="s">
        <v>533</v>
      </c>
      <c r="C384" s="631" t="s">
        <v>549</v>
      </c>
      <c r="D384" s="632" t="s">
        <v>2066</v>
      </c>
      <c r="E384" s="631" t="s">
        <v>555</v>
      </c>
      <c r="F384" s="632" t="s">
        <v>2068</v>
      </c>
      <c r="G384" s="631" t="s">
        <v>556</v>
      </c>
      <c r="H384" s="631" t="s">
        <v>1513</v>
      </c>
      <c r="I384" s="631" t="s">
        <v>1514</v>
      </c>
      <c r="J384" s="631" t="s">
        <v>1515</v>
      </c>
      <c r="K384" s="631" t="s">
        <v>1516</v>
      </c>
      <c r="L384" s="633">
        <v>155.15458181815393</v>
      </c>
      <c r="M384" s="633">
        <v>35</v>
      </c>
      <c r="N384" s="634">
        <v>5430.4103636353875</v>
      </c>
    </row>
    <row r="385" spans="1:14" ht="14.4" customHeight="1" x14ac:dyDescent="0.3">
      <c r="A385" s="629" t="s">
        <v>532</v>
      </c>
      <c r="B385" s="630" t="s">
        <v>533</v>
      </c>
      <c r="C385" s="631" t="s">
        <v>549</v>
      </c>
      <c r="D385" s="632" t="s">
        <v>2066</v>
      </c>
      <c r="E385" s="631" t="s">
        <v>555</v>
      </c>
      <c r="F385" s="632" t="s">
        <v>2068</v>
      </c>
      <c r="G385" s="631" t="s">
        <v>556</v>
      </c>
      <c r="H385" s="631" t="s">
        <v>1517</v>
      </c>
      <c r="I385" s="631" t="s">
        <v>238</v>
      </c>
      <c r="J385" s="631" t="s">
        <v>1518</v>
      </c>
      <c r="K385" s="631"/>
      <c r="L385" s="633">
        <v>47.697223601638164</v>
      </c>
      <c r="M385" s="633">
        <v>14</v>
      </c>
      <c r="N385" s="634">
        <v>667.76113042293434</v>
      </c>
    </row>
    <row r="386" spans="1:14" ht="14.4" customHeight="1" x14ac:dyDescent="0.3">
      <c r="A386" s="629" t="s">
        <v>532</v>
      </c>
      <c r="B386" s="630" t="s">
        <v>533</v>
      </c>
      <c r="C386" s="631" t="s">
        <v>549</v>
      </c>
      <c r="D386" s="632" t="s">
        <v>2066</v>
      </c>
      <c r="E386" s="631" t="s">
        <v>555</v>
      </c>
      <c r="F386" s="632" t="s">
        <v>2068</v>
      </c>
      <c r="G386" s="631" t="s">
        <v>556</v>
      </c>
      <c r="H386" s="631" t="s">
        <v>1519</v>
      </c>
      <c r="I386" s="631" t="s">
        <v>238</v>
      </c>
      <c r="J386" s="631" t="s">
        <v>1520</v>
      </c>
      <c r="K386" s="631"/>
      <c r="L386" s="633">
        <v>68.789999999999978</v>
      </c>
      <c r="M386" s="633">
        <v>1</v>
      </c>
      <c r="N386" s="634">
        <v>68.789999999999978</v>
      </c>
    </row>
    <row r="387" spans="1:14" ht="14.4" customHeight="1" x14ac:dyDescent="0.3">
      <c r="A387" s="629" t="s">
        <v>532</v>
      </c>
      <c r="B387" s="630" t="s">
        <v>533</v>
      </c>
      <c r="C387" s="631" t="s">
        <v>549</v>
      </c>
      <c r="D387" s="632" t="s">
        <v>2066</v>
      </c>
      <c r="E387" s="631" t="s">
        <v>555</v>
      </c>
      <c r="F387" s="632" t="s">
        <v>2068</v>
      </c>
      <c r="G387" s="631" t="s">
        <v>556</v>
      </c>
      <c r="H387" s="631" t="s">
        <v>1521</v>
      </c>
      <c r="I387" s="631" t="s">
        <v>238</v>
      </c>
      <c r="J387" s="631" t="s">
        <v>1522</v>
      </c>
      <c r="K387" s="631"/>
      <c r="L387" s="633">
        <v>41.039999999999992</v>
      </c>
      <c r="M387" s="633">
        <v>6</v>
      </c>
      <c r="N387" s="634">
        <v>246.23999999999995</v>
      </c>
    </row>
    <row r="388" spans="1:14" ht="14.4" customHeight="1" x14ac:dyDescent="0.3">
      <c r="A388" s="629" t="s">
        <v>532</v>
      </c>
      <c r="B388" s="630" t="s">
        <v>533</v>
      </c>
      <c r="C388" s="631" t="s">
        <v>549</v>
      </c>
      <c r="D388" s="632" t="s">
        <v>2066</v>
      </c>
      <c r="E388" s="631" t="s">
        <v>555</v>
      </c>
      <c r="F388" s="632" t="s">
        <v>2068</v>
      </c>
      <c r="G388" s="631" t="s">
        <v>556</v>
      </c>
      <c r="H388" s="631" t="s">
        <v>709</v>
      </c>
      <c r="I388" s="631" t="s">
        <v>238</v>
      </c>
      <c r="J388" s="631" t="s">
        <v>710</v>
      </c>
      <c r="K388" s="631"/>
      <c r="L388" s="633">
        <v>182.98306434471047</v>
      </c>
      <c r="M388" s="633">
        <v>3</v>
      </c>
      <c r="N388" s="634">
        <v>548.94919303413144</v>
      </c>
    </row>
    <row r="389" spans="1:14" ht="14.4" customHeight="1" x14ac:dyDescent="0.3">
      <c r="A389" s="629" t="s">
        <v>532</v>
      </c>
      <c r="B389" s="630" t="s">
        <v>533</v>
      </c>
      <c r="C389" s="631" t="s">
        <v>549</v>
      </c>
      <c r="D389" s="632" t="s">
        <v>2066</v>
      </c>
      <c r="E389" s="631" t="s">
        <v>555</v>
      </c>
      <c r="F389" s="632" t="s">
        <v>2068</v>
      </c>
      <c r="G389" s="631" t="s">
        <v>556</v>
      </c>
      <c r="H389" s="631" t="s">
        <v>1115</v>
      </c>
      <c r="I389" s="631" t="s">
        <v>238</v>
      </c>
      <c r="J389" s="631" t="s">
        <v>1116</v>
      </c>
      <c r="K389" s="631"/>
      <c r="L389" s="633">
        <v>42.59131355982074</v>
      </c>
      <c r="M389" s="633">
        <v>23</v>
      </c>
      <c r="N389" s="634">
        <v>979.60021187587699</v>
      </c>
    </row>
    <row r="390" spans="1:14" ht="14.4" customHeight="1" x14ac:dyDescent="0.3">
      <c r="A390" s="629" t="s">
        <v>532</v>
      </c>
      <c r="B390" s="630" t="s">
        <v>533</v>
      </c>
      <c r="C390" s="631" t="s">
        <v>549</v>
      </c>
      <c r="D390" s="632" t="s">
        <v>2066</v>
      </c>
      <c r="E390" s="631" t="s">
        <v>555</v>
      </c>
      <c r="F390" s="632" t="s">
        <v>2068</v>
      </c>
      <c r="G390" s="631" t="s">
        <v>556</v>
      </c>
      <c r="H390" s="631" t="s">
        <v>711</v>
      </c>
      <c r="I390" s="631" t="s">
        <v>238</v>
      </c>
      <c r="J390" s="631" t="s">
        <v>712</v>
      </c>
      <c r="K390" s="631"/>
      <c r="L390" s="633">
        <v>143.19</v>
      </c>
      <c r="M390" s="633">
        <v>1</v>
      </c>
      <c r="N390" s="634">
        <v>143.19</v>
      </c>
    </row>
    <row r="391" spans="1:14" ht="14.4" customHeight="1" x14ac:dyDescent="0.3">
      <c r="A391" s="629" t="s">
        <v>532</v>
      </c>
      <c r="B391" s="630" t="s">
        <v>533</v>
      </c>
      <c r="C391" s="631" t="s">
        <v>549</v>
      </c>
      <c r="D391" s="632" t="s">
        <v>2066</v>
      </c>
      <c r="E391" s="631" t="s">
        <v>555</v>
      </c>
      <c r="F391" s="632" t="s">
        <v>2068</v>
      </c>
      <c r="G391" s="631" t="s">
        <v>556</v>
      </c>
      <c r="H391" s="631" t="s">
        <v>713</v>
      </c>
      <c r="I391" s="631" t="s">
        <v>238</v>
      </c>
      <c r="J391" s="631" t="s">
        <v>714</v>
      </c>
      <c r="K391" s="631"/>
      <c r="L391" s="633">
        <v>98.708658412238336</v>
      </c>
      <c r="M391" s="633">
        <v>51</v>
      </c>
      <c r="N391" s="634">
        <v>5034.1415790241554</v>
      </c>
    </row>
    <row r="392" spans="1:14" ht="14.4" customHeight="1" x14ac:dyDescent="0.3">
      <c r="A392" s="629" t="s">
        <v>532</v>
      </c>
      <c r="B392" s="630" t="s">
        <v>533</v>
      </c>
      <c r="C392" s="631" t="s">
        <v>549</v>
      </c>
      <c r="D392" s="632" t="s">
        <v>2066</v>
      </c>
      <c r="E392" s="631" t="s">
        <v>555</v>
      </c>
      <c r="F392" s="632" t="s">
        <v>2068</v>
      </c>
      <c r="G392" s="631" t="s">
        <v>556</v>
      </c>
      <c r="H392" s="631" t="s">
        <v>719</v>
      </c>
      <c r="I392" s="631" t="s">
        <v>720</v>
      </c>
      <c r="J392" s="631" t="s">
        <v>721</v>
      </c>
      <c r="K392" s="631" t="s">
        <v>722</v>
      </c>
      <c r="L392" s="633">
        <v>95.69983476275641</v>
      </c>
      <c r="M392" s="633">
        <v>1</v>
      </c>
      <c r="N392" s="634">
        <v>95.69983476275641</v>
      </c>
    </row>
    <row r="393" spans="1:14" ht="14.4" customHeight="1" x14ac:dyDescent="0.3">
      <c r="A393" s="629" t="s">
        <v>532</v>
      </c>
      <c r="B393" s="630" t="s">
        <v>533</v>
      </c>
      <c r="C393" s="631" t="s">
        <v>549</v>
      </c>
      <c r="D393" s="632" t="s">
        <v>2066</v>
      </c>
      <c r="E393" s="631" t="s">
        <v>555</v>
      </c>
      <c r="F393" s="632" t="s">
        <v>2068</v>
      </c>
      <c r="G393" s="631" t="s">
        <v>556</v>
      </c>
      <c r="H393" s="631" t="s">
        <v>1523</v>
      </c>
      <c r="I393" s="631" t="s">
        <v>1524</v>
      </c>
      <c r="J393" s="631" t="s">
        <v>1109</v>
      </c>
      <c r="K393" s="631" t="s">
        <v>1525</v>
      </c>
      <c r="L393" s="633">
        <v>59.460719800253571</v>
      </c>
      <c r="M393" s="633">
        <v>1</v>
      </c>
      <c r="N393" s="634">
        <v>59.460719800253571</v>
      </c>
    </row>
    <row r="394" spans="1:14" ht="14.4" customHeight="1" x14ac:dyDescent="0.3">
      <c r="A394" s="629" t="s">
        <v>532</v>
      </c>
      <c r="B394" s="630" t="s">
        <v>533</v>
      </c>
      <c r="C394" s="631" t="s">
        <v>549</v>
      </c>
      <c r="D394" s="632" t="s">
        <v>2066</v>
      </c>
      <c r="E394" s="631" t="s">
        <v>555</v>
      </c>
      <c r="F394" s="632" t="s">
        <v>2068</v>
      </c>
      <c r="G394" s="631" t="s">
        <v>556</v>
      </c>
      <c r="H394" s="631" t="s">
        <v>723</v>
      </c>
      <c r="I394" s="631" t="s">
        <v>724</v>
      </c>
      <c r="J394" s="631" t="s">
        <v>725</v>
      </c>
      <c r="K394" s="631" t="s">
        <v>726</v>
      </c>
      <c r="L394" s="633">
        <v>63.936769023981221</v>
      </c>
      <c r="M394" s="633">
        <v>3</v>
      </c>
      <c r="N394" s="634">
        <v>191.81030707194367</v>
      </c>
    </row>
    <row r="395" spans="1:14" ht="14.4" customHeight="1" x14ac:dyDescent="0.3">
      <c r="A395" s="629" t="s">
        <v>532</v>
      </c>
      <c r="B395" s="630" t="s">
        <v>533</v>
      </c>
      <c r="C395" s="631" t="s">
        <v>549</v>
      </c>
      <c r="D395" s="632" t="s">
        <v>2066</v>
      </c>
      <c r="E395" s="631" t="s">
        <v>555</v>
      </c>
      <c r="F395" s="632" t="s">
        <v>2068</v>
      </c>
      <c r="G395" s="631" t="s">
        <v>556</v>
      </c>
      <c r="H395" s="631" t="s">
        <v>1526</v>
      </c>
      <c r="I395" s="631" t="s">
        <v>1527</v>
      </c>
      <c r="J395" s="631" t="s">
        <v>1528</v>
      </c>
      <c r="K395" s="631" t="s">
        <v>1529</v>
      </c>
      <c r="L395" s="633">
        <v>97.899989878798905</v>
      </c>
      <c r="M395" s="633">
        <v>1</v>
      </c>
      <c r="N395" s="634">
        <v>97.899989878798905</v>
      </c>
    </row>
    <row r="396" spans="1:14" ht="14.4" customHeight="1" x14ac:dyDescent="0.3">
      <c r="A396" s="629" t="s">
        <v>532</v>
      </c>
      <c r="B396" s="630" t="s">
        <v>533</v>
      </c>
      <c r="C396" s="631" t="s">
        <v>549</v>
      </c>
      <c r="D396" s="632" t="s">
        <v>2066</v>
      </c>
      <c r="E396" s="631" t="s">
        <v>555</v>
      </c>
      <c r="F396" s="632" t="s">
        <v>2068</v>
      </c>
      <c r="G396" s="631" t="s">
        <v>556</v>
      </c>
      <c r="H396" s="631" t="s">
        <v>1117</v>
      </c>
      <c r="I396" s="631" t="s">
        <v>238</v>
      </c>
      <c r="J396" s="631" t="s">
        <v>1118</v>
      </c>
      <c r="K396" s="631" t="s">
        <v>1119</v>
      </c>
      <c r="L396" s="633">
        <v>42.712000000000003</v>
      </c>
      <c r="M396" s="633">
        <v>5</v>
      </c>
      <c r="N396" s="634">
        <v>213.56</v>
      </c>
    </row>
    <row r="397" spans="1:14" ht="14.4" customHeight="1" x14ac:dyDescent="0.3">
      <c r="A397" s="629" t="s">
        <v>532</v>
      </c>
      <c r="B397" s="630" t="s">
        <v>533</v>
      </c>
      <c r="C397" s="631" t="s">
        <v>549</v>
      </c>
      <c r="D397" s="632" t="s">
        <v>2066</v>
      </c>
      <c r="E397" s="631" t="s">
        <v>555</v>
      </c>
      <c r="F397" s="632" t="s">
        <v>2068</v>
      </c>
      <c r="G397" s="631" t="s">
        <v>556</v>
      </c>
      <c r="H397" s="631" t="s">
        <v>735</v>
      </c>
      <c r="I397" s="631" t="s">
        <v>736</v>
      </c>
      <c r="J397" s="631" t="s">
        <v>737</v>
      </c>
      <c r="K397" s="631" t="s">
        <v>738</v>
      </c>
      <c r="L397" s="633">
        <v>37.630000000000003</v>
      </c>
      <c r="M397" s="633">
        <v>2</v>
      </c>
      <c r="N397" s="634">
        <v>75.260000000000005</v>
      </c>
    </row>
    <row r="398" spans="1:14" ht="14.4" customHeight="1" x14ac:dyDescent="0.3">
      <c r="A398" s="629" t="s">
        <v>532</v>
      </c>
      <c r="B398" s="630" t="s">
        <v>533</v>
      </c>
      <c r="C398" s="631" t="s">
        <v>549</v>
      </c>
      <c r="D398" s="632" t="s">
        <v>2066</v>
      </c>
      <c r="E398" s="631" t="s">
        <v>555</v>
      </c>
      <c r="F398" s="632" t="s">
        <v>2068</v>
      </c>
      <c r="G398" s="631" t="s">
        <v>556</v>
      </c>
      <c r="H398" s="631" t="s">
        <v>739</v>
      </c>
      <c r="I398" s="631" t="s">
        <v>740</v>
      </c>
      <c r="J398" s="631" t="s">
        <v>741</v>
      </c>
      <c r="K398" s="631" t="s">
        <v>742</v>
      </c>
      <c r="L398" s="633">
        <v>59.21</v>
      </c>
      <c r="M398" s="633">
        <v>4</v>
      </c>
      <c r="N398" s="634">
        <v>236.84</v>
      </c>
    </row>
    <row r="399" spans="1:14" ht="14.4" customHeight="1" x14ac:dyDescent="0.3">
      <c r="A399" s="629" t="s">
        <v>532</v>
      </c>
      <c r="B399" s="630" t="s">
        <v>533</v>
      </c>
      <c r="C399" s="631" t="s">
        <v>549</v>
      </c>
      <c r="D399" s="632" t="s">
        <v>2066</v>
      </c>
      <c r="E399" s="631" t="s">
        <v>555</v>
      </c>
      <c r="F399" s="632" t="s">
        <v>2068</v>
      </c>
      <c r="G399" s="631" t="s">
        <v>556</v>
      </c>
      <c r="H399" s="631" t="s">
        <v>1530</v>
      </c>
      <c r="I399" s="631" t="s">
        <v>1531</v>
      </c>
      <c r="J399" s="631" t="s">
        <v>741</v>
      </c>
      <c r="K399" s="631" t="s">
        <v>1532</v>
      </c>
      <c r="L399" s="633">
        <v>29.52</v>
      </c>
      <c r="M399" s="633">
        <v>2</v>
      </c>
      <c r="N399" s="634">
        <v>59.04</v>
      </c>
    </row>
    <row r="400" spans="1:14" ht="14.4" customHeight="1" x14ac:dyDescent="0.3">
      <c r="A400" s="629" t="s">
        <v>532</v>
      </c>
      <c r="B400" s="630" t="s">
        <v>533</v>
      </c>
      <c r="C400" s="631" t="s">
        <v>549</v>
      </c>
      <c r="D400" s="632" t="s">
        <v>2066</v>
      </c>
      <c r="E400" s="631" t="s">
        <v>555</v>
      </c>
      <c r="F400" s="632" t="s">
        <v>2068</v>
      </c>
      <c r="G400" s="631" t="s">
        <v>556</v>
      </c>
      <c r="H400" s="631" t="s">
        <v>1533</v>
      </c>
      <c r="I400" s="631" t="s">
        <v>1534</v>
      </c>
      <c r="J400" s="631" t="s">
        <v>1030</v>
      </c>
      <c r="K400" s="631" t="s">
        <v>1535</v>
      </c>
      <c r="L400" s="633">
        <v>61.379987018675095</v>
      </c>
      <c r="M400" s="633">
        <v>8</v>
      </c>
      <c r="N400" s="634">
        <v>491.03989614940076</v>
      </c>
    </row>
    <row r="401" spans="1:14" ht="14.4" customHeight="1" x14ac:dyDescent="0.3">
      <c r="A401" s="629" t="s">
        <v>532</v>
      </c>
      <c r="B401" s="630" t="s">
        <v>533</v>
      </c>
      <c r="C401" s="631" t="s">
        <v>549</v>
      </c>
      <c r="D401" s="632" t="s">
        <v>2066</v>
      </c>
      <c r="E401" s="631" t="s">
        <v>555</v>
      </c>
      <c r="F401" s="632" t="s">
        <v>2068</v>
      </c>
      <c r="G401" s="631" t="s">
        <v>556</v>
      </c>
      <c r="H401" s="631" t="s">
        <v>743</v>
      </c>
      <c r="I401" s="631" t="s">
        <v>238</v>
      </c>
      <c r="J401" s="631" t="s">
        <v>744</v>
      </c>
      <c r="K401" s="631"/>
      <c r="L401" s="633">
        <v>58.412500690828885</v>
      </c>
      <c r="M401" s="633">
        <v>24</v>
      </c>
      <c r="N401" s="634">
        <v>1401.9000165798932</v>
      </c>
    </row>
    <row r="402" spans="1:14" ht="14.4" customHeight="1" x14ac:dyDescent="0.3">
      <c r="A402" s="629" t="s">
        <v>532</v>
      </c>
      <c r="B402" s="630" t="s">
        <v>533</v>
      </c>
      <c r="C402" s="631" t="s">
        <v>549</v>
      </c>
      <c r="D402" s="632" t="s">
        <v>2066</v>
      </c>
      <c r="E402" s="631" t="s">
        <v>555</v>
      </c>
      <c r="F402" s="632" t="s">
        <v>2068</v>
      </c>
      <c r="G402" s="631" t="s">
        <v>556</v>
      </c>
      <c r="H402" s="631" t="s">
        <v>1128</v>
      </c>
      <c r="I402" s="631" t="s">
        <v>1129</v>
      </c>
      <c r="J402" s="631" t="s">
        <v>703</v>
      </c>
      <c r="K402" s="631" t="s">
        <v>1130</v>
      </c>
      <c r="L402" s="633">
        <v>180.14988436078283</v>
      </c>
      <c r="M402" s="633">
        <v>1</v>
      </c>
      <c r="N402" s="634">
        <v>180.14988436078283</v>
      </c>
    </row>
    <row r="403" spans="1:14" ht="14.4" customHeight="1" x14ac:dyDescent="0.3">
      <c r="A403" s="629" t="s">
        <v>532</v>
      </c>
      <c r="B403" s="630" t="s">
        <v>533</v>
      </c>
      <c r="C403" s="631" t="s">
        <v>549</v>
      </c>
      <c r="D403" s="632" t="s">
        <v>2066</v>
      </c>
      <c r="E403" s="631" t="s">
        <v>555</v>
      </c>
      <c r="F403" s="632" t="s">
        <v>2068</v>
      </c>
      <c r="G403" s="631" t="s">
        <v>556</v>
      </c>
      <c r="H403" s="631" t="s">
        <v>745</v>
      </c>
      <c r="I403" s="631" t="s">
        <v>746</v>
      </c>
      <c r="J403" s="631" t="s">
        <v>747</v>
      </c>
      <c r="K403" s="631" t="s">
        <v>748</v>
      </c>
      <c r="L403" s="633">
        <v>19.139900018838706</v>
      </c>
      <c r="M403" s="633">
        <v>4</v>
      </c>
      <c r="N403" s="634">
        <v>76.559600075354822</v>
      </c>
    </row>
    <row r="404" spans="1:14" ht="14.4" customHeight="1" x14ac:dyDescent="0.3">
      <c r="A404" s="629" t="s">
        <v>532</v>
      </c>
      <c r="B404" s="630" t="s">
        <v>533</v>
      </c>
      <c r="C404" s="631" t="s">
        <v>549</v>
      </c>
      <c r="D404" s="632" t="s">
        <v>2066</v>
      </c>
      <c r="E404" s="631" t="s">
        <v>555</v>
      </c>
      <c r="F404" s="632" t="s">
        <v>2068</v>
      </c>
      <c r="G404" s="631" t="s">
        <v>556</v>
      </c>
      <c r="H404" s="631" t="s">
        <v>1131</v>
      </c>
      <c r="I404" s="631" t="s">
        <v>1132</v>
      </c>
      <c r="J404" s="631" t="s">
        <v>747</v>
      </c>
      <c r="K404" s="631" t="s">
        <v>1133</v>
      </c>
      <c r="L404" s="633">
        <v>28.130000531304411</v>
      </c>
      <c r="M404" s="633">
        <v>17</v>
      </c>
      <c r="N404" s="634">
        <v>478.21000903217498</v>
      </c>
    </row>
    <row r="405" spans="1:14" ht="14.4" customHeight="1" x14ac:dyDescent="0.3">
      <c r="A405" s="629" t="s">
        <v>532</v>
      </c>
      <c r="B405" s="630" t="s">
        <v>533</v>
      </c>
      <c r="C405" s="631" t="s">
        <v>549</v>
      </c>
      <c r="D405" s="632" t="s">
        <v>2066</v>
      </c>
      <c r="E405" s="631" t="s">
        <v>555</v>
      </c>
      <c r="F405" s="632" t="s">
        <v>2068</v>
      </c>
      <c r="G405" s="631" t="s">
        <v>556</v>
      </c>
      <c r="H405" s="631" t="s">
        <v>756</v>
      </c>
      <c r="I405" s="631" t="s">
        <v>757</v>
      </c>
      <c r="J405" s="631" t="s">
        <v>758</v>
      </c>
      <c r="K405" s="631"/>
      <c r="L405" s="633">
        <v>218.17799999999997</v>
      </c>
      <c r="M405" s="633">
        <v>7</v>
      </c>
      <c r="N405" s="634">
        <v>1527.2459999999999</v>
      </c>
    </row>
    <row r="406" spans="1:14" ht="14.4" customHeight="1" x14ac:dyDescent="0.3">
      <c r="A406" s="629" t="s">
        <v>532</v>
      </c>
      <c r="B406" s="630" t="s">
        <v>533</v>
      </c>
      <c r="C406" s="631" t="s">
        <v>549</v>
      </c>
      <c r="D406" s="632" t="s">
        <v>2066</v>
      </c>
      <c r="E406" s="631" t="s">
        <v>555</v>
      </c>
      <c r="F406" s="632" t="s">
        <v>2068</v>
      </c>
      <c r="G406" s="631" t="s">
        <v>556</v>
      </c>
      <c r="H406" s="631" t="s">
        <v>1536</v>
      </c>
      <c r="I406" s="631" t="s">
        <v>238</v>
      </c>
      <c r="J406" s="631" t="s">
        <v>1537</v>
      </c>
      <c r="K406" s="631"/>
      <c r="L406" s="633">
        <v>194.84068383332158</v>
      </c>
      <c r="M406" s="633">
        <v>3</v>
      </c>
      <c r="N406" s="634">
        <v>584.52205149996473</v>
      </c>
    </row>
    <row r="407" spans="1:14" ht="14.4" customHeight="1" x14ac:dyDescent="0.3">
      <c r="A407" s="629" t="s">
        <v>532</v>
      </c>
      <c r="B407" s="630" t="s">
        <v>533</v>
      </c>
      <c r="C407" s="631" t="s">
        <v>549</v>
      </c>
      <c r="D407" s="632" t="s">
        <v>2066</v>
      </c>
      <c r="E407" s="631" t="s">
        <v>555</v>
      </c>
      <c r="F407" s="632" t="s">
        <v>2068</v>
      </c>
      <c r="G407" s="631" t="s">
        <v>556</v>
      </c>
      <c r="H407" s="631" t="s">
        <v>1538</v>
      </c>
      <c r="I407" s="631" t="s">
        <v>238</v>
      </c>
      <c r="J407" s="631" t="s">
        <v>1539</v>
      </c>
      <c r="K407" s="631"/>
      <c r="L407" s="633">
        <v>35.651918389573659</v>
      </c>
      <c r="M407" s="633">
        <v>6</v>
      </c>
      <c r="N407" s="634">
        <v>213.91151033744197</v>
      </c>
    </row>
    <row r="408" spans="1:14" ht="14.4" customHeight="1" x14ac:dyDescent="0.3">
      <c r="A408" s="629" t="s">
        <v>532</v>
      </c>
      <c r="B408" s="630" t="s">
        <v>533</v>
      </c>
      <c r="C408" s="631" t="s">
        <v>549</v>
      </c>
      <c r="D408" s="632" t="s">
        <v>2066</v>
      </c>
      <c r="E408" s="631" t="s">
        <v>555</v>
      </c>
      <c r="F408" s="632" t="s">
        <v>2068</v>
      </c>
      <c r="G408" s="631" t="s">
        <v>556</v>
      </c>
      <c r="H408" s="631" t="s">
        <v>759</v>
      </c>
      <c r="I408" s="631" t="s">
        <v>238</v>
      </c>
      <c r="J408" s="631" t="s">
        <v>760</v>
      </c>
      <c r="K408" s="631"/>
      <c r="L408" s="633">
        <v>160.14484638809301</v>
      </c>
      <c r="M408" s="633">
        <v>4</v>
      </c>
      <c r="N408" s="634">
        <v>640.57938555237206</v>
      </c>
    </row>
    <row r="409" spans="1:14" ht="14.4" customHeight="1" x14ac:dyDescent="0.3">
      <c r="A409" s="629" t="s">
        <v>532</v>
      </c>
      <c r="B409" s="630" t="s">
        <v>533</v>
      </c>
      <c r="C409" s="631" t="s">
        <v>549</v>
      </c>
      <c r="D409" s="632" t="s">
        <v>2066</v>
      </c>
      <c r="E409" s="631" t="s">
        <v>555</v>
      </c>
      <c r="F409" s="632" t="s">
        <v>2068</v>
      </c>
      <c r="G409" s="631" t="s">
        <v>556</v>
      </c>
      <c r="H409" s="631" t="s">
        <v>1145</v>
      </c>
      <c r="I409" s="631" t="s">
        <v>238</v>
      </c>
      <c r="J409" s="631" t="s">
        <v>1146</v>
      </c>
      <c r="K409" s="631"/>
      <c r="L409" s="633">
        <v>99.740227675310436</v>
      </c>
      <c r="M409" s="633">
        <v>4</v>
      </c>
      <c r="N409" s="634">
        <v>398.96091070124174</v>
      </c>
    </row>
    <row r="410" spans="1:14" ht="14.4" customHeight="1" x14ac:dyDescent="0.3">
      <c r="A410" s="629" t="s">
        <v>532</v>
      </c>
      <c r="B410" s="630" t="s">
        <v>533</v>
      </c>
      <c r="C410" s="631" t="s">
        <v>549</v>
      </c>
      <c r="D410" s="632" t="s">
        <v>2066</v>
      </c>
      <c r="E410" s="631" t="s">
        <v>555</v>
      </c>
      <c r="F410" s="632" t="s">
        <v>2068</v>
      </c>
      <c r="G410" s="631" t="s">
        <v>556</v>
      </c>
      <c r="H410" s="631" t="s">
        <v>1540</v>
      </c>
      <c r="I410" s="631" t="s">
        <v>1540</v>
      </c>
      <c r="J410" s="631" t="s">
        <v>558</v>
      </c>
      <c r="K410" s="631" t="s">
        <v>1541</v>
      </c>
      <c r="L410" s="633">
        <v>201.25</v>
      </c>
      <c r="M410" s="633">
        <v>17</v>
      </c>
      <c r="N410" s="634">
        <v>3421.25</v>
      </c>
    </row>
    <row r="411" spans="1:14" ht="14.4" customHeight="1" x14ac:dyDescent="0.3">
      <c r="A411" s="629" t="s">
        <v>532</v>
      </c>
      <c r="B411" s="630" t="s">
        <v>533</v>
      </c>
      <c r="C411" s="631" t="s">
        <v>549</v>
      </c>
      <c r="D411" s="632" t="s">
        <v>2066</v>
      </c>
      <c r="E411" s="631" t="s">
        <v>555</v>
      </c>
      <c r="F411" s="632" t="s">
        <v>2068</v>
      </c>
      <c r="G411" s="631" t="s">
        <v>556</v>
      </c>
      <c r="H411" s="631" t="s">
        <v>761</v>
      </c>
      <c r="I411" s="631" t="s">
        <v>762</v>
      </c>
      <c r="J411" s="631" t="s">
        <v>763</v>
      </c>
      <c r="K411" s="631" t="s">
        <v>764</v>
      </c>
      <c r="L411" s="633">
        <v>41.685498719566965</v>
      </c>
      <c r="M411" s="633">
        <v>9</v>
      </c>
      <c r="N411" s="634">
        <v>375.16948847610269</v>
      </c>
    </row>
    <row r="412" spans="1:14" ht="14.4" customHeight="1" x14ac:dyDescent="0.3">
      <c r="A412" s="629" t="s">
        <v>532</v>
      </c>
      <c r="B412" s="630" t="s">
        <v>533</v>
      </c>
      <c r="C412" s="631" t="s">
        <v>549</v>
      </c>
      <c r="D412" s="632" t="s">
        <v>2066</v>
      </c>
      <c r="E412" s="631" t="s">
        <v>555</v>
      </c>
      <c r="F412" s="632" t="s">
        <v>2068</v>
      </c>
      <c r="G412" s="631" t="s">
        <v>556</v>
      </c>
      <c r="H412" s="631" t="s">
        <v>1542</v>
      </c>
      <c r="I412" s="631" t="s">
        <v>1543</v>
      </c>
      <c r="J412" s="631" t="s">
        <v>1544</v>
      </c>
      <c r="K412" s="631" t="s">
        <v>572</v>
      </c>
      <c r="L412" s="633">
        <v>57.898282094568586</v>
      </c>
      <c r="M412" s="633">
        <v>45</v>
      </c>
      <c r="N412" s="634">
        <v>2605.4226942555865</v>
      </c>
    </row>
    <row r="413" spans="1:14" ht="14.4" customHeight="1" x14ac:dyDescent="0.3">
      <c r="A413" s="629" t="s">
        <v>532</v>
      </c>
      <c r="B413" s="630" t="s">
        <v>533</v>
      </c>
      <c r="C413" s="631" t="s">
        <v>549</v>
      </c>
      <c r="D413" s="632" t="s">
        <v>2066</v>
      </c>
      <c r="E413" s="631" t="s">
        <v>555</v>
      </c>
      <c r="F413" s="632" t="s">
        <v>2068</v>
      </c>
      <c r="G413" s="631" t="s">
        <v>556</v>
      </c>
      <c r="H413" s="631" t="s">
        <v>1545</v>
      </c>
      <c r="I413" s="631" t="s">
        <v>1546</v>
      </c>
      <c r="J413" s="631" t="s">
        <v>1547</v>
      </c>
      <c r="K413" s="631" t="s">
        <v>1005</v>
      </c>
      <c r="L413" s="633">
        <v>121.81105247140839</v>
      </c>
      <c r="M413" s="633">
        <v>535</v>
      </c>
      <c r="N413" s="634">
        <v>65168.91307220349</v>
      </c>
    </row>
    <row r="414" spans="1:14" ht="14.4" customHeight="1" x14ac:dyDescent="0.3">
      <c r="A414" s="629" t="s">
        <v>532</v>
      </c>
      <c r="B414" s="630" t="s">
        <v>533</v>
      </c>
      <c r="C414" s="631" t="s">
        <v>549</v>
      </c>
      <c r="D414" s="632" t="s">
        <v>2066</v>
      </c>
      <c r="E414" s="631" t="s">
        <v>555</v>
      </c>
      <c r="F414" s="632" t="s">
        <v>2068</v>
      </c>
      <c r="G414" s="631" t="s">
        <v>556</v>
      </c>
      <c r="H414" s="631" t="s">
        <v>1548</v>
      </c>
      <c r="I414" s="631" t="s">
        <v>1549</v>
      </c>
      <c r="J414" s="631" t="s">
        <v>1550</v>
      </c>
      <c r="K414" s="631" t="s">
        <v>815</v>
      </c>
      <c r="L414" s="633">
        <v>63.48</v>
      </c>
      <c r="M414" s="633">
        <v>3</v>
      </c>
      <c r="N414" s="634">
        <v>190.44</v>
      </c>
    </row>
    <row r="415" spans="1:14" ht="14.4" customHeight="1" x14ac:dyDescent="0.3">
      <c r="A415" s="629" t="s">
        <v>532</v>
      </c>
      <c r="B415" s="630" t="s">
        <v>533</v>
      </c>
      <c r="C415" s="631" t="s">
        <v>549</v>
      </c>
      <c r="D415" s="632" t="s">
        <v>2066</v>
      </c>
      <c r="E415" s="631" t="s">
        <v>555</v>
      </c>
      <c r="F415" s="632" t="s">
        <v>2068</v>
      </c>
      <c r="G415" s="631" t="s">
        <v>556</v>
      </c>
      <c r="H415" s="631" t="s">
        <v>1551</v>
      </c>
      <c r="I415" s="631" t="s">
        <v>1552</v>
      </c>
      <c r="J415" s="631" t="s">
        <v>1553</v>
      </c>
      <c r="K415" s="631" t="s">
        <v>1554</v>
      </c>
      <c r="L415" s="633">
        <v>57.746034779035355</v>
      </c>
      <c r="M415" s="633">
        <v>38</v>
      </c>
      <c r="N415" s="634">
        <v>2194.3493216033435</v>
      </c>
    </row>
    <row r="416" spans="1:14" ht="14.4" customHeight="1" x14ac:dyDescent="0.3">
      <c r="A416" s="629" t="s">
        <v>532</v>
      </c>
      <c r="B416" s="630" t="s">
        <v>533</v>
      </c>
      <c r="C416" s="631" t="s">
        <v>549</v>
      </c>
      <c r="D416" s="632" t="s">
        <v>2066</v>
      </c>
      <c r="E416" s="631" t="s">
        <v>555</v>
      </c>
      <c r="F416" s="632" t="s">
        <v>2068</v>
      </c>
      <c r="G416" s="631" t="s">
        <v>556</v>
      </c>
      <c r="H416" s="631" t="s">
        <v>1159</v>
      </c>
      <c r="I416" s="631" t="s">
        <v>1160</v>
      </c>
      <c r="J416" s="631" t="s">
        <v>1161</v>
      </c>
      <c r="K416" s="631" t="s">
        <v>1162</v>
      </c>
      <c r="L416" s="633">
        <v>703.65000000000009</v>
      </c>
      <c r="M416" s="633">
        <v>2</v>
      </c>
      <c r="N416" s="634">
        <v>1407.3000000000002</v>
      </c>
    </row>
    <row r="417" spans="1:14" ht="14.4" customHeight="1" x14ac:dyDescent="0.3">
      <c r="A417" s="629" t="s">
        <v>532</v>
      </c>
      <c r="B417" s="630" t="s">
        <v>533</v>
      </c>
      <c r="C417" s="631" t="s">
        <v>549</v>
      </c>
      <c r="D417" s="632" t="s">
        <v>2066</v>
      </c>
      <c r="E417" s="631" t="s">
        <v>555</v>
      </c>
      <c r="F417" s="632" t="s">
        <v>2068</v>
      </c>
      <c r="G417" s="631" t="s">
        <v>556</v>
      </c>
      <c r="H417" s="631" t="s">
        <v>1555</v>
      </c>
      <c r="I417" s="631" t="s">
        <v>1556</v>
      </c>
      <c r="J417" s="631" t="s">
        <v>695</v>
      </c>
      <c r="K417" s="631" t="s">
        <v>1557</v>
      </c>
      <c r="L417" s="633">
        <v>74.930230574214519</v>
      </c>
      <c r="M417" s="633">
        <v>1</v>
      </c>
      <c r="N417" s="634">
        <v>74.930230574214519</v>
      </c>
    </row>
    <row r="418" spans="1:14" ht="14.4" customHeight="1" x14ac:dyDescent="0.3">
      <c r="A418" s="629" t="s">
        <v>532</v>
      </c>
      <c r="B418" s="630" t="s">
        <v>533</v>
      </c>
      <c r="C418" s="631" t="s">
        <v>549</v>
      </c>
      <c r="D418" s="632" t="s">
        <v>2066</v>
      </c>
      <c r="E418" s="631" t="s">
        <v>555</v>
      </c>
      <c r="F418" s="632" t="s">
        <v>2068</v>
      </c>
      <c r="G418" s="631" t="s">
        <v>556</v>
      </c>
      <c r="H418" s="631" t="s">
        <v>1558</v>
      </c>
      <c r="I418" s="631" t="s">
        <v>1559</v>
      </c>
      <c r="J418" s="631" t="s">
        <v>1560</v>
      </c>
      <c r="K418" s="631" t="s">
        <v>1561</v>
      </c>
      <c r="L418" s="633">
        <v>78.280000000000015</v>
      </c>
      <c r="M418" s="633">
        <v>5</v>
      </c>
      <c r="N418" s="634">
        <v>391.40000000000009</v>
      </c>
    </row>
    <row r="419" spans="1:14" ht="14.4" customHeight="1" x14ac:dyDescent="0.3">
      <c r="A419" s="629" t="s">
        <v>532</v>
      </c>
      <c r="B419" s="630" t="s">
        <v>533</v>
      </c>
      <c r="C419" s="631" t="s">
        <v>549</v>
      </c>
      <c r="D419" s="632" t="s">
        <v>2066</v>
      </c>
      <c r="E419" s="631" t="s">
        <v>555</v>
      </c>
      <c r="F419" s="632" t="s">
        <v>2068</v>
      </c>
      <c r="G419" s="631" t="s">
        <v>556</v>
      </c>
      <c r="H419" s="631" t="s">
        <v>781</v>
      </c>
      <c r="I419" s="631" t="s">
        <v>782</v>
      </c>
      <c r="J419" s="631" t="s">
        <v>783</v>
      </c>
      <c r="K419" s="631" t="s">
        <v>784</v>
      </c>
      <c r="L419" s="633">
        <v>260.0012435863988</v>
      </c>
      <c r="M419" s="633">
        <v>112</v>
      </c>
      <c r="N419" s="634">
        <v>29120.139281676667</v>
      </c>
    </row>
    <row r="420" spans="1:14" ht="14.4" customHeight="1" x14ac:dyDescent="0.3">
      <c r="A420" s="629" t="s">
        <v>532</v>
      </c>
      <c r="B420" s="630" t="s">
        <v>533</v>
      </c>
      <c r="C420" s="631" t="s">
        <v>549</v>
      </c>
      <c r="D420" s="632" t="s">
        <v>2066</v>
      </c>
      <c r="E420" s="631" t="s">
        <v>555</v>
      </c>
      <c r="F420" s="632" t="s">
        <v>2068</v>
      </c>
      <c r="G420" s="631" t="s">
        <v>556</v>
      </c>
      <c r="H420" s="631" t="s">
        <v>785</v>
      </c>
      <c r="I420" s="631" t="s">
        <v>786</v>
      </c>
      <c r="J420" s="631" t="s">
        <v>787</v>
      </c>
      <c r="K420" s="631" t="s">
        <v>788</v>
      </c>
      <c r="L420" s="633">
        <v>138.24000000000004</v>
      </c>
      <c r="M420" s="633">
        <v>2</v>
      </c>
      <c r="N420" s="634">
        <v>276.48000000000008</v>
      </c>
    </row>
    <row r="421" spans="1:14" ht="14.4" customHeight="1" x14ac:dyDescent="0.3">
      <c r="A421" s="629" t="s">
        <v>532</v>
      </c>
      <c r="B421" s="630" t="s">
        <v>533</v>
      </c>
      <c r="C421" s="631" t="s">
        <v>549</v>
      </c>
      <c r="D421" s="632" t="s">
        <v>2066</v>
      </c>
      <c r="E421" s="631" t="s">
        <v>555</v>
      </c>
      <c r="F421" s="632" t="s">
        <v>2068</v>
      </c>
      <c r="G421" s="631" t="s">
        <v>556</v>
      </c>
      <c r="H421" s="631" t="s">
        <v>789</v>
      </c>
      <c r="I421" s="631" t="s">
        <v>790</v>
      </c>
      <c r="J421" s="631" t="s">
        <v>613</v>
      </c>
      <c r="K421" s="631" t="s">
        <v>791</v>
      </c>
      <c r="L421" s="633">
        <v>60.349988309758558</v>
      </c>
      <c r="M421" s="633">
        <v>14</v>
      </c>
      <c r="N421" s="634">
        <v>844.89983633661984</v>
      </c>
    </row>
    <row r="422" spans="1:14" ht="14.4" customHeight="1" x14ac:dyDescent="0.3">
      <c r="A422" s="629" t="s">
        <v>532</v>
      </c>
      <c r="B422" s="630" t="s">
        <v>533</v>
      </c>
      <c r="C422" s="631" t="s">
        <v>549</v>
      </c>
      <c r="D422" s="632" t="s">
        <v>2066</v>
      </c>
      <c r="E422" s="631" t="s">
        <v>555</v>
      </c>
      <c r="F422" s="632" t="s">
        <v>2068</v>
      </c>
      <c r="G422" s="631" t="s">
        <v>556</v>
      </c>
      <c r="H422" s="631" t="s">
        <v>1562</v>
      </c>
      <c r="I422" s="631" t="s">
        <v>1563</v>
      </c>
      <c r="J422" s="631" t="s">
        <v>1564</v>
      </c>
      <c r="K422" s="631" t="s">
        <v>1565</v>
      </c>
      <c r="L422" s="633">
        <v>95.440481552701371</v>
      </c>
      <c r="M422" s="633">
        <v>1</v>
      </c>
      <c r="N422" s="634">
        <v>95.440481552701371</v>
      </c>
    </row>
    <row r="423" spans="1:14" ht="14.4" customHeight="1" x14ac:dyDescent="0.3">
      <c r="A423" s="629" t="s">
        <v>532</v>
      </c>
      <c r="B423" s="630" t="s">
        <v>533</v>
      </c>
      <c r="C423" s="631" t="s">
        <v>549</v>
      </c>
      <c r="D423" s="632" t="s">
        <v>2066</v>
      </c>
      <c r="E423" s="631" t="s">
        <v>555</v>
      </c>
      <c r="F423" s="632" t="s">
        <v>2068</v>
      </c>
      <c r="G423" s="631" t="s">
        <v>556</v>
      </c>
      <c r="H423" s="631" t="s">
        <v>1566</v>
      </c>
      <c r="I423" s="631" t="s">
        <v>1567</v>
      </c>
      <c r="J423" s="631" t="s">
        <v>1568</v>
      </c>
      <c r="K423" s="631" t="s">
        <v>1569</v>
      </c>
      <c r="L423" s="633">
        <v>827.18561988905901</v>
      </c>
      <c r="M423" s="633">
        <v>51</v>
      </c>
      <c r="N423" s="634">
        <v>42186.466614342011</v>
      </c>
    </row>
    <row r="424" spans="1:14" ht="14.4" customHeight="1" x14ac:dyDescent="0.3">
      <c r="A424" s="629" t="s">
        <v>532</v>
      </c>
      <c r="B424" s="630" t="s">
        <v>533</v>
      </c>
      <c r="C424" s="631" t="s">
        <v>549</v>
      </c>
      <c r="D424" s="632" t="s">
        <v>2066</v>
      </c>
      <c r="E424" s="631" t="s">
        <v>555</v>
      </c>
      <c r="F424" s="632" t="s">
        <v>2068</v>
      </c>
      <c r="G424" s="631" t="s">
        <v>556</v>
      </c>
      <c r="H424" s="631" t="s">
        <v>1570</v>
      </c>
      <c r="I424" s="631" t="s">
        <v>1571</v>
      </c>
      <c r="J424" s="631" t="s">
        <v>1572</v>
      </c>
      <c r="K424" s="631" t="s">
        <v>1573</v>
      </c>
      <c r="L424" s="633">
        <v>67.550000000000011</v>
      </c>
      <c r="M424" s="633">
        <v>1</v>
      </c>
      <c r="N424" s="634">
        <v>67.550000000000011</v>
      </c>
    </row>
    <row r="425" spans="1:14" ht="14.4" customHeight="1" x14ac:dyDescent="0.3">
      <c r="A425" s="629" t="s">
        <v>532</v>
      </c>
      <c r="B425" s="630" t="s">
        <v>533</v>
      </c>
      <c r="C425" s="631" t="s">
        <v>549</v>
      </c>
      <c r="D425" s="632" t="s">
        <v>2066</v>
      </c>
      <c r="E425" s="631" t="s">
        <v>555</v>
      </c>
      <c r="F425" s="632" t="s">
        <v>2068</v>
      </c>
      <c r="G425" s="631" t="s">
        <v>556</v>
      </c>
      <c r="H425" s="631" t="s">
        <v>1574</v>
      </c>
      <c r="I425" s="631" t="s">
        <v>1575</v>
      </c>
      <c r="J425" s="631" t="s">
        <v>1576</v>
      </c>
      <c r="K425" s="631" t="s">
        <v>1577</v>
      </c>
      <c r="L425" s="633">
        <v>21.897824031548517</v>
      </c>
      <c r="M425" s="633">
        <v>800</v>
      </c>
      <c r="N425" s="634">
        <v>17518.259225238813</v>
      </c>
    </row>
    <row r="426" spans="1:14" ht="14.4" customHeight="1" x14ac:dyDescent="0.3">
      <c r="A426" s="629" t="s">
        <v>532</v>
      </c>
      <c r="B426" s="630" t="s">
        <v>533</v>
      </c>
      <c r="C426" s="631" t="s">
        <v>549</v>
      </c>
      <c r="D426" s="632" t="s">
        <v>2066</v>
      </c>
      <c r="E426" s="631" t="s">
        <v>555</v>
      </c>
      <c r="F426" s="632" t="s">
        <v>2068</v>
      </c>
      <c r="G426" s="631" t="s">
        <v>556</v>
      </c>
      <c r="H426" s="631" t="s">
        <v>796</v>
      </c>
      <c r="I426" s="631" t="s">
        <v>797</v>
      </c>
      <c r="J426" s="631" t="s">
        <v>798</v>
      </c>
      <c r="K426" s="631" t="s">
        <v>799</v>
      </c>
      <c r="L426" s="633">
        <v>47.563379832265809</v>
      </c>
      <c r="M426" s="633">
        <v>3</v>
      </c>
      <c r="N426" s="634">
        <v>142.69013949679743</v>
      </c>
    </row>
    <row r="427" spans="1:14" ht="14.4" customHeight="1" x14ac:dyDescent="0.3">
      <c r="A427" s="629" t="s">
        <v>532</v>
      </c>
      <c r="B427" s="630" t="s">
        <v>533</v>
      </c>
      <c r="C427" s="631" t="s">
        <v>549</v>
      </c>
      <c r="D427" s="632" t="s">
        <v>2066</v>
      </c>
      <c r="E427" s="631" t="s">
        <v>555</v>
      </c>
      <c r="F427" s="632" t="s">
        <v>2068</v>
      </c>
      <c r="G427" s="631" t="s">
        <v>556</v>
      </c>
      <c r="H427" s="631" t="s">
        <v>1578</v>
      </c>
      <c r="I427" s="631" t="s">
        <v>1579</v>
      </c>
      <c r="J427" s="631" t="s">
        <v>1580</v>
      </c>
      <c r="K427" s="631" t="s">
        <v>1581</v>
      </c>
      <c r="L427" s="633">
        <v>72.069999999999993</v>
      </c>
      <c r="M427" s="633">
        <v>1</v>
      </c>
      <c r="N427" s="634">
        <v>72.069999999999993</v>
      </c>
    </row>
    <row r="428" spans="1:14" ht="14.4" customHeight="1" x14ac:dyDescent="0.3">
      <c r="A428" s="629" t="s">
        <v>532</v>
      </c>
      <c r="B428" s="630" t="s">
        <v>533</v>
      </c>
      <c r="C428" s="631" t="s">
        <v>549</v>
      </c>
      <c r="D428" s="632" t="s">
        <v>2066</v>
      </c>
      <c r="E428" s="631" t="s">
        <v>555</v>
      </c>
      <c r="F428" s="632" t="s">
        <v>2068</v>
      </c>
      <c r="G428" s="631" t="s">
        <v>556</v>
      </c>
      <c r="H428" s="631" t="s">
        <v>1582</v>
      </c>
      <c r="I428" s="631" t="s">
        <v>1583</v>
      </c>
      <c r="J428" s="631" t="s">
        <v>1584</v>
      </c>
      <c r="K428" s="631" t="s">
        <v>1585</v>
      </c>
      <c r="L428" s="633">
        <v>54.650404951134163</v>
      </c>
      <c r="M428" s="633">
        <v>2</v>
      </c>
      <c r="N428" s="634">
        <v>109.30080990226833</v>
      </c>
    </row>
    <row r="429" spans="1:14" ht="14.4" customHeight="1" x14ac:dyDescent="0.3">
      <c r="A429" s="629" t="s">
        <v>532</v>
      </c>
      <c r="B429" s="630" t="s">
        <v>533</v>
      </c>
      <c r="C429" s="631" t="s">
        <v>549</v>
      </c>
      <c r="D429" s="632" t="s">
        <v>2066</v>
      </c>
      <c r="E429" s="631" t="s">
        <v>555</v>
      </c>
      <c r="F429" s="632" t="s">
        <v>2068</v>
      </c>
      <c r="G429" s="631" t="s">
        <v>556</v>
      </c>
      <c r="H429" s="631" t="s">
        <v>1586</v>
      </c>
      <c r="I429" s="631" t="s">
        <v>238</v>
      </c>
      <c r="J429" s="631" t="s">
        <v>1587</v>
      </c>
      <c r="K429" s="631"/>
      <c r="L429" s="633">
        <v>64.650000000000006</v>
      </c>
      <c r="M429" s="633">
        <v>8</v>
      </c>
      <c r="N429" s="634">
        <v>517.20000000000005</v>
      </c>
    </row>
    <row r="430" spans="1:14" ht="14.4" customHeight="1" x14ac:dyDescent="0.3">
      <c r="A430" s="629" t="s">
        <v>532</v>
      </c>
      <c r="B430" s="630" t="s">
        <v>533</v>
      </c>
      <c r="C430" s="631" t="s">
        <v>549</v>
      </c>
      <c r="D430" s="632" t="s">
        <v>2066</v>
      </c>
      <c r="E430" s="631" t="s">
        <v>555</v>
      </c>
      <c r="F430" s="632" t="s">
        <v>2068</v>
      </c>
      <c r="G430" s="631" t="s">
        <v>556</v>
      </c>
      <c r="H430" s="631" t="s">
        <v>800</v>
      </c>
      <c r="I430" s="631" t="s">
        <v>238</v>
      </c>
      <c r="J430" s="631" t="s">
        <v>801</v>
      </c>
      <c r="K430" s="631"/>
      <c r="L430" s="633">
        <v>115.53503894310755</v>
      </c>
      <c r="M430" s="633">
        <v>12</v>
      </c>
      <c r="N430" s="634">
        <v>1386.4204673172906</v>
      </c>
    </row>
    <row r="431" spans="1:14" ht="14.4" customHeight="1" x14ac:dyDescent="0.3">
      <c r="A431" s="629" t="s">
        <v>532</v>
      </c>
      <c r="B431" s="630" t="s">
        <v>533</v>
      </c>
      <c r="C431" s="631" t="s">
        <v>549</v>
      </c>
      <c r="D431" s="632" t="s">
        <v>2066</v>
      </c>
      <c r="E431" s="631" t="s">
        <v>555</v>
      </c>
      <c r="F431" s="632" t="s">
        <v>2068</v>
      </c>
      <c r="G431" s="631" t="s">
        <v>556</v>
      </c>
      <c r="H431" s="631" t="s">
        <v>802</v>
      </c>
      <c r="I431" s="631" t="s">
        <v>803</v>
      </c>
      <c r="J431" s="631" t="s">
        <v>804</v>
      </c>
      <c r="K431" s="631" t="s">
        <v>805</v>
      </c>
      <c r="L431" s="633">
        <v>237.64999999999998</v>
      </c>
      <c r="M431" s="633">
        <v>3</v>
      </c>
      <c r="N431" s="634">
        <v>712.94999999999993</v>
      </c>
    </row>
    <row r="432" spans="1:14" ht="14.4" customHeight="1" x14ac:dyDescent="0.3">
      <c r="A432" s="629" t="s">
        <v>532</v>
      </c>
      <c r="B432" s="630" t="s">
        <v>533</v>
      </c>
      <c r="C432" s="631" t="s">
        <v>549</v>
      </c>
      <c r="D432" s="632" t="s">
        <v>2066</v>
      </c>
      <c r="E432" s="631" t="s">
        <v>555</v>
      </c>
      <c r="F432" s="632" t="s">
        <v>2068</v>
      </c>
      <c r="G432" s="631" t="s">
        <v>556</v>
      </c>
      <c r="H432" s="631" t="s">
        <v>1175</v>
      </c>
      <c r="I432" s="631" t="s">
        <v>238</v>
      </c>
      <c r="J432" s="631" t="s">
        <v>1176</v>
      </c>
      <c r="K432" s="631"/>
      <c r="L432" s="633">
        <v>61.883950717045231</v>
      </c>
      <c r="M432" s="633">
        <v>10</v>
      </c>
      <c r="N432" s="634">
        <v>618.83950717045229</v>
      </c>
    </row>
    <row r="433" spans="1:14" ht="14.4" customHeight="1" x14ac:dyDescent="0.3">
      <c r="A433" s="629" t="s">
        <v>532</v>
      </c>
      <c r="B433" s="630" t="s">
        <v>533</v>
      </c>
      <c r="C433" s="631" t="s">
        <v>549</v>
      </c>
      <c r="D433" s="632" t="s">
        <v>2066</v>
      </c>
      <c r="E433" s="631" t="s">
        <v>555</v>
      </c>
      <c r="F433" s="632" t="s">
        <v>2068</v>
      </c>
      <c r="G433" s="631" t="s">
        <v>556</v>
      </c>
      <c r="H433" s="631" t="s">
        <v>1588</v>
      </c>
      <c r="I433" s="631" t="s">
        <v>238</v>
      </c>
      <c r="J433" s="631" t="s">
        <v>1589</v>
      </c>
      <c r="K433" s="631"/>
      <c r="L433" s="633">
        <v>71.583499999999987</v>
      </c>
      <c r="M433" s="633">
        <v>2</v>
      </c>
      <c r="N433" s="634">
        <v>143.16699999999997</v>
      </c>
    </row>
    <row r="434" spans="1:14" ht="14.4" customHeight="1" x14ac:dyDescent="0.3">
      <c r="A434" s="629" t="s">
        <v>532</v>
      </c>
      <c r="B434" s="630" t="s">
        <v>533</v>
      </c>
      <c r="C434" s="631" t="s">
        <v>549</v>
      </c>
      <c r="D434" s="632" t="s">
        <v>2066</v>
      </c>
      <c r="E434" s="631" t="s">
        <v>555</v>
      </c>
      <c r="F434" s="632" t="s">
        <v>2068</v>
      </c>
      <c r="G434" s="631" t="s">
        <v>556</v>
      </c>
      <c r="H434" s="631" t="s">
        <v>1181</v>
      </c>
      <c r="I434" s="631" t="s">
        <v>1182</v>
      </c>
      <c r="J434" s="631" t="s">
        <v>1183</v>
      </c>
      <c r="K434" s="631" t="s">
        <v>587</v>
      </c>
      <c r="L434" s="633">
        <v>41.533818462653571</v>
      </c>
      <c r="M434" s="633">
        <v>186</v>
      </c>
      <c r="N434" s="634">
        <v>7725.2902340535647</v>
      </c>
    </row>
    <row r="435" spans="1:14" ht="14.4" customHeight="1" x14ac:dyDescent="0.3">
      <c r="A435" s="629" t="s">
        <v>532</v>
      </c>
      <c r="B435" s="630" t="s">
        <v>533</v>
      </c>
      <c r="C435" s="631" t="s">
        <v>549</v>
      </c>
      <c r="D435" s="632" t="s">
        <v>2066</v>
      </c>
      <c r="E435" s="631" t="s">
        <v>555</v>
      </c>
      <c r="F435" s="632" t="s">
        <v>2068</v>
      </c>
      <c r="G435" s="631" t="s">
        <v>556</v>
      </c>
      <c r="H435" s="631" t="s">
        <v>1590</v>
      </c>
      <c r="I435" s="631" t="s">
        <v>1591</v>
      </c>
      <c r="J435" s="631" t="s">
        <v>1592</v>
      </c>
      <c r="K435" s="631" t="s">
        <v>1593</v>
      </c>
      <c r="L435" s="633">
        <v>266.56999999999994</v>
      </c>
      <c r="M435" s="633">
        <v>8</v>
      </c>
      <c r="N435" s="634">
        <v>2132.5599999999995</v>
      </c>
    </row>
    <row r="436" spans="1:14" ht="14.4" customHeight="1" x14ac:dyDescent="0.3">
      <c r="A436" s="629" t="s">
        <v>532</v>
      </c>
      <c r="B436" s="630" t="s">
        <v>533</v>
      </c>
      <c r="C436" s="631" t="s">
        <v>549</v>
      </c>
      <c r="D436" s="632" t="s">
        <v>2066</v>
      </c>
      <c r="E436" s="631" t="s">
        <v>555</v>
      </c>
      <c r="F436" s="632" t="s">
        <v>2068</v>
      </c>
      <c r="G436" s="631" t="s">
        <v>556</v>
      </c>
      <c r="H436" s="631" t="s">
        <v>1594</v>
      </c>
      <c r="I436" s="631" t="s">
        <v>1595</v>
      </c>
      <c r="J436" s="631" t="s">
        <v>1596</v>
      </c>
      <c r="K436" s="631" t="s">
        <v>1597</v>
      </c>
      <c r="L436" s="633">
        <v>389.39104540278726</v>
      </c>
      <c r="M436" s="633">
        <v>15</v>
      </c>
      <c r="N436" s="634">
        <v>5840.8656810418088</v>
      </c>
    </row>
    <row r="437" spans="1:14" ht="14.4" customHeight="1" x14ac:dyDescent="0.3">
      <c r="A437" s="629" t="s">
        <v>532</v>
      </c>
      <c r="B437" s="630" t="s">
        <v>533</v>
      </c>
      <c r="C437" s="631" t="s">
        <v>549</v>
      </c>
      <c r="D437" s="632" t="s">
        <v>2066</v>
      </c>
      <c r="E437" s="631" t="s">
        <v>555</v>
      </c>
      <c r="F437" s="632" t="s">
        <v>2068</v>
      </c>
      <c r="G437" s="631" t="s">
        <v>556</v>
      </c>
      <c r="H437" s="631" t="s">
        <v>1598</v>
      </c>
      <c r="I437" s="631" t="s">
        <v>1599</v>
      </c>
      <c r="J437" s="631" t="s">
        <v>1600</v>
      </c>
      <c r="K437" s="631" t="s">
        <v>1601</v>
      </c>
      <c r="L437" s="633">
        <v>126.96</v>
      </c>
      <c r="M437" s="633">
        <v>1</v>
      </c>
      <c r="N437" s="634">
        <v>126.96</v>
      </c>
    </row>
    <row r="438" spans="1:14" ht="14.4" customHeight="1" x14ac:dyDescent="0.3">
      <c r="A438" s="629" t="s">
        <v>532</v>
      </c>
      <c r="B438" s="630" t="s">
        <v>533</v>
      </c>
      <c r="C438" s="631" t="s">
        <v>549</v>
      </c>
      <c r="D438" s="632" t="s">
        <v>2066</v>
      </c>
      <c r="E438" s="631" t="s">
        <v>555</v>
      </c>
      <c r="F438" s="632" t="s">
        <v>2068</v>
      </c>
      <c r="G438" s="631" t="s">
        <v>556</v>
      </c>
      <c r="H438" s="631" t="s">
        <v>1602</v>
      </c>
      <c r="I438" s="631" t="s">
        <v>1603</v>
      </c>
      <c r="J438" s="631" t="s">
        <v>1604</v>
      </c>
      <c r="K438" s="631" t="s">
        <v>1605</v>
      </c>
      <c r="L438" s="633">
        <v>1006.9599725887969</v>
      </c>
      <c r="M438" s="633">
        <v>12</v>
      </c>
      <c r="N438" s="634">
        <v>12083.519671065562</v>
      </c>
    </row>
    <row r="439" spans="1:14" ht="14.4" customHeight="1" x14ac:dyDescent="0.3">
      <c r="A439" s="629" t="s">
        <v>532</v>
      </c>
      <c r="B439" s="630" t="s">
        <v>533</v>
      </c>
      <c r="C439" s="631" t="s">
        <v>549</v>
      </c>
      <c r="D439" s="632" t="s">
        <v>2066</v>
      </c>
      <c r="E439" s="631" t="s">
        <v>555</v>
      </c>
      <c r="F439" s="632" t="s">
        <v>2068</v>
      </c>
      <c r="G439" s="631" t="s">
        <v>556</v>
      </c>
      <c r="H439" s="631" t="s">
        <v>1606</v>
      </c>
      <c r="I439" s="631" t="s">
        <v>1607</v>
      </c>
      <c r="J439" s="631" t="s">
        <v>1608</v>
      </c>
      <c r="K439" s="631" t="s">
        <v>1609</v>
      </c>
      <c r="L439" s="633">
        <v>272.46775467497127</v>
      </c>
      <c r="M439" s="633">
        <v>25</v>
      </c>
      <c r="N439" s="634">
        <v>6811.6938668742823</v>
      </c>
    </row>
    <row r="440" spans="1:14" ht="14.4" customHeight="1" x14ac:dyDescent="0.3">
      <c r="A440" s="629" t="s">
        <v>532</v>
      </c>
      <c r="B440" s="630" t="s">
        <v>533</v>
      </c>
      <c r="C440" s="631" t="s">
        <v>549</v>
      </c>
      <c r="D440" s="632" t="s">
        <v>2066</v>
      </c>
      <c r="E440" s="631" t="s">
        <v>555</v>
      </c>
      <c r="F440" s="632" t="s">
        <v>2068</v>
      </c>
      <c r="G440" s="631" t="s">
        <v>556</v>
      </c>
      <c r="H440" s="631" t="s">
        <v>1610</v>
      </c>
      <c r="I440" s="631" t="s">
        <v>1610</v>
      </c>
      <c r="J440" s="631" t="s">
        <v>1611</v>
      </c>
      <c r="K440" s="631" t="s">
        <v>633</v>
      </c>
      <c r="L440" s="633">
        <v>56.519142857142846</v>
      </c>
      <c r="M440" s="633">
        <v>35</v>
      </c>
      <c r="N440" s="634">
        <v>1978.1699999999996</v>
      </c>
    </row>
    <row r="441" spans="1:14" ht="14.4" customHeight="1" x14ac:dyDescent="0.3">
      <c r="A441" s="629" t="s">
        <v>532</v>
      </c>
      <c r="B441" s="630" t="s">
        <v>533</v>
      </c>
      <c r="C441" s="631" t="s">
        <v>549</v>
      </c>
      <c r="D441" s="632" t="s">
        <v>2066</v>
      </c>
      <c r="E441" s="631" t="s">
        <v>555</v>
      </c>
      <c r="F441" s="632" t="s">
        <v>2068</v>
      </c>
      <c r="G441" s="631" t="s">
        <v>556</v>
      </c>
      <c r="H441" s="631" t="s">
        <v>1612</v>
      </c>
      <c r="I441" s="631" t="s">
        <v>1613</v>
      </c>
      <c r="J441" s="631" t="s">
        <v>1614</v>
      </c>
      <c r="K441" s="631" t="s">
        <v>1615</v>
      </c>
      <c r="L441" s="633">
        <v>1104.94</v>
      </c>
      <c r="M441" s="633">
        <v>2</v>
      </c>
      <c r="N441" s="634">
        <v>2209.88</v>
      </c>
    </row>
    <row r="442" spans="1:14" ht="14.4" customHeight="1" x14ac:dyDescent="0.3">
      <c r="A442" s="629" t="s">
        <v>532</v>
      </c>
      <c r="B442" s="630" t="s">
        <v>533</v>
      </c>
      <c r="C442" s="631" t="s">
        <v>549</v>
      </c>
      <c r="D442" s="632" t="s">
        <v>2066</v>
      </c>
      <c r="E442" s="631" t="s">
        <v>555</v>
      </c>
      <c r="F442" s="632" t="s">
        <v>2068</v>
      </c>
      <c r="G442" s="631" t="s">
        <v>556</v>
      </c>
      <c r="H442" s="631" t="s">
        <v>1616</v>
      </c>
      <c r="I442" s="631" t="s">
        <v>1617</v>
      </c>
      <c r="J442" s="631" t="s">
        <v>1618</v>
      </c>
      <c r="K442" s="631" t="s">
        <v>1619</v>
      </c>
      <c r="L442" s="633">
        <v>1099.6723610198949</v>
      </c>
      <c r="M442" s="633">
        <v>15</v>
      </c>
      <c r="N442" s="634">
        <v>16495.085415298425</v>
      </c>
    </row>
    <row r="443" spans="1:14" ht="14.4" customHeight="1" x14ac:dyDescent="0.3">
      <c r="A443" s="629" t="s">
        <v>532</v>
      </c>
      <c r="B443" s="630" t="s">
        <v>533</v>
      </c>
      <c r="C443" s="631" t="s">
        <v>549</v>
      </c>
      <c r="D443" s="632" t="s">
        <v>2066</v>
      </c>
      <c r="E443" s="631" t="s">
        <v>555</v>
      </c>
      <c r="F443" s="632" t="s">
        <v>2068</v>
      </c>
      <c r="G443" s="631" t="s">
        <v>556</v>
      </c>
      <c r="H443" s="631" t="s">
        <v>1620</v>
      </c>
      <c r="I443" s="631" t="s">
        <v>1621</v>
      </c>
      <c r="J443" s="631" t="s">
        <v>1622</v>
      </c>
      <c r="K443" s="631" t="s">
        <v>1623</v>
      </c>
      <c r="L443" s="633">
        <v>89.882792927135668</v>
      </c>
      <c r="M443" s="633">
        <v>27</v>
      </c>
      <c r="N443" s="634">
        <v>2426.8354090326629</v>
      </c>
    </row>
    <row r="444" spans="1:14" ht="14.4" customHeight="1" x14ac:dyDescent="0.3">
      <c r="A444" s="629" t="s">
        <v>532</v>
      </c>
      <c r="B444" s="630" t="s">
        <v>533</v>
      </c>
      <c r="C444" s="631" t="s">
        <v>549</v>
      </c>
      <c r="D444" s="632" t="s">
        <v>2066</v>
      </c>
      <c r="E444" s="631" t="s">
        <v>555</v>
      </c>
      <c r="F444" s="632" t="s">
        <v>2068</v>
      </c>
      <c r="G444" s="631" t="s">
        <v>556</v>
      </c>
      <c r="H444" s="631" t="s">
        <v>1624</v>
      </c>
      <c r="I444" s="631" t="s">
        <v>238</v>
      </c>
      <c r="J444" s="631" t="s">
        <v>1625</v>
      </c>
      <c r="K444" s="631"/>
      <c r="L444" s="633">
        <v>98.293896431817942</v>
      </c>
      <c r="M444" s="633">
        <v>4</v>
      </c>
      <c r="N444" s="634">
        <v>393.17558572727177</v>
      </c>
    </row>
    <row r="445" spans="1:14" ht="14.4" customHeight="1" x14ac:dyDescent="0.3">
      <c r="A445" s="629" t="s">
        <v>532</v>
      </c>
      <c r="B445" s="630" t="s">
        <v>533</v>
      </c>
      <c r="C445" s="631" t="s">
        <v>549</v>
      </c>
      <c r="D445" s="632" t="s">
        <v>2066</v>
      </c>
      <c r="E445" s="631" t="s">
        <v>555</v>
      </c>
      <c r="F445" s="632" t="s">
        <v>2068</v>
      </c>
      <c r="G445" s="631" t="s">
        <v>556</v>
      </c>
      <c r="H445" s="631" t="s">
        <v>810</v>
      </c>
      <c r="I445" s="631" t="s">
        <v>238</v>
      </c>
      <c r="J445" s="631" t="s">
        <v>811</v>
      </c>
      <c r="K445" s="631"/>
      <c r="L445" s="633">
        <v>64.649947640115542</v>
      </c>
      <c r="M445" s="633">
        <v>9</v>
      </c>
      <c r="N445" s="634">
        <v>581.84952876103989</v>
      </c>
    </row>
    <row r="446" spans="1:14" ht="14.4" customHeight="1" x14ac:dyDescent="0.3">
      <c r="A446" s="629" t="s">
        <v>532</v>
      </c>
      <c r="B446" s="630" t="s">
        <v>533</v>
      </c>
      <c r="C446" s="631" t="s">
        <v>549</v>
      </c>
      <c r="D446" s="632" t="s">
        <v>2066</v>
      </c>
      <c r="E446" s="631" t="s">
        <v>555</v>
      </c>
      <c r="F446" s="632" t="s">
        <v>2068</v>
      </c>
      <c r="G446" s="631" t="s">
        <v>556</v>
      </c>
      <c r="H446" s="631" t="s">
        <v>1626</v>
      </c>
      <c r="I446" s="631" t="s">
        <v>238</v>
      </c>
      <c r="J446" s="631" t="s">
        <v>1627</v>
      </c>
      <c r="K446" s="631"/>
      <c r="L446" s="633">
        <v>109.90742088105756</v>
      </c>
      <c r="M446" s="633">
        <v>1</v>
      </c>
      <c r="N446" s="634">
        <v>109.90742088105756</v>
      </c>
    </row>
    <row r="447" spans="1:14" ht="14.4" customHeight="1" x14ac:dyDescent="0.3">
      <c r="A447" s="629" t="s">
        <v>532</v>
      </c>
      <c r="B447" s="630" t="s">
        <v>533</v>
      </c>
      <c r="C447" s="631" t="s">
        <v>549</v>
      </c>
      <c r="D447" s="632" t="s">
        <v>2066</v>
      </c>
      <c r="E447" s="631" t="s">
        <v>555</v>
      </c>
      <c r="F447" s="632" t="s">
        <v>2068</v>
      </c>
      <c r="G447" s="631" t="s">
        <v>556</v>
      </c>
      <c r="H447" s="631" t="s">
        <v>1628</v>
      </c>
      <c r="I447" s="631" t="s">
        <v>238</v>
      </c>
      <c r="J447" s="631" t="s">
        <v>1629</v>
      </c>
      <c r="K447" s="631"/>
      <c r="L447" s="633">
        <v>38.484345048175584</v>
      </c>
      <c r="M447" s="633">
        <v>16</v>
      </c>
      <c r="N447" s="634">
        <v>615.74952077080934</v>
      </c>
    </row>
    <row r="448" spans="1:14" ht="14.4" customHeight="1" x14ac:dyDescent="0.3">
      <c r="A448" s="629" t="s">
        <v>532</v>
      </c>
      <c r="B448" s="630" t="s">
        <v>533</v>
      </c>
      <c r="C448" s="631" t="s">
        <v>549</v>
      </c>
      <c r="D448" s="632" t="s">
        <v>2066</v>
      </c>
      <c r="E448" s="631" t="s">
        <v>555</v>
      </c>
      <c r="F448" s="632" t="s">
        <v>2068</v>
      </c>
      <c r="G448" s="631" t="s">
        <v>556</v>
      </c>
      <c r="H448" s="631" t="s">
        <v>1630</v>
      </c>
      <c r="I448" s="631" t="s">
        <v>1631</v>
      </c>
      <c r="J448" s="631" t="s">
        <v>1632</v>
      </c>
      <c r="K448" s="631" t="s">
        <v>1633</v>
      </c>
      <c r="L448" s="633">
        <v>61.594000548995325</v>
      </c>
      <c r="M448" s="633">
        <v>10</v>
      </c>
      <c r="N448" s="634">
        <v>615.94000548995325</v>
      </c>
    </row>
    <row r="449" spans="1:14" ht="14.4" customHeight="1" x14ac:dyDescent="0.3">
      <c r="A449" s="629" t="s">
        <v>532</v>
      </c>
      <c r="B449" s="630" t="s">
        <v>533</v>
      </c>
      <c r="C449" s="631" t="s">
        <v>549</v>
      </c>
      <c r="D449" s="632" t="s">
        <v>2066</v>
      </c>
      <c r="E449" s="631" t="s">
        <v>555</v>
      </c>
      <c r="F449" s="632" t="s">
        <v>2068</v>
      </c>
      <c r="G449" s="631" t="s">
        <v>556</v>
      </c>
      <c r="H449" s="631" t="s">
        <v>1634</v>
      </c>
      <c r="I449" s="631" t="s">
        <v>1634</v>
      </c>
      <c r="J449" s="631" t="s">
        <v>1635</v>
      </c>
      <c r="K449" s="631" t="s">
        <v>1636</v>
      </c>
      <c r="L449" s="633">
        <v>175.38</v>
      </c>
      <c r="M449" s="633">
        <v>1</v>
      </c>
      <c r="N449" s="634">
        <v>175.38</v>
      </c>
    </row>
    <row r="450" spans="1:14" ht="14.4" customHeight="1" x14ac:dyDescent="0.3">
      <c r="A450" s="629" t="s">
        <v>532</v>
      </c>
      <c r="B450" s="630" t="s">
        <v>533</v>
      </c>
      <c r="C450" s="631" t="s">
        <v>549</v>
      </c>
      <c r="D450" s="632" t="s">
        <v>2066</v>
      </c>
      <c r="E450" s="631" t="s">
        <v>555</v>
      </c>
      <c r="F450" s="632" t="s">
        <v>2068</v>
      </c>
      <c r="G450" s="631" t="s">
        <v>556</v>
      </c>
      <c r="H450" s="631" t="s">
        <v>1637</v>
      </c>
      <c r="I450" s="631" t="s">
        <v>238</v>
      </c>
      <c r="J450" s="631" t="s">
        <v>1638</v>
      </c>
      <c r="K450" s="631"/>
      <c r="L450" s="633">
        <v>157.93403636458802</v>
      </c>
      <c r="M450" s="633">
        <v>3</v>
      </c>
      <c r="N450" s="634">
        <v>473.80210909376405</v>
      </c>
    </row>
    <row r="451" spans="1:14" ht="14.4" customHeight="1" x14ac:dyDescent="0.3">
      <c r="A451" s="629" t="s">
        <v>532</v>
      </c>
      <c r="B451" s="630" t="s">
        <v>533</v>
      </c>
      <c r="C451" s="631" t="s">
        <v>549</v>
      </c>
      <c r="D451" s="632" t="s">
        <v>2066</v>
      </c>
      <c r="E451" s="631" t="s">
        <v>555</v>
      </c>
      <c r="F451" s="632" t="s">
        <v>2068</v>
      </c>
      <c r="G451" s="631" t="s">
        <v>556</v>
      </c>
      <c r="H451" s="631" t="s">
        <v>1639</v>
      </c>
      <c r="I451" s="631" t="s">
        <v>1640</v>
      </c>
      <c r="J451" s="631" t="s">
        <v>1641</v>
      </c>
      <c r="K451" s="631" t="s">
        <v>1642</v>
      </c>
      <c r="L451" s="633">
        <v>98.208972198161248</v>
      </c>
      <c r="M451" s="633">
        <v>11</v>
      </c>
      <c r="N451" s="634">
        <v>1080.2986941797737</v>
      </c>
    </row>
    <row r="452" spans="1:14" ht="14.4" customHeight="1" x14ac:dyDescent="0.3">
      <c r="A452" s="629" t="s">
        <v>532</v>
      </c>
      <c r="B452" s="630" t="s">
        <v>533</v>
      </c>
      <c r="C452" s="631" t="s">
        <v>549</v>
      </c>
      <c r="D452" s="632" t="s">
        <v>2066</v>
      </c>
      <c r="E452" s="631" t="s">
        <v>555</v>
      </c>
      <c r="F452" s="632" t="s">
        <v>2068</v>
      </c>
      <c r="G452" s="631" t="s">
        <v>556</v>
      </c>
      <c r="H452" s="631" t="s">
        <v>1643</v>
      </c>
      <c r="I452" s="631" t="s">
        <v>1644</v>
      </c>
      <c r="J452" s="631" t="s">
        <v>1645</v>
      </c>
      <c r="K452" s="631" t="s">
        <v>1646</v>
      </c>
      <c r="L452" s="633">
        <v>111.19</v>
      </c>
      <c r="M452" s="633">
        <v>4</v>
      </c>
      <c r="N452" s="634">
        <v>444.76</v>
      </c>
    </row>
    <row r="453" spans="1:14" ht="14.4" customHeight="1" x14ac:dyDescent="0.3">
      <c r="A453" s="629" t="s">
        <v>532</v>
      </c>
      <c r="B453" s="630" t="s">
        <v>533</v>
      </c>
      <c r="C453" s="631" t="s">
        <v>549</v>
      </c>
      <c r="D453" s="632" t="s">
        <v>2066</v>
      </c>
      <c r="E453" s="631" t="s">
        <v>555</v>
      </c>
      <c r="F453" s="632" t="s">
        <v>2068</v>
      </c>
      <c r="G453" s="631" t="s">
        <v>556</v>
      </c>
      <c r="H453" s="631" t="s">
        <v>816</v>
      </c>
      <c r="I453" s="631" t="s">
        <v>817</v>
      </c>
      <c r="J453" s="631" t="s">
        <v>818</v>
      </c>
      <c r="K453" s="631" t="s">
        <v>819</v>
      </c>
      <c r="L453" s="633">
        <v>303.99967542723243</v>
      </c>
      <c r="M453" s="633">
        <v>4</v>
      </c>
      <c r="N453" s="634">
        <v>1215.9987017089297</v>
      </c>
    </row>
    <row r="454" spans="1:14" ht="14.4" customHeight="1" x14ac:dyDescent="0.3">
      <c r="A454" s="629" t="s">
        <v>532</v>
      </c>
      <c r="B454" s="630" t="s">
        <v>533</v>
      </c>
      <c r="C454" s="631" t="s">
        <v>549</v>
      </c>
      <c r="D454" s="632" t="s">
        <v>2066</v>
      </c>
      <c r="E454" s="631" t="s">
        <v>555</v>
      </c>
      <c r="F454" s="632" t="s">
        <v>2068</v>
      </c>
      <c r="G454" s="631" t="s">
        <v>556</v>
      </c>
      <c r="H454" s="631" t="s">
        <v>820</v>
      </c>
      <c r="I454" s="631" t="s">
        <v>821</v>
      </c>
      <c r="J454" s="631" t="s">
        <v>822</v>
      </c>
      <c r="K454" s="631" t="s">
        <v>823</v>
      </c>
      <c r="L454" s="633">
        <v>49.14898774346895</v>
      </c>
      <c r="M454" s="633">
        <v>50</v>
      </c>
      <c r="N454" s="634">
        <v>2457.4493871734476</v>
      </c>
    </row>
    <row r="455" spans="1:14" ht="14.4" customHeight="1" x14ac:dyDescent="0.3">
      <c r="A455" s="629" t="s">
        <v>532</v>
      </c>
      <c r="B455" s="630" t="s">
        <v>533</v>
      </c>
      <c r="C455" s="631" t="s">
        <v>549</v>
      </c>
      <c r="D455" s="632" t="s">
        <v>2066</v>
      </c>
      <c r="E455" s="631" t="s">
        <v>555</v>
      </c>
      <c r="F455" s="632" t="s">
        <v>2068</v>
      </c>
      <c r="G455" s="631" t="s">
        <v>556</v>
      </c>
      <c r="H455" s="631" t="s">
        <v>824</v>
      </c>
      <c r="I455" s="631" t="s">
        <v>825</v>
      </c>
      <c r="J455" s="631" t="s">
        <v>826</v>
      </c>
      <c r="K455" s="631" t="s">
        <v>827</v>
      </c>
      <c r="L455" s="633">
        <v>60.574444444444453</v>
      </c>
      <c r="M455" s="633">
        <v>9</v>
      </c>
      <c r="N455" s="634">
        <v>545.17000000000007</v>
      </c>
    </row>
    <row r="456" spans="1:14" ht="14.4" customHeight="1" x14ac:dyDescent="0.3">
      <c r="A456" s="629" t="s">
        <v>532</v>
      </c>
      <c r="B456" s="630" t="s">
        <v>533</v>
      </c>
      <c r="C456" s="631" t="s">
        <v>549</v>
      </c>
      <c r="D456" s="632" t="s">
        <v>2066</v>
      </c>
      <c r="E456" s="631" t="s">
        <v>555</v>
      </c>
      <c r="F456" s="632" t="s">
        <v>2068</v>
      </c>
      <c r="G456" s="631" t="s">
        <v>556</v>
      </c>
      <c r="H456" s="631" t="s">
        <v>828</v>
      </c>
      <c r="I456" s="631" t="s">
        <v>829</v>
      </c>
      <c r="J456" s="631" t="s">
        <v>830</v>
      </c>
      <c r="K456" s="631" t="s">
        <v>594</v>
      </c>
      <c r="L456" s="633">
        <v>110.37382523955935</v>
      </c>
      <c r="M456" s="633">
        <v>5</v>
      </c>
      <c r="N456" s="634">
        <v>551.86912619779673</v>
      </c>
    </row>
    <row r="457" spans="1:14" ht="14.4" customHeight="1" x14ac:dyDescent="0.3">
      <c r="A457" s="629" t="s">
        <v>532</v>
      </c>
      <c r="B457" s="630" t="s">
        <v>533</v>
      </c>
      <c r="C457" s="631" t="s">
        <v>549</v>
      </c>
      <c r="D457" s="632" t="s">
        <v>2066</v>
      </c>
      <c r="E457" s="631" t="s">
        <v>555</v>
      </c>
      <c r="F457" s="632" t="s">
        <v>2068</v>
      </c>
      <c r="G457" s="631" t="s">
        <v>556</v>
      </c>
      <c r="H457" s="631" t="s">
        <v>1647</v>
      </c>
      <c r="I457" s="631" t="s">
        <v>238</v>
      </c>
      <c r="J457" s="631" t="s">
        <v>1648</v>
      </c>
      <c r="K457" s="631"/>
      <c r="L457" s="633">
        <v>146.11000000000001</v>
      </c>
      <c r="M457" s="633">
        <v>1</v>
      </c>
      <c r="N457" s="634">
        <v>146.11000000000001</v>
      </c>
    </row>
    <row r="458" spans="1:14" ht="14.4" customHeight="1" x14ac:dyDescent="0.3">
      <c r="A458" s="629" t="s">
        <v>532</v>
      </c>
      <c r="B458" s="630" t="s">
        <v>533</v>
      </c>
      <c r="C458" s="631" t="s">
        <v>549</v>
      </c>
      <c r="D458" s="632" t="s">
        <v>2066</v>
      </c>
      <c r="E458" s="631" t="s">
        <v>555</v>
      </c>
      <c r="F458" s="632" t="s">
        <v>2068</v>
      </c>
      <c r="G458" s="631" t="s">
        <v>556</v>
      </c>
      <c r="H458" s="631" t="s">
        <v>1196</v>
      </c>
      <c r="I458" s="631" t="s">
        <v>238</v>
      </c>
      <c r="J458" s="631" t="s">
        <v>1197</v>
      </c>
      <c r="K458" s="631"/>
      <c r="L458" s="633">
        <v>78.759918375779463</v>
      </c>
      <c r="M458" s="633">
        <v>2</v>
      </c>
      <c r="N458" s="634">
        <v>157.51983675155893</v>
      </c>
    </row>
    <row r="459" spans="1:14" ht="14.4" customHeight="1" x14ac:dyDescent="0.3">
      <c r="A459" s="629" t="s">
        <v>532</v>
      </c>
      <c r="B459" s="630" t="s">
        <v>533</v>
      </c>
      <c r="C459" s="631" t="s">
        <v>549</v>
      </c>
      <c r="D459" s="632" t="s">
        <v>2066</v>
      </c>
      <c r="E459" s="631" t="s">
        <v>555</v>
      </c>
      <c r="F459" s="632" t="s">
        <v>2068</v>
      </c>
      <c r="G459" s="631" t="s">
        <v>556</v>
      </c>
      <c r="H459" s="631" t="s">
        <v>1649</v>
      </c>
      <c r="I459" s="631" t="s">
        <v>238</v>
      </c>
      <c r="J459" s="631" t="s">
        <v>1650</v>
      </c>
      <c r="K459" s="631"/>
      <c r="L459" s="633">
        <v>113.66941325101899</v>
      </c>
      <c r="M459" s="633">
        <v>1</v>
      </c>
      <c r="N459" s="634">
        <v>113.66941325101899</v>
      </c>
    </row>
    <row r="460" spans="1:14" ht="14.4" customHeight="1" x14ac:dyDescent="0.3">
      <c r="A460" s="629" t="s">
        <v>532</v>
      </c>
      <c r="B460" s="630" t="s">
        <v>533</v>
      </c>
      <c r="C460" s="631" t="s">
        <v>549</v>
      </c>
      <c r="D460" s="632" t="s">
        <v>2066</v>
      </c>
      <c r="E460" s="631" t="s">
        <v>555</v>
      </c>
      <c r="F460" s="632" t="s">
        <v>2068</v>
      </c>
      <c r="G460" s="631" t="s">
        <v>556</v>
      </c>
      <c r="H460" s="631" t="s">
        <v>1651</v>
      </c>
      <c r="I460" s="631" t="s">
        <v>1652</v>
      </c>
      <c r="J460" s="631" t="s">
        <v>1653</v>
      </c>
      <c r="K460" s="631" t="s">
        <v>805</v>
      </c>
      <c r="L460" s="633">
        <v>211.83999999999995</v>
      </c>
      <c r="M460" s="633">
        <v>1</v>
      </c>
      <c r="N460" s="634">
        <v>211.83999999999995</v>
      </c>
    </row>
    <row r="461" spans="1:14" ht="14.4" customHeight="1" x14ac:dyDescent="0.3">
      <c r="A461" s="629" t="s">
        <v>532</v>
      </c>
      <c r="B461" s="630" t="s">
        <v>533</v>
      </c>
      <c r="C461" s="631" t="s">
        <v>549</v>
      </c>
      <c r="D461" s="632" t="s">
        <v>2066</v>
      </c>
      <c r="E461" s="631" t="s">
        <v>555</v>
      </c>
      <c r="F461" s="632" t="s">
        <v>2068</v>
      </c>
      <c r="G461" s="631" t="s">
        <v>556</v>
      </c>
      <c r="H461" s="631" t="s">
        <v>831</v>
      </c>
      <c r="I461" s="631" t="s">
        <v>832</v>
      </c>
      <c r="J461" s="631" t="s">
        <v>833</v>
      </c>
      <c r="K461" s="631" t="s">
        <v>834</v>
      </c>
      <c r="L461" s="633">
        <v>117.73951592673019</v>
      </c>
      <c r="M461" s="633">
        <v>98</v>
      </c>
      <c r="N461" s="634">
        <v>11538.472560819559</v>
      </c>
    </row>
    <row r="462" spans="1:14" ht="14.4" customHeight="1" x14ac:dyDescent="0.3">
      <c r="A462" s="629" t="s">
        <v>532</v>
      </c>
      <c r="B462" s="630" t="s">
        <v>533</v>
      </c>
      <c r="C462" s="631" t="s">
        <v>549</v>
      </c>
      <c r="D462" s="632" t="s">
        <v>2066</v>
      </c>
      <c r="E462" s="631" t="s">
        <v>555</v>
      </c>
      <c r="F462" s="632" t="s">
        <v>2068</v>
      </c>
      <c r="G462" s="631" t="s">
        <v>556</v>
      </c>
      <c r="H462" s="631" t="s">
        <v>1654</v>
      </c>
      <c r="I462" s="631" t="s">
        <v>1655</v>
      </c>
      <c r="J462" s="631" t="s">
        <v>1656</v>
      </c>
      <c r="K462" s="631" t="s">
        <v>1657</v>
      </c>
      <c r="L462" s="633">
        <v>568.91000000000008</v>
      </c>
      <c r="M462" s="633">
        <v>5</v>
      </c>
      <c r="N462" s="634">
        <v>2844.55</v>
      </c>
    </row>
    <row r="463" spans="1:14" ht="14.4" customHeight="1" x14ac:dyDescent="0.3">
      <c r="A463" s="629" t="s">
        <v>532</v>
      </c>
      <c r="B463" s="630" t="s">
        <v>533</v>
      </c>
      <c r="C463" s="631" t="s">
        <v>549</v>
      </c>
      <c r="D463" s="632" t="s">
        <v>2066</v>
      </c>
      <c r="E463" s="631" t="s">
        <v>555</v>
      </c>
      <c r="F463" s="632" t="s">
        <v>2068</v>
      </c>
      <c r="G463" s="631" t="s">
        <v>556</v>
      </c>
      <c r="H463" s="631" t="s">
        <v>1658</v>
      </c>
      <c r="I463" s="631" t="s">
        <v>1659</v>
      </c>
      <c r="J463" s="631" t="s">
        <v>1660</v>
      </c>
      <c r="K463" s="631" t="s">
        <v>838</v>
      </c>
      <c r="L463" s="633">
        <v>38.936708611300197</v>
      </c>
      <c r="M463" s="633">
        <v>5</v>
      </c>
      <c r="N463" s="634">
        <v>194.68354305650098</v>
      </c>
    </row>
    <row r="464" spans="1:14" ht="14.4" customHeight="1" x14ac:dyDescent="0.3">
      <c r="A464" s="629" t="s">
        <v>532</v>
      </c>
      <c r="B464" s="630" t="s">
        <v>533</v>
      </c>
      <c r="C464" s="631" t="s">
        <v>549</v>
      </c>
      <c r="D464" s="632" t="s">
        <v>2066</v>
      </c>
      <c r="E464" s="631" t="s">
        <v>555</v>
      </c>
      <c r="F464" s="632" t="s">
        <v>2068</v>
      </c>
      <c r="G464" s="631" t="s">
        <v>556</v>
      </c>
      <c r="H464" s="631" t="s">
        <v>1661</v>
      </c>
      <c r="I464" s="631" t="s">
        <v>1662</v>
      </c>
      <c r="J464" s="631" t="s">
        <v>1663</v>
      </c>
      <c r="K464" s="631" t="s">
        <v>1664</v>
      </c>
      <c r="L464" s="633">
        <v>1036.82</v>
      </c>
      <c r="M464" s="633">
        <v>3</v>
      </c>
      <c r="N464" s="634">
        <v>3110.46</v>
      </c>
    </row>
    <row r="465" spans="1:14" ht="14.4" customHeight="1" x14ac:dyDescent="0.3">
      <c r="A465" s="629" t="s">
        <v>532</v>
      </c>
      <c r="B465" s="630" t="s">
        <v>533</v>
      </c>
      <c r="C465" s="631" t="s">
        <v>549</v>
      </c>
      <c r="D465" s="632" t="s">
        <v>2066</v>
      </c>
      <c r="E465" s="631" t="s">
        <v>555</v>
      </c>
      <c r="F465" s="632" t="s">
        <v>2068</v>
      </c>
      <c r="G465" s="631" t="s">
        <v>556</v>
      </c>
      <c r="H465" s="631" t="s">
        <v>1665</v>
      </c>
      <c r="I465" s="631" t="s">
        <v>1666</v>
      </c>
      <c r="J465" s="631" t="s">
        <v>1667</v>
      </c>
      <c r="K465" s="631" t="s">
        <v>1668</v>
      </c>
      <c r="L465" s="633">
        <v>4539.4902772318628</v>
      </c>
      <c r="M465" s="633">
        <v>4</v>
      </c>
      <c r="N465" s="634">
        <v>18157.961108927451</v>
      </c>
    </row>
    <row r="466" spans="1:14" ht="14.4" customHeight="1" x14ac:dyDescent="0.3">
      <c r="A466" s="629" t="s">
        <v>532</v>
      </c>
      <c r="B466" s="630" t="s">
        <v>533</v>
      </c>
      <c r="C466" s="631" t="s">
        <v>549</v>
      </c>
      <c r="D466" s="632" t="s">
        <v>2066</v>
      </c>
      <c r="E466" s="631" t="s">
        <v>555</v>
      </c>
      <c r="F466" s="632" t="s">
        <v>2068</v>
      </c>
      <c r="G466" s="631" t="s">
        <v>556</v>
      </c>
      <c r="H466" s="631" t="s">
        <v>1669</v>
      </c>
      <c r="I466" s="631" t="s">
        <v>1670</v>
      </c>
      <c r="J466" s="631" t="s">
        <v>1671</v>
      </c>
      <c r="K466" s="631" t="s">
        <v>1672</v>
      </c>
      <c r="L466" s="633">
        <v>461.86003225657078</v>
      </c>
      <c r="M466" s="633">
        <v>1</v>
      </c>
      <c r="N466" s="634">
        <v>461.86003225657078</v>
      </c>
    </row>
    <row r="467" spans="1:14" ht="14.4" customHeight="1" x14ac:dyDescent="0.3">
      <c r="A467" s="629" t="s">
        <v>532</v>
      </c>
      <c r="B467" s="630" t="s">
        <v>533</v>
      </c>
      <c r="C467" s="631" t="s">
        <v>549</v>
      </c>
      <c r="D467" s="632" t="s">
        <v>2066</v>
      </c>
      <c r="E467" s="631" t="s">
        <v>555</v>
      </c>
      <c r="F467" s="632" t="s">
        <v>2068</v>
      </c>
      <c r="G467" s="631" t="s">
        <v>556</v>
      </c>
      <c r="H467" s="631" t="s">
        <v>1673</v>
      </c>
      <c r="I467" s="631" t="s">
        <v>1674</v>
      </c>
      <c r="J467" s="631" t="s">
        <v>886</v>
      </c>
      <c r="K467" s="631" t="s">
        <v>1675</v>
      </c>
      <c r="L467" s="633">
        <v>399.48</v>
      </c>
      <c r="M467" s="633">
        <v>2</v>
      </c>
      <c r="N467" s="634">
        <v>798.96</v>
      </c>
    </row>
    <row r="468" spans="1:14" ht="14.4" customHeight="1" x14ac:dyDescent="0.3">
      <c r="A468" s="629" t="s">
        <v>532</v>
      </c>
      <c r="B468" s="630" t="s">
        <v>533</v>
      </c>
      <c r="C468" s="631" t="s">
        <v>549</v>
      </c>
      <c r="D468" s="632" t="s">
        <v>2066</v>
      </c>
      <c r="E468" s="631" t="s">
        <v>555</v>
      </c>
      <c r="F468" s="632" t="s">
        <v>2068</v>
      </c>
      <c r="G468" s="631" t="s">
        <v>556</v>
      </c>
      <c r="H468" s="631" t="s">
        <v>1676</v>
      </c>
      <c r="I468" s="631" t="s">
        <v>238</v>
      </c>
      <c r="J468" s="631" t="s">
        <v>1677</v>
      </c>
      <c r="K468" s="631"/>
      <c r="L468" s="633">
        <v>64.218997877396532</v>
      </c>
      <c r="M468" s="633">
        <v>1</v>
      </c>
      <c r="N468" s="634">
        <v>64.218997877396532</v>
      </c>
    </row>
    <row r="469" spans="1:14" ht="14.4" customHeight="1" x14ac:dyDescent="0.3">
      <c r="A469" s="629" t="s">
        <v>532</v>
      </c>
      <c r="B469" s="630" t="s">
        <v>533</v>
      </c>
      <c r="C469" s="631" t="s">
        <v>549</v>
      </c>
      <c r="D469" s="632" t="s">
        <v>2066</v>
      </c>
      <c r="E469" s="631" t="s">
        <v>555</v>
      </c>
      <c r="F469" s="632" t="s">
        <v>2068</v>
      </c>
      <c r="G469" s="631" t="s">
        <v>556</v>
      </c>
      <c r="H469" s="631" t="s">
        <v>839</v>
      </c>
      <c r="I469" s="631" t="s">
        <v>238</v>
      </c>
      <c r="J469" s="631" t="s">
        <v>840</v>
      </c>
      <c r="K469" s="631"/>
      <c r="L469" s="633">
        <v>279.04249045955152</v>
      </c>
      <c r="M469" s="633">
        <v>11</v>
      </c>
      <c r="N469" s="634">
        <v>3069.4673950550668</v>
      </c>
    </row>
    <row r="470" spans="1:14" ht="14.4" customHeight="1" x14ac:dyDescent="0.3">
      <c r="A470" s="629" t="s">
        <v>532</v>
      </c>
      <c r="B470" s="630" t="s">
        <v>533</v>
      </c>
      <c r="C470" s="631" t="s">
        <v>549</v>
      </c>
      <c r="D470" s="632" t="s">
        <v>2066</v>
      </c>
      <c r="E470" s="631" t="s">
        <v>555</v>
      </c>
      <c r="F470" s="632" t="s">
        <v>2068</v>
      </c>
      <c r="G470" s="631" t="s">
        <v>556</v>
      </c>
      <c r="H470" s="631" t="s">
        <v>1678</v>
      </c>
      <c r="I470" s="631" t="s">
        <v>1679</v>
      </c>
      <c r="J470" s="631" t="s">
        <v>1553</v>
      </c>
      <c r="K470" s="631" t="s">
        <v>1680</v>
      </c>
      <c r="L470" s="633">
        <v>37.746315789473684</v>
      </c>
      <c r="M470" s="633">
        <v>19</v>
      </c>
      <c r="N470" s="634">
        <v>717.18</v>
      </c>
    </row>
    <row r="471" spans="1:14" ht="14.4" customHeight="1" x14ac:dyDescent="0.3">
      <c r="A471" s="629" t="s">
        <v>532</v>
      </c>
      <c r="B471" s="630" t="s">
        <v>533</v>
      </c>
      <c r="C471" s="631" t="s">
        <v>549</v>
      </c>
      <c r="D471" s="632" t="s">
        <v>2066</v>
      </c>
      <c r="E471" s="631" t="s">
        <v>555</v>
      </c>
      <c r="F471" s="632" t="s">
        <v>2068</v>
      </c>
      <c r="G471" s="631" t="s">
        <v>556</v>
      </c>
      <c r="H471" s="631" t="s">
        <v>1681</v>
      </c>
      <c r="I471" s="631" t="s">
        <v>1682</v>
      </c>
      <c r="J471" s="631" t="s">
        <v>1683</v>
      </c>
      <c r="K471" s="631" t="s">
        <v>1684</v>
      </c>
      <c r="L471" s="633">
        <v>203.14</v>
      </c>
      <c r="M471" s="633">
        <v>1</v>
      </c>
      <c r="N471" s="634">
        <v>203.14</v>
      </c>
    </row>
    <row r="472" spans="1:14" ht="14.4" customHeight="1" x14ac:dyDescent="0.3">
      <c r="A472" s="629" t="s">
        <v>532</v>
      </c>
      <c r="B472" s="630" t="s">
        <v>533</v>
      </c>
      <c r="C472" s="631" t="s">
        <v>549</v>
      </c>
      <c r="D472" s="632" t="s">
        <v>2066</v>
      </c>
      <c r="E472" s="631" t="s">
        <v>555</v>
      </c>
      <c r="F472" s="632" t="s">
        <v>2068</v>
      </c>
      <c r="G472" s="631" t="s">
        <v>556</v>
      </c>
      <c r="H472" s="631" t="s">
        <v>844</v>
      </c>
      <c r="I472" s="631" t="s">
        <v>238</v>
      </c>
      <c r="J472" s="631" t="s">
        <v>845</v>
      </c>
      <c r="K472" s="631"/>
      <c r="L472" s="633">
        <v>70.419992719765261</v>
      </c>
      <c r="M472" s="633">
        <v>1</v>
      </c>
      <c r="N472" s="634">
        <v>70.419992719765261</v>
      </c>
    </row>
    <row r="473" spans="1:14" ht="14.4" customHeight="1" x14ac:dyDescent="0.3">
      <c r="A473" s="629" t="s">
        <v>532</v>
      </c>
      <c r="B473" s="630" t="s">
        <v>533</v>
      </c>
      <c r="C473" s="631" t="s">
        <v>549</v>
      </c>
      <c r="D473" s="632" t="s">
        <v>2066</v>
      </c>
      <c r="E473" s="631" t="s">
        <v>555</v>
      </c>
      <c r="F473" s="632" t="s">
        <v>2068</v>
      </c>
      <c r="G473" s="631" t="s">
        <v>556</v>
      </c>
      <c r="H473" s="631" t="s">
        <v>1685</v>
      </c>
      <c r="I473" s="631" t="s">
        <v>1686</v>
      </c>
      <c r="J473" s="631" t="s">
        <v>1687</v>
      </c>
      <c r="K473" s="631" t="s">
        <v>805</v>
      </c>
      <c r="L473" s="633">
        <v>221.68824360131987</v>
      </c>
      <c r="M473" s="633">
        <v>1</v>
      </c>
      <c r="N473" s="634">
        <v>221.68824360131987</v>
      </c>
    </row>
    <row r="474" spans="1:14" ht="14.4" customHeight="1" x14ac:dyDescent="0.3">
      <c r="A474" s="629" t="s">
        <v>532</v>
      </c>
      <c r="B474" s="630" t="s">
        <v>533</v>
      </c>
      <c r="C474" s="631" t="s">
        <v>549</v>
      </c>
      <c r="D474" s="632" t="s">
        <v>2066</v>
      </c>
      <c r="E474" s="631" t="s">
        <v>555</v>
      </c>
      <c r="F474" s="632" t="s">
        <v>2068</v>
      </c>
      <c r="G474" s="631" t="s">
        <v>556</v>
      </c>
      <c r="H474" s="631" t="s">
        <v>1688</v>
      </c>
      <c r="I474" s="631" t="s">
        <v>238</v>
      </c>
      <c r="J474" s="631" t="s">
        <v>1689</v>
      </c>
      <c r="K474" s="631"/>
      <c r="L474" s="633">
        <v>228.42241200625801</v>
      </c>
      <c r="M474" s="633">
        <v>2</v>
      </c>
      <c r="N474" s="634">
        <v>456.84482401251603</v>
      </c>
    </row>
    <row r="475" spans="1:14" ht="14.4" customHeight="1" x14ac:dyDescent="0.3">
      <c r="A475" s="629" t="s">
        <v>532</v>
      </c>
      <c r="B475" s="630" t="s">
        <v>533</v>
      </c>
      <c r="C475" s="631" t="s">
        <v>549</v>
      </c>
      <c r="D475" s="632" t="s">
        <v>2066</v>
      </c>
      <c r="E475" s="631" t="s">
        <v>555</v>
      </c>
      <c r="F475" s="632" t="s">
        <v>2068</v>
      </c>
      <c r="G475" s="631" t="s">
        <v>556</v>
      </c>
      <c r="H475" s="631" t="s">
        <v>1690</v>
      </c>
      <c r="I475" s="631" t="s">
        <v>1691</v>
      </c>
      <c r="J475" s="631" t="s">
        <v>1692</v>
      </c>
      <c r="K475" s="631" t="s">
        <v>1693</v>
      </c>
      <c r="L475" s="633">
        <v>49.427014925891463</v>
      </c>
      <c r="M475" s="633">
        <v>3</v>
      </c>
      <c r="N475" s="634">
        <v>148.2810447776744</v>
      </c>
    </row>
    <row r="476" spans="1:14" ht="14.4" customHeight="1" x14ac:dyDescent="0.3">
      <c r="A476" s="629" t="s">
        <v>532</v>
      </c>
      <c r="B476" s="630" t="s">
        <v>533</v>
      </c>
      <c r="C476" s="631" t="s">
        <v>549</v>
      </c>
      <c r="D476" s="632" t="s">
        <v>2066</v>
      </c>
      <c r="E476" s="631" t="s">
        <v>555</v>
      </c>
      <c r="F476" s="632" t="s">
        <v>2068</v>
      </c>
      <c r="G476" s="631" t="s">
        <v>556</v>
      </c>
      <c r="H476" s="631" t="s">
        <v>1694</v>
      </c>
      <c r="I476" s="631" t="s">
        <v>1695</v>
      </c>
      <c r="J476" s="631" t="s">
        <v>1696</v>
      </c>
      <c r="K476" s="631" t="s">
        <v>1697</v>
      </c>
      <c r="L476" s="633">
        <v>145.56000000000003</v>
      </c>
      <c r="M476" s="633">
        <v>1</v>
      </c>
      <c r="N476" s="634">
        <v>145.56000000000003</v>
      </c>
    </row>
    <row r="477" spans="1:14" ht="14.4" customHeight="1" x14ac:dyDescent="0.3">
      <c r="A477" s="629" t="s">
        <v>532</v>
      </c>
      <c r="B477" s="630" t="s">
        <v>533</v>
      </c>
      <c r="C477" s="631" t="s">
        <v>549</v>
      </c>
      <c r="D477" s="632" t="s">
        <v>2066</v>
      </c>
      <c r="E477" s="631" t="s">
        <v>555</v>
      </c>
      <c r="F477" s="632" t="s">
        <v>2068</v>
      </c>
      <c r="G477" s="631" t="s">
        <v>556</v>
      </c>
      <c r="H477" s="631" t="s">
        <v>1698</v>
      </c>
      <c r="I477" s="631" t="s">
        <v>1699</v>
      </c>
      <c r="J477" s="631" t="s">
        <v>1700</v>
      </c>
      <c r="K477" s="631" t="s">
        <v>1701</v>
      </c>
      <c r="L477" s="633">
        <v>152.01</v>
      </c>
      <c r="M477" s="633">
        <v>1</v>
      </c>
      <c r="N477" s="634">
        <v>152.01</v>
      </c>
    </row>
    <row r="478" spans="1:14" ht="14.4" customHeight="1" x14ac:dyDescent="0.3">
      <c r="A478" s="629" t="s">
        <v>532</v>
      </c>
      <c r="B478" s="630" t="s">
        <v>533</v>
      </c>
      <c r="C478" s="631" t="s">
        <v>549</v>
      </c>
      <c r="D478" s="632" t="s">
        <v>2066</v>
      </c>
      <c r="E478" s="631" t="s">
        <v>555</v>
      </c>
      <c r="F478" s="632" t="s">
        <v>2068</v>
      </c>
      <c r="G478" s="631" t="s">
        <v>556</v>
      </c>
      <c r="H478" s="631" t="s">
        <v>1702</v>
      </c>
      <c r="I478" s="631" t="s">
        <v>1703</v>
      </c>
      <c r="J478" s="631" t="s">
        <v>1704</v>
      </c>
      <c r="K478" s="631" t="s">
        <v>1705</v>
      </c>
      <c r="L478" s="633">
        <v>748.17</v>
      </c>
      <c r="M478" s="633">
        <v>2</v>
      </c>
      <c r="N478" s="634">
        <v>1496.34</v>
      </c>
    </row>
    <row r="479" spans="1:14" ht="14.4" customHeight="1" x14ac:dyDescent="0.3">
      <c r="A479" s="629" t="s">
        <v>532</v>
      </c>
      <c r="B479" s="630" t="s">
        <v>533</v>
      </c>
      <c r="C479" s="631" t="s">
        <v>549</v>
      </c>
      <c r="D479" s="632" t="s">
        <v>2066</v>
      </c>
      <c r="E479" s="631" t="s">
        <v>555</v>
      </c>
      <c r="F479" s="632" t="s">
        <v>2068</v>
      </c>
      <c r="G479" s="631" t="s">
        <v>556</v>
      </c>
      <c r="H479" s="631" t="s">
        <v>1232</v>
      </c>
      <c r="I479" s="631" t="s">
        <v>1233</v>
      </c>
      <c r="J479" s="631" t="s">
        <v>1234</v>
      </c>
      <c r="K479" s="631" t="s">
        <v>1235</v>
      </c>
      <c r="L479" s="633">
        <v>54.6</v>
      </c>
      <c r="M479" s="633">
        <v>1</v>
      </c>
      <c r="N479" s="634">
        <v>54.6</v>
      </c>
    </row>
    <row r="480" spans="1:14" ht="14.4" customHeight="1" x14ac:dyDescent="0.3">
      <c r="A480" s="629" t="s">
        <v>532</v>
      </c>
      <c r="B480" s="630" t="s">
        <v>533</v>
      </c>
      <c r="C480" s="631" t="s">
        <v>549</v>
      </c>
      <c r="D480" s="632" t="s">
        <v>2066</v>
      </c>
      <c r="E480" s="631" t="s">
        <v>555</v>
      </c>
      <c r="F480" s="632" t="s">
        <v>2068</v>
      </c>
      <c r="G480" s="631" t="s">
        <v>556</v>
      </c>
      <c r="H480" s="631" t="s">
        <v>1706</v>
      </c>
      <c r="I480" s="631" t="s">
        <v>1707</v>
      </c>
      <c r="J480" s="631" t="s">
        <v>1708</v>
      </c>
      <c r="K480" s="631" t="s">
        <v>1709</v>
      </c>
      <c r="L480" s="633">
        <v>339.939943996838</v>
      </c>
      <c r="M480" s="633">
        <v>17</v>
      </c>
      <c r="N480" s="634">
        <v>5778.9790479462463</v>
      </c>
    </row>
    <row r="481" spans="1:14" ht="14.4" customHeight="1" x14ac:dyDescent="0.3">
      <c r="A481" s="629" t="s">
        <v>532</v>
      </c>
      <c r="B481" s="630" t="s">
        <v>533</v>
      </c>
      <c r="C481" s="631" t="s">
        <v>549</v>
      </c>
      <c r="D481" s="632" t="s">
        <v>2066</v>
      </c>
      <c r="E481" s="631" t="s">
        <v>555</v>
      </c>
      <c r="F481" s="632" t="s">
        <v>2068</v>
      </c>
      <c r="G481" s="631" t="s">
        <v>556</v>
      </c>
      <c r="H481" s="631" t="s">
        <v>1426</v>
      </c>
      <c r="I481" s="631" t="s">
        <v>238</v>
      </c>
      <c r="J481" s="631" t="s">
        <v>1427</v>
      </c>
      <c r="K481" s="631" t="s">
        <v>1428</v>
      </c>
      <c r="L481" s="633">
        <v>33.659966364123648</v>
      </c>
      <c r="M481" s="633">
        <v>4</v>
      </c>
      <c r="N481" s="634">
        <v>134.63986545649459</v>
      </c>
    </row>
    <row r="482" spans="1:14" ht="14.4" customHeight="1" x14ac:dyDescent="0.3">
      <c r="A482" s="629" t="s">
        <v>532</v>
      </c>
      <c r="B482" s="630" t="s">
        <v>533</v>
      </c>
      <c r="C482" s="631" t="s">
        <v>549</v>
      </c>
      <c r="D482" s="632" t="s">
        <v>2066</v>
      </c>
      <c r="E482" s="631" t="s">
        <v>555</v>
      </c>
      <c r="F482" s="632" t="s">
        <v>2068</v>
      </c>
      <c r="G482" s="631" t="s">
        <v>556</v>
      </c>
      <c r="H482" s="631" t="s">
        <v>1710</v>
      </c>
      <c r="I482" s="631" t="s">
        <v>1711</v>
      </c>
      <c r="J482" s="631" t="s">
        <v>1712</v>
      </c>
      <c r="K482" s="631" t="s">
        <v>1713</v>
      </c>
      <c r="L482" s="633">
        <v>56.219999999999963</v>
      </c>
      <c r="M482" s="633">
        <v>2</v>
      </c>
      <c r="N482" s="634">
        <v>112.43999999999993</v>
      </c>
    </row>
    <row r="483" spans="1:14" ht="14.4" customHeight="1" x14ac:dyDescent="0.3">
      <c r="A483" s="629" t="s">
        <v>532</v>
      </c>
      <c r="B483" s="630" t="s">
        <v>533</v>
      </c>
      <c r="C483" s="631" t="s">
        <v>549</v>
      </c>
      <c r="D483" s="632" t="s">
        <v>2066</v>
      </c>
      <c r="E483" s="631" t="s">
        <v>555</v>
      </c>
      <c r="F483" s="632" t="s">
        <v>2068</v>
      </c>
      <c r="G483" s="631" t="s">
        <v>556</v>
      </c>
      <c r="H483" s="631" t="s">
        <v>1714</v>
      </c>
      <c r="I483" s="631" t="s">
        <v>238</v>
      </c>
      <c r="J483" s="631" t="s">
        <v>1715</v>
      </c>
      <c r="K483" s="631"/>
      <c r="L483" s="633">
        <v>169.93999031213409</v>
      </c>
      <c r="M483" s="633">
        <v>8</v>
      </c>
      <c r="N483" s="634">
        <v>1359.5199224970727</v>
      </c>
    </row>
    <row r="484" spans="1:14" ht="14.4" customHeight="1" x14ac:dyDescent="0.3">
      <c r="A484" s="629" t="s">
        <v>532</v>
      </c>
      <c r="B484" s="630" t="s">
        <v>533</v>
      </c>
      <c r="C484" s="631" t="s">
        <v>549</v>
      </c>
      <c r="D484" s="632" t="s">
        <v>2066</v>
      </c>
      <c r="E484" s="631" t="s">
        <v>555</v>
      </c>
      <c r="F484" s="632" t="s">
        <v>2068</v>
      </c>
      <c r="G484" s="631" t="s">
        <v>556</v>
      </c>
      <c r="H484" s="631" t="s">
        <v>1716</v>
      </c>
      <c r="I484" s="631" t="s">
        <v>238</v>
      </c>
      <c r="J484" s="631" t="s">
        <v>1717</v>
      </c>
      <c r="K484" s="631"/>
      <c r="L484" s="633">
        <v>50.819587292190597</v>
      </c>
      <c r="M484" s="633">
        <v>1</v>
      </c>
      <c r="N484" s="634">
        <v>50.819587292190597</v>
      </c>
    </row>
    <row r="485" spans="1:14" ht="14.4" customHeight="1" x14ac:dyDescent="0.3">
      <c r="A485" s="629" t="s">
        <v>532</v>
      </c>
      <c r="B485" s="630" t="s">
        <v>533</v>
      </c>
      <c r="C485" s="631" t="s">
        <v>549</v>
      </c>
      <c r="D485" s="632" t="s">
        <v>2066</v>
      </c>
      <c r="E485" s="631" t="s">
        <v>555</v>
      </c>
      <c r="F485" s="632" t="s">
        <v>2068</v>
      </c>
      <c r="G485" s="631" t="s">
        <v>556</v>
      </c>
      <c r="H485" s="631" t="s">
        <v>1718</v>
      </c>
      <c r="I485" s="631" t="s">
        <v>1719</v>
      </c>
      <c r="J485" s="631" t="s">
        <v>1720</v>
      </c>
      <c r="K485" s="631" t="s">
        <v>1721</v>
      </c>
      <c r="L485" s="633">
        <v>107.16000000000003</v>
      </c>
      <c r="M485" s="633">
        <v>1</v>
      </c>
      <c r="N485" s="634">
        <v>107.16000000000003</v>
      </c>
    </row>
    <row r="486" spans="1:14" ht="14.4" customHeight="1" x14ac:dyDescent="0.3">
      <c r="A486" s="629" t="s">
        <v>532</v>
      </c>
      <c r="B486" s="630" t="s">
        <v>533</v>
      </c>
      <c r="C486" s="631" t="s">
        <v>549</v>
      </c>
      <c r="D486" s="632" t="s">
        <v>2066</v>
      </c>
      <c r="E486" s="631" t="s">
        <v>555</v>
      </c>
      <c r="F486" s="632" t="s">
        <v>2068</v>
      </c>
      <c r="G486" s="631" t="s">
        <v>556</v>
      </c>
      <c r="H486" s="631" t="s">
        <v>1722</v>
      </c>
      <c r="I486" s="631" t="s">
        <v>1723</v>
      </c>
      <c r="J486" s="631" t="s">
        <v>1724</v>
      </c>
      <c r="K486" s="631" t="s">
        <v>1668</v>
      </c>
      <c r="L486" s="633">
        <v>2700</v>
      </c>
      <c r="M486" s="633">
        <v>14</v>
      </c>
      <c r="N486" s="634">
        <v>37800</v>
      </c>
    </row>
    <row r="487" spans="1:14" ht="14.4" customHeight="1" x14ac:dyDescent="0.3">
      <c r="A487" s="629" t="s">
        <v>532</v>
      </c>
      <c r="B487" s="630" t="s">
        <v>533</v>
      </c>
      <c r="C487" s="631" t="s">
        <v>549</v>
      </c>
      <c r="D487" s="632" t="s">
        <v>2066</v>
      </c>
      <c r="E487" s="631" t="s">
        <v>555</v>
      </c>
      <c r="F487" s="632" t="s">
        <v>2068</v>
      </c>
      <c r="G487" s="631" t="s">
        <v>556</v>
      </c>
      <c r="H487" s="631" t="s">
        <v>1247</v>
      </c>
      <c r="I487" s="631" t="s">
        <v>1248</v>
      </c>
      <c r="J487" s="631" t="s">
        <v>1249</v>
      </c>
      <c r="K487" s="631" t="s">
        <v>1250</v>
      </c>
      <c r="L487" s="633">
        <v>36.342734348038718</v>
      </c>
      <c r="M487" s="633">
        <v>140</v>
      </c>
      <c r="N487" s="634">
        <v>5087.9828087254209</v>
      </c>
    </row>
    <row r="488" spans="1:14" ht="14.4" customHeight="1" x14ac:dyDescent="0.3">
      <c r="A488" s="629" t="s">
        <v>532</v>
      </c>
      <c r="B488" s="630" t="s">
        <v>533</v>
      </c>
      <c r="C488" s="631" t="s">
        <v>549</v>
      </c>
      <c r="D488" s="632" t="s">
        <v>2066</v>
      </c>
      <c r="E488" s="631" t="s">
        <v>555</v>
      </c>
      <c r="F488" s="632" t="s">
        <v>2068</v>
      </c>
      <c r="G488" s="631" t="s">
        <v>556</v>
      </c>
      <c r="H488" s="631" t="s">
        <v>1725</v>
      </c>
      <c r="I488" s="631" t="s">
        <v>1726</v>
      </c>
      <c r="J488" s="631" t="s">
        <v>1249</v>
      </c>
      <c r="K488" s="631" t="s">
        <v>1727</v>
      </c>
      <c r="L488" s="633">
        <v>31.569284353435688</v>
      </c>
      <c r="M488" s="633">
        <v>1357</v>
      </c>
      <c r="N488" s="634">
        <v>42839.518867612227</v>
      </c>
    </row>
    <row r="489" spans="1:14" ht="14.4" customHeight="1" x14ac:dyDescent="0.3">
      <c r="A489" s="629" t="s">
        <v>532</v>
      </c>
      <c r="B489" s="630" t="s">
        <v>533</v>
      </c>
      <c r="C489" s="631" t="s">
        <v>549</v>
      </c>
      <c r="D489" s="632" t="s">
        <v>2066</v>
      </c>
      <c r="E489" s="631" t="s">
        <v>555</v>
      </c>
      <c r="F489" s="632" t="s">
        <v>2068</v>
      </c>
      <c r="G489" s="631" t="s">
        <v>556</v>
      </c>
      <c r="H489" s="631" t="s">
        <v>1251</v>
      </c>
      <c r="I489" s="631" t="s">
        <v>1252</v>
      </c>
      <c r="J489" s="631" t="s">
        <v>1253</v>
      </c>
      <c r="K489" s="631" t="s">
        <v>1254</v>
      </c>
      <c r="L489" s="633">
        <v>162.35407085537992</v>
      </c>
      <c r="M489" s="633">
        <v>554</v>
      </c>
      <c r="N489" s="634">
        <v>89944.155253880468</v>
      </c>
    </row>
    <row r="490" spans="1:14" ht="14.4" customHeight="1" x14ac:dyDescent="0.3">
      <c r="A490" s="629" t="s">
        <v>532</v>
      </c>
      <c r="B490" s="630" t="s">
        <v>533</v>
      </c>
      <c r="C490" s="631" t="s">
        <v>549</v>
      </c>
      <c r="D490" s="632" t="s">
        <v>2066</v>
      </c>
      <c r="E490" s="631" t="s">
        <v>555</v>
      </c>
      <c r="F490" s="632" t="s">
        <v>2068</v>
      </c>
      <c r="G490" s="631" t="s">
        <v>556</v>
      </c>
      <c r="H490" s="631" t="s">
        <v>873</v>
      </c>
      <c r="I490" s="631" t="s">
        <v>238</v>
      </c>
      <c r="J490" s="631" t="s">
        <v>874</v>
      </c>
      <c r="K490" s="631"/>
      <c r="L490" s="633">
        <v>476.01732679489021</v>
      </c>
      <c r="M490" s="633">
        <v>2</v>
      </c>
      <c r="N490" s="634">
        <v>952.03465358978042</v>
      </c>
    </row>
    <row r="491" spans="1:14" ht="14.4" customHeight="1" x14ac:dyDescent="0.3">
      <c r="A491" s="629" t="s">
        <v>532</v>
      </c>
      <c r="B491" s="630" t="s">
        <v>533</v>
      </c>
      <c r="C491" s="631" t="s">
        <v>549</v>
      </c>
      <c r="D491" s="632" t="s">
        <v>2066</v>
      </c>
      <c r="E491" s="631" t="s">
        <v>555</v>
      </c>
      <c r="F491" s="632" t="s">
        <v>2068</v>
      </c>
      <c r="G491" s="631" t="s">
        <v>556</v>
      </c>
      <c r="H491" s="631" t="s">
        <v>1728</v>
      </c>
      <c r="I491" s="631" t="s">
        <v>1729</v>
      </c>
      <c r="J491" s="631" t="s">
        <v>804</v>
      </c>
      <c r="K491" s="631" t="s">
        <v>1730</v>
      </c>
      <c r="L491" s="633">
        <v>627.07000000000005</v>
      </c>
      <c r="M491" s="633">
        <v>1</v>
      </c>
      <c r="N491" s="634">
        <v>627.07000000000005</v>
      </c>
    </row>
    <row r="492" spans="1:14" ht="14.4" customHeight="1" x14ac:dyDescent="0.3">
      <c r="A492" s="629" t="s">
        <v>532</v>
      </c>
      <c r="B492" s="630" t="s">
        <v>533</v>
      </c>
      <c r="C492" s="631" t="s">
        <v>549</v>
      </c>
      <c r="D492" s="632" t="s">
        <v>2066</v>
      </c>
      <c r="E492" s="631" t="s">
        <v>555</v>
      </c>
      <c r="F492" s="632" t="s">
        <v>2068</v>
      </c>
      <c r="G492" s="631" t="s">
        <v>556</v>
      </c>
      <c r="H492" s="631" t="s">
        <v>1731</v>
      </c>
      <c r="I492" s="631" t="s">
        <v>1732</v>
      </c>
      <c r="J492" s="631" t="s">
        <v>1733</v>
      </c>
      <c r="K492" s="631" t="s">
        <v>1734</v>
      </c>
      <c r="L492" s="633">
        <v>98.339452490027128</v>
      </c>
      <c r="M492" s="633">
        <v>2</v>
      </c>
      <c r="N492" s="634">
        <v>196.67890498005426</v>
      </c>
    </row>
    <row r="493" spans="1:14" ht="14.4" customHeight="1" x14ac:dyDescent="0.3">
      <c r="A493" s="629" t="s">
        <v>532</v>
      </c>
      <c r="B493" s="630" t="s">
        <v>533</v>
      </c>
      <c r="C493" s="631" t="s">
        <v>549</v>
      </c>
      <c r="D493" s="632" t="s">
        <v>2066</v>
      </c>
      <c r="E493" s="631" t="s">
        <v>555</v>
      </c>
      <c r="F493" s="632" t="s">
        <v>2068</v>
      </c>
      <c r="G493" s="631" t="s">
        <v>556</v>
      </c>
      <c r="H493" s="631" t="s">
        <v>1735</v>
      </c>
      <c r="I493" s="631" t="s">
        <v>1735</v>
      </c>
      <c r="J493" s="631" t="s">
        <v>1736</v>
      </c>
      <c r="K493" s="631" t="s">
        <v>1737</v>
      </c>
      <c r="L493" s="633">
        <v>300</v>
      </c>
      <c r="M493" s="633">
        <v>5</v>
      </c>
      <c r="N493" s="634">
        <v>1500</v>
      </c>
    </row>
    <row r="494" spans="1:14" ht="14.4" customHeight="1" x14ac:dyDescent="0.3">
      <c r="A494" s="629" t="s">
        <v>532</v>
      </c>
      <c r="B494" s="630" t="s">
        <v>533</v>
      </c>
      <c r="C494" s="631" t="s">
        <v>549</v>
      </c>
      <c r="D494" s="632" t="s">
        <v>2066</v>
      </c>
      <c r="E494" s="631" t="s">
        <v>555</v>
      </c>
      <c r="F494" s="632" t="s">
        <v>2068</v>
      </c>
      <c r="G494" s="631" t="s">
        <v>556</v>
      </c>
      <c r="H494" s="631" t="s">
        <v>1738</v>
      </c>
      <c r="I494" s="631" t="s">
        <v>1738</v>
      </c>
      <c r="J494" s="631" t="s">
        <v>1739</v>
      </c>
      <c r="K494" s="631" t="s">
        <v>1740</v>
      </c>
      <c r="L494" s="633">
        <v>522.68548797778521</v>
      </c>
      <c r="M494" s="633">
        <v>45</v>
      </c>
      <c r="N494" s="634">
        <v>23520.846959000337</v>
      </c>
    </row>
    <row r="495" spans="1:14" ht="14.4" customHeight="1" x14ac:dyDescent="0.3">
      <c r="A495" s="629" t="s">
        <v>532</v>
      </c>
      <c r="B495" s="630" t="s">
        <v>533</v>
      </c>
      <c r="C495" s="631" t="s">
        <v>549</v>
      </c>
      <c r="D495" s="632" t="s">
        <v>2066</v>
      </c>
      <c r="E495" s="631" t="s">
        <v>555</v>
      </c>
      <c r="F495" s="632" t="s">
        <v>2068</v>
      </c>
      <c r="G495" s="631" t="s">
        <v>556</v>
      </c>
      <c r="H495" s="631" t="s">
        <v>1741</v>
      </c>
      <c r="I495" s="631" t="s">
        <v>1742</v>
      </c>
      <c r="J495" s="631" t="s">
        <v>1743</v>
      </c>
      <c r="K495" s="631" t="s">
        <v>1744</v>
      </c>
      <c r="L495" s="633">
        <v>654.09</v>
      </c>
      <c r="M495" s="633">
        <v>-2</v>
      </c>
      <c r="N495" s="634">
        <v>-1308.18</v>
      </c>
    </row>
    <row r="496" spans="1:14" ht="14.4" customHeight="1" x14ac:dyDescent="0.3">
      <c r="A496" s="629" t="s">
        <v>532</v>
      </c>
      <c r="B496" s="630" t="s">
        <v>533</v>
      </c>
      <c r="C496" s="631" t="s">
        <v>549</v>
      </c>
      <c r="D496" s="632" t="s">
        <v>2066</v>
      </c>
      <c r="E496" s="631" t="s">
        <v>555</v>
      </c>
      <c r="F496" s="632" t="s">
        <v>2068</v>
      </c>
      <c r="G496" s="631" t="s">
        <v>556</v>
      </c>
      <c r="H496" s="631" t="s">
        <v>877</v>
      </c>
      <c r="I496" s="631" t="s">
        <v>878</v>
      </c>
      <c r="J496" s="631" t="s">
        <v>879</v>
      </c>
      <c r="K496" s="631" t="s">
        <v>880</v>
      </c>
      <c r="L496" s="633">
        <v>153.77000000000001</v>
      </c>
      <c r="M496" s="633">
        <v>1</v>
      </c>
      <c r="N496" s="634">
        <v>153.77000000000001</v>
      </c>
    </row>
    <row r="497" spans="1:14" ht="14.4" customHeight="1" x14ac:dyDescent="0.3">
      <c r="A497" s="629" t="s">
        <v>532</v>
      </c>
      <c r="B497" s="630" t="s">
        <v>533</v>
      </c>
      <c r="C497" s="631" t="s">
        <v>549</v>
      </c>
      <c r="D497" s="632" t="s">
        <v>2066</v>
      </c>
      <c r="E497" s="631" t="s">
        <v>555</v>
      </c>
      <c r="F497" s="632" t="s">
        <v>2068</v>
      </c>
      <c r="G497" s="631" t="s">
        <v>556</v>
      </c>
      <c r="H497" s="631" t="s">
        <v>1745</v>
      </c>
      <c r="I497" s="631" t="s">
        <v>238</v>
      </c>
      <c r="J497" s="631" t="s">
        <v>1746</v>
      </c>
      <c r="K497" s="631"/>
      <c r="L497" s="633">
        <v>852.01</v>
      </c>
      <c r="M497" s="633">
        <v>2</v>
      </c>
      <c r="N497" s="634">
        <v>1704.02</v>
      </c>
    </row>
    <row r="498" spans="1:14" ht="14.4" customHeight="1" x14ac:dyDescent="0.3">
      <c r="A498" s="629" t="s">
        <v>532</v>
      </c>
      <c r="B498" s="630" t="s">
        <v>533</v>
      </c>
      <c r="C498" s="631" t="s">
        <v>549</v>
      </c>
      <c r="D498" s="632" t="s">
        <v>2066</v>
      </c>
      <c r="E498" s="631" t="s">
        <v>555</v>
      </c>
      <c r="F498" s="632" t="s">
        <v>2068</v>
      </c>
      <c r="G498" s="631" t="s">
        <v>556</v>
      </c>
      <c r="H498" s="631" t="s">
        <v>1747</v>
      </c>
      <c r="I498" s="631" t="s">
        <v>1748</v>
      </c>
      <c r="J498" s="631" t="s">
        <v>1749</v>
      </c>
      <c r="K498" s="631" t="s">
        <v>1750</v>
      </c>
      <c r="L498" s="633">
        <v>219.14</v>
      </c>
      <c r="M498" s="633">
        <v>3</v>
      </c>
      <c r="N498" s="634">
        <v>657.42</v>
      </c>
    </row>
    <row r="499" spans="1:14" ht="14.4" customHeight="1" x14ac:dyDescent="0.3">
      <c r="A499" s="629" t="s">
        <v>532</v>
      </c>
      <c r="B499" s="630" t="s">
        <v>533</v>
      </c>
      <c r="C499" s="631" t="s">
        <v>549</v>
      </c>
      <c r="D499" s="632" t="s">
        <v>2066</v>
      </c>
      <c r="E499" s="631" t="s">
        <v>555</v>
      </c>
      <c r="F499" s="632" t="s">
        <v>2068</v>
      </c>
      <c r="G499" s="631" t="s">
        <v>556</v>
      </c>
      <c r="H499" s="631" t="s">
        <v>1751</v>
      </c>
      <c r="I499" s="631" t="s">
        <v>1752</v>
      </c>
      <c r="J499" s="631" t="s">
        <v>1753</v>
      </c>
      <c r="K499" s="631" t="s">
        <v>1754</v>
      </c>
      <c r="L499" s="633">
        <v>71.260236828805049</v>
      </c>
      <c r="M499" s="633">
        <v>55</v>
      </c>
      <c r="N499" s="634">
        <v>3919.313025584278</v>
      </c>
    </row>
    <row r="500" spans="1:14" ht="14.4" customHeight="1" x14ac:dyDescent="0.3">
      <c r="A500" s="629" t="s">
        <v>532</v>
      </c>
      <c r="B500" s="630" t="s">
        <v>533</v>
      </c>
      <c r="C500" s="631" t="s">
        <v>549</v>
      </c>
      <c r="D500" s="632" t="s">
        <v>2066</v>
      </c>
      <c r="E500" s="631" t="s">
        <v>555</v>
      </c>
      <c r="F500" s="632" t="s">
        <v>2068</v>
      </c>
      <c r="G500" s="631" t="s">
        <v>556</v>
      </c>
      <c r="H500" s="631" t="s">
        <v>1755</v>
      </c>
      <c r="I500" s="631" t="s">
        <v>238</v>
      </c>
      <c r="J500" s="631" t="s">
        <v>1756</v>
      </c>
      <c r="K500" s="631" t="s">
        <v>1757</v>
      </c>
      <c r="L500" s="633">
        <v>14.185493043861229</v>
      </c>
      <c r="M500" s="633">
        <v>1000</v>
      </c>
      <c r="N500" s="634">
        <v>14185.493043861228</v>
      </c>
    </row>
    <row r="501" spans="1:14" ht="14.4" customHeight="1" x14ac:dyDescent="0.3">
      <c r="A501" s="629" t="s">
        <v>532</v>
      </c>
      <c r="B501" s="630" t="s">
        <v>533</v>
      </c>
      <c r="C501" s="631" t="s">
        <v>549</v>
      </c>
      <c r="D501" s="632" t="s">
        <v>2066</v>
      </c>
      <c r="E501" s="631" t="s">
        <v>555</v>
      </c>
      <c r="F501" s="632" t="s">
        <v>2068</v>
      </c>
      <c r="G501" s="631" t="s">
        <v>556</v>
      </c>
      <c r="H501" s="631" t="s">
        <v>1758</v>
      </c>
      <c r="I501" s="631" t="s">
        <v>238</v>
      </c>
      <c r="J501" s="631" t="s">
        <v>1759</v>
      </c>
      <c r="K501" s="631"/>
      <c r="L501" s="633">
        <v>612.69378322897387</v>
      </c>
      <c r="M501" s="633">
        <v>10</v>
      </c>
      <c r="N501" s="634">
        <v>6126.9378322897383</v>
      </c>
    </row>
    <row r="502" spans="1:14" ht="14.4" customHeight="1" x14ac:dyDescent="0.3">
      <c r="A502" s="629" t="s">
        <v>532</v>
      </c>
      <c r="B502" s="630" t="s">
        <v>533</v>
      </c>
      <c r="C502" s="631" t="s">
        <v>549</v>
      </c>
      <c r="D502" s="632" t="s">
        <v>2066</v>
      </c>
      <c r="E502" s="631" t="s">
        <v>555</v>
      </c>
      <c r="F502" s="632" t="s">
        <v>2068</v>
      </c>
      <c r="G502" s="631" t="s">
        <v>556</v>
      </c>
      <c r="H502" s="631" t="s">
        <v>1760</v>
      </c>
      <c r="I502" s="631" t="s">
        <v>238</v>
      </c>
      <c r="J502" s="631" t="s">
        <v>1761</v>
      </c>
      <c r="K502" s="631"/>
      <c r="L502" s="633">
        <v>146.49000000000007</v>
      </c>
      <c r="M502" s="633">
        <v>1</v>
      </c>
      <c r="N502" s="634">
        <v>146.49000000000007</v>
      </c>
    </row>
    <row r="503" spans="1:14" ht="14.4" customHeight="1" x14ac:dyDescent="0.3">
      <c r="A503" s="629" t="s">
        <v>532</v>
      </c>
      <c r="B503" s="630" t="s">
        <v>533</v>
      </c>
      <c r="C503" s="631" t="s">
        <v>549</v>
      </c>
      <c r="D503" s="632" t="s">
        <v>2066</v>
      </c>
      <c r="E503" s="631" t="s">
        <v>555</v>
      </c>
      <c r="F503" s="632" t="s">
        <v>2068</v>
      </c>
      <c r="G503" s="631" t="s">
        <v>556</v>
      </c>
      <c r="H503" s="631" t="s">
        <v>1762</v>
      </c>
      <c r="I503" s="631" t="s">
        <v>238</v>
      </c>
      <c r="J503" s="631" t="s">
        <v>1763</v>
      </c>
      <c r="K503" s="631"/>
      <c r="L503" s="633">
        <v>49.735348067255302</v>
      </c>
      <c r="M503" s="633">
        <v>1</v>
      </c>
      <c r="N503" s="634">
        <v>49.735348067255302</v>
      </c>
    </row>
    <row r="504" spans="1:14" ht="14.4" customHeight="1" x14ac:dyDescent="0.3">
      <c r="A504" s="629" t="s">
        <v>532</v>
      </c>
      <c r="B504" s="630" t="s">
        <v>533</v>
      </c>
      <c r="C504" s="631" t="s">
        <v>549</v>
      </c>
      <c r="D504" s="632" t="s">
        <v>2066</v>
      </c>
      <c r="E504" s="631" t="s">
        <v>555</v>
      </c>
      <c r="F504" s="632" t="s">
        <v>2068</v>
      </c>
      <c r="G504" s="631" t="s">
        <v>556</v>
      </c>
      <c r="H504" s="631" t="s">
        <v>1270</v>
      </c>
      <c r="I504" s="631" t="s">
        <v>1271</v>
      </c>
      <c r="J504" s="631" t="s">
        <v>1272</v>
      </c>
      <c r="K504" s="631" t="s">
        <v>1273</v>
      </c>
      <c r="L504" s="633">
        <v>101.4973</v>
      </c>
      <c r="M504" s="633">
        <v>1</v>
      </c>
      <c r="N504" s="634">
        <v>101.4973</v>
      </c>
    </row>
    <row r="505" spans="1:14" ht="14.4" customHeight="1" x14ac:dyDescent="0.3">
      <c r="A505" s="629" t="s">
        <v>532</v>
      </c>
      <c r="B505" s="630" t="s">
        <v>533</v>
      </c>
      <c r="C505" s="631" t="s">
        <v>549</v>
      </c>
      <c r="D505" s="632" t="s">
        <v>2066</v>
      </c>
      <c r="E505" s="631" t="s">
        <v>555</v>
      </c>
      <c r="F505" s="632" t="s">
        <v>2068</v>
      </c>
      <c r="G505" s="631" t="s">
        <v>556</v>
      </c>
      <c r="H505" s="631" t="s">
        <v>1764</v>
      </c>
      <c r="I505" s="631" t="s">
        <v>1765</v>
      </c>
      <c r="J505" s="631" t="s">
        <v>1766</v>
      </c>
      <c r="K505" s="631" t="s">
        <v>1767</v>
      </c>
      <c r="L505" s="633">
        <v>107.84500000000003</v>
      </c>
      <c r="M505" s="633">
        <v>4</v>
      </c>
      <c r="N505" s="634">
        <v>431.38000000000011</v>
      </c>
    </row>
    <row r="506" spans="1:14" ht="14.4" customHeight="1" x14ac:dyDescent="0.3">
      <c r="A506" s="629" t="s">
        <v>532</v>
      </c>
      <c r="B506" s="630" t="s">
        <v>533</v>
      </c>
      <c r="C506" s="631" t="s">
        <v>549</v>
      </c>
      <c r="D506" s="632" t="s">
        <v>2066</v>
      </c>
      <c r="E506" s="631" t="s">
        <v>555</v>
      </c>
      <c r="F506" s="632" t="s">
        <v>2068</v>
      </c>
      <c r="G506" s="631" t="s">
        <v>556</v>
      </c>
      <c r="H506" s="631" t="s">
        <v>1768</v>
      </c>
      <c r="I506" s="631" t="s">
        <v>1769</v>
      </c>
      <c r="J506" s="631" t="s">
        <v>1770</v>
      </c>
      <c r="K506" s="631" t="s">
        <v>1771</v>
      </c>
      <c r="L506" s="633">
        <v>109.98999999999997</v>
      </c>
      <c r="M506" s="633">
        <v>1</v>
      </c>
      <c r="N506" s="634">
        <v>109.98999999999997</v>
      </c>
    </row>
    <row r="507" spans="1:14" ht="14.4" customHeight="1" x14ac:dyDescent="0.3">
      <c r="A507" s="629" t="s">
        <v>532</v>
      </c>
      <c r="B507" s="630" t="s">
        <v>533</v>
      </c>
      <c r="C507" s="631" t="s">
        <v>549</v>
      </c>
      <c r="D507" s="632" t="s">
        <v>2066</v>
      </c>
      <c r="E507" s="631" t="s">
        <v>555</v>
      </c>
      <c r="F507" s="632" t="s">
        <v>2068</v>
      </c>
      <c r="G507" s="631" t="s">
        <v>556</v>
      </c>
      <c r="H507" s="631" t="s">
        <v>1772</v>
      </c>
      <c r="I507" s="631" t="s">
        <v>1773</v>
      </c>
      <c r="J507" s="631" t="s">
        <v>1774</v>
      </c>
      <c r="K507" s="631" t="s">
        <v>1775</v>
      </c>
      <c r="L507" s="633">
        <v>19.100000000000001</v>
      </c>
      <c r="M507" s="633">
        <v>2</v>
      </c>
      <c r="N507" s="634">
        <v>38.200000000000003</v>
      </c>
    </row>
    <row r="508" spans="1:14" ht="14.4" customHeight="1" x14ac:dyDescent="0.3">
      <c r="A508" s="629" t="s">
        <v>532</v>
      </c>
      <c r="B508" s="630" t="s">
        <v>533</v>
      </c>
      <c r="C508" s="631" t="s">
        <v>549</v>
      </c>
      <c r="D508" s="632" t="s">
        <v>2066</v>
      </c>
      <c r="E508" s="631" t="s">
        <v>555</v>
      </c>
      <c r="F508" s="632" t="s">
        <v>2068</v>
      </c>
      <c r="G508" s="631" t="s">
        <v>556</v>
      </c>
      <c r="H508" s="631" t="s">
        <v>1274</v>
      </c>
      <c r="I508" s="631" t="s">
        <v>1274</v>
      </c>
      <c r="J508" s="631" t="s">
        <v>683</v>
      </c>
      <c r="K508" s="631" t="s">
        <v>1275</v>
      </c>
      <c r="L508" s="633">
        <v>569.83000000000004</v>
      </c>
      <c r="M508" s="633">
        <v>0.5</v>
      </c>
      <c r="N508" s="634">
        <v>284.91500000000002</v>
      </c>
    </row>
    <row r="509" spans="1:14" ht="14.4" customHeight="1" x14ac:dyDescent="0.3">
      <c r="A509" s="629" t="s">
        <v>532</v>
      </c>
      <c r="B509" s="630" t="s">
        <v>533</v>
      </c>
      <c r="C509" s="631" t="s">
        <v>549</v>
      </c>
      <c r="D509" s="632" t="s">
        <v>2066</v>
      </c>
      <c r="E509" s="631" t="s">
        <v>555</v>
      </c>
      <c r="F509" s="632" t="s">
        <v>2068</v>
      </c>
      <c r="G509" s="631" t="s">
        <v>556</v>
      </c>
      <c r="H509" s="631" t="s">
        <v>1776</v>
      </c>
      <c r="I509" s="631" t="s">
        <v>1777</v>
      </c>
      <c r="J509" s="631" t="s">
        <v>1778</v>
      </c>
      <c r="K509" s="631" t="s">
        <v>1779</v>
      </c>
      <c r="L509" s="633">
        <v>79.84</v>
      </c>
      <c r="M509" s="633">
        <v>1</v>
      </c>
      <c r="N509" s="634">
        <v>79.84</v>
      </c>
    </row>
    <row r="510" spans="1:14" ht="14.4" customHeight="1" x14ac:dyDescent="0.3">
      <c r="A510" s="629" t="s">
        <v>532</v>
      </c>
      <c r="B510" s="630" t="s">
        <v>533</v>
      </c>
      <c r="C510" s="631" t="s">
        <v>549</v>
      </c>
      <c r="D510" s="632" t="s">
        <v>2066</v>
      </c>
      <c r="E510" s="631" t="s">
        <v>555</v>
      </c>
      <c r="F510" s="632" t="s">
        <v>2068</v>
      </c>
      <c r="G510" s="631" t="s">
        <v>556</v>
      </c>
      <c r="H510" s="631" t="s">
        <v>1780</v>
      </c>
      <c r="I510" s="631" t="s">
        <v>1781</v>
      </c>
      <c r="J510" s="631" t="s">
        <v>1782</v>
      </c>
      <c r="K510" s="631" t="s">
        <v>1223</v>
      </c>
      <c r="L510" s="633">
        <v>393.33</v>
      </c>
      <c r="M510" s="633">
        <v>1</v>
      </c>
      <c r="N510" s="634">
        <v>393.33</v>
      </c>
    </row>
    <row r="511" spans="1:14" ht="14.4" customHeight="1" x14ac:dyDescent="0.3">
      <c r="A511" s="629" t="s">
        <v>532</v>
      </c>
      <c r="B511" s="630" t="s">
        <v>533</v>
      </c>
      <c r="C511" s="631" t="s">
        <v>549</v>
      </c>
      <c r="D511" s="632" t="s">
        <v>2066</v>
      </c>
      <c r="E511" s="631" t="s">
        <v>555</v>
      </c>
      <c r="F511" s="632" t="s">
        <v>2068</v>
      </c>
      <c r="G511" s="631" t="s">
        <v>556</v>
      </c>
      <c r="H511" s="631" t="s">
        <v>1783</v>
      </c>
      <c r="I511" s="631" t="s">
        <v>1784</v>
      </c>
      <c r="J511" s="631" t="s">
        <v>1785</v>
      </c>
      <c r="K511" s="631" t="s">
        <v>1086</v>
      </c>
      <c r="L511" s="633">
        <v>85.929999999999978</v>
      </c>
      <c r="M511" s="633">
        <v>1</v>
      </c>
      <c r="N511" s="634">
        <v>85.929999999999978</v>
      </c>
    </row>
    <row r="512" spans="1:14" ht="14.4" customHeight="1" x14ac:dyDescent="0.3">
      <c r="A512" s="629" t="s">
        <v>532</v>
      </c>
      <c r="B512" s="630" t="s">
        <v>533</v>
      </c>
      <c r="C512" s="631" t="s">
        <v>549</v>
      </c>
      <c r="D512" s="632" t="s">
        <v>2066</v>
      </c>
      <c r="E512" s="631" t="s">
        <v>555</v>
      </c>
      <c r="F512" s="632" t="s">
        <v>2068</v>
      </c>
      <c r="G512" s="631" t="s">
        <v>556</v>
      </c>
      <c r="H512" s="631" t="s">
        <v>1786</v>
      </c>
      <c r="I512" s="631" t="s">
        <v>238</v>
      </c>
      <c r="J512" s="631" t="s">
        <v>1787</v>
      </c>
      <c r="K512" s="631"/>
      <c r="L512" s="633">
        <v>116.46</v>
      </c>
      <c r="M512" s="633">
        <v>1</v>
      </c>
      <c r="N512" s="634">
        <v>116.46</v>
      </c>
    </row>
    <row r="513" spans="1:14" ht="14.4" customHeight="1" x14ac:dyDescent="0.3">
      <c r="A513" s="629" t="s">
        <v>532</v>
      </c>
      <c r="B513" s="630" t="s">
        <v>533</v>
      </c>
      <c r="C513" s="631" t="s">
        <v>549</v>
      </c>
      <c r="D513" s="632" t="s">
        <v>2066</v>
      </c>
      <c r="E513" s="631" t="s">
        <v>555</v>
      </c>
      <c r="F513" s="632" t="s">
        <v>2068</v>
      </c>
      <c r="G513" s="631" t="s">
        <v>556</v>
      </c>
      <c r="H513" s="631" t="s">
        <v>1788</v>
      </c>
      <c r="I513" s="631" t="s">
        <v>238</v>
      </c>
      <c r="J513" s="631" t="s">
        <v>1789</v>
      </c>
      <c r="K513" s="631" t="s">
        <v>1790</v>
      </c>
      <c r="L513" s="633">
        <v>109.8</v>
      </c>
      <c r="M513" s="633">
        <v>1</v>
      </c>
      <c r="N513" s="634">
        <v>109.8</v>
      </c>
    </row>
    <row r="514" spans="1:14" ht="14.4" customHeight="1" x14ac:dyDescent="0.3">
      <c r="A514" s="629" t="s">
        <v>532</v>
      </c>
      <c r="B514" s="630" t="s">
        <v>533</v>
      </c>
      <c r="C514" s="631" t="s">
        <v>549</v>
      </c>
      <c r="D514" s="632" t="s">
        <v>2066</v>
      </c>
      <c r="E514" s="631" t="s">
        <v>555</v>
      </c>
      <c r="F514" s="632" t="s">
        <v>2068</v>
      </c>
      <c r="G514" s="631" t="s">
        <v>556</v>
      </c>
      <c r="H514" s="631" t="s">
        <v>1294</v>
      </c>
      <c r="I514" s="631" t="s">
        <v>1295</v>
      </c>
      <c r="J514" s="631" t="s">
        <v>1296</v>
      </c>
      <c r="K514" s="631" t="s">
        <v>1297</v>
      </c>
      <c r="L514" s="633">
        <v>220.41499999999999</v>
      </c>
      <c r="M514" s="633">
        <v>2</v>
      </c>
      <c r="N514" s="634">
        <v>440.83</v>
      </c>
    </row>
    <row r="515" spans="1:14" ht="14.4" customHeight="1" x14ac:dyDescent="0.3">
      <c r="A515" s="629" t="s">
        <v>532</v>
      </c>
      <c r="B515" s="630" t="s">
        <v>533</v>
      </c>
      <c r="C515" s="631" t="s">
        <v>549</v>
      </c>
      <c r="D515" s="632" t="s">
        <v>2066</v>
      </c>
      <c r="E515" s="631" t="s">
        <v>555</v>
      </c>
      <c r="F515" s="632" t="s">
        <v>2068</v>
      </c>
      <c r="G515" s="631" t="s">
        <v>556</v>
      </c>
      <c r="H515" s="631" t="s">
        <v>1791</v>
      </c>
      <c r="I515" s="631" t="s">
        <v>238</v>
      </c>
      <c r="J515" s="631" t="s">
        <v>1792</v>
      </c>
      <c r="K515" s="631"/>
      <c r="L515" s="633">
        <v>270.33999999999997</v>
      </c>
      <c r="M515" s="633">
        <v>1</v>
      </c>
      <c r="N515" s="634">
        <v>270.33999999999997</v>
      </c>
    </row>
    <row r="516" spans="1:14" ht="14.4" customHeight="1" x14ac:dyDescent="0.3">
      <c r="A516" s="629" t="s">
        <v>532</v>
      </c>
      <c r="B516" s="630" t="s">
        <v>533</v>
      </c>
      <c r="C516" s="631" t="s">
        <v>549</v>
      </c>
      <c r="D516" s="632" t="s">
        <v>2066</v>
      </c>
      <c r="E516" s="631" t="s">
        <v>555</v>
      </c>
      <c r="F516" s="632" t="s">
        <v>2068</v>
      </c>
      <c r="G516" s="631" t="s">
        <v>556</v>
      </c>
      <c r="H516" s="631" t="s">
        <v>888</v>
      </c>
      <c r="I516" s="631" t="s">
        <v>888</v>
      </c>
      <c r="J516" s="631" t="s">
        <v>583</v>
      </c>
      <c r="K516" s="631" t="s">
        <v>889</v>
      </c>
      <c r="L516" s="633">
        <v>60.055640829676534</v>
      </c>
      <c r="M516" s="633">
        <v>115</v>
      </c>
      <c r="N516" s="634">
        <v>6906.3986954128013</v>
      </c>
    </row>
    <row r="517" spans="1:14" ht="14.4" customHeight="1" x14ac:dyDescent="0.3">
      <c r="A517" s="629" t="s">
        <v>532</v>
      </c>
      <c r="B517" s="630" t="s">
        <v>533</v>
      </c>
      <c r="C517" s="631" t="s">
        <v>549</v>
      </c>
      <c r="D517" s="632" t="s">
        <v>2066</v>
      </c>
      <c r="E517" s="631" t="s">
        <v>555</v>
      </c>
      <c r="F517" s="632" t="s">
        <v>2068</v>
      </c>
      <c r="G517" s="631" t="s">
        <v>556</v>
      </c>
      <c r="H517" s="631" t="s">
        <v>1793</v>
      </c>
      <c r="I517" s="631" t="s">
        <v>238</v>
      </c>
      <c r="J517" s="631" t="s">
        <v>1794</v>
      </c>
      <c r="K517" s="631"/>
      <c r="L517" s="633">
        <v>147.49950971397899</v>
      </c>
      <c r="M517" s="633">
        <v>2</v>
      </c>
      <c r="N517" s="634">
        <v>294.99901942795799</v>
      </c>
    </row>
    <row r="518" spans="1:14" ht="14.4" customHeight="1" x14ac:dyDescent="0.3">
      <c r="A518" s="629" t="s">
        <v>532</v>
      </c>
      <c r="B518" s="630" t="s">
        <v>533</v>
      </c>
      <c r="C518" s="631" t="s">
        <v>549</v>
      </c>
      <c r="D518" s="632" t="s">
        <v>2066</v>
      </c>
      <c r="E518" s="631" t="s">
        <v>555</v>
      </c>
      <c r="F518" s="632" t="s">
        <v>2068</v>
      </c>
      <c r="G518" s="631" t="s">
        <v>556</v>
      </c>
      <c r="H518" s="631" t="s">
        <v>890</v>
      </c>
      <c r="I518" s="631" t="s">
        <v>238</v>
      </c>
      <c r="J518" s="631" t="s">
        <v>891</v>
      </c>
      <c r="K518" s="631"/>
      <c r="L518" s="633">
        <v>165.13452794163322</v>
      </c>
      <c r="M518" s="633">
        <v>4</v>
      </c>
      <c r="N518" s="634">
        <v>660.53811176653289</v>
      </c>
    </row>
    <row r="519" spans="1:14" ht="14.4" customHeight="1" x14ac:dyDescent="0.3">
      <c r="A519" s="629" t="s">
        <v>532</v>
      </c>
      <c r="B519" s="630" t="s">
        <v>533</v>
      </c>
      <c r="C519" s="631" t="s">
        <v>549</v>
      </c>
      <c r="D519" s="632" t="s">
        <v>2066</v>
      </c>
      <c r="E519" s="631" t="s">
        <v>555</v>
      </c>
      <c r="F519" s="632" t="s">
        <v>2068</v>
      </c>
      <c r="G519" s="631" t="s">
        <v>556</v>
      </c>
      <c r="H519" s="631" t="s">
        <v>1795</v>
      </c>
      <c r="I519" s="631" t="s">
        <v>238</v>
      </c>
      <c r="J519" s="631" t="s">
        <v>1796</v>
      </c>
      <c r="K519" s="631"/>
      <c r="L519" s="633">
        <v>42.409861180732982</v>
      </c>
      <c r="M519" s="633">
        <v>3</v>
      </c>
      <c r="N519" s="634">
        <v>127.22958354219895</v>
      </c>
    </row>
    <row r="520" spans="1:14" ht="14.4" customHeight="1" x14ac:dyDescent="0.3">
      <c r="A520" s="629" t="s">
        <v>532</v>
      </c>
      <c r="B520" s="630" t="s">
        <v>533</v>
      </c>
      <c r="C520" s="631" t="s">
        <v>549</v>
      </c>
      <c r="D520" s="632" t="s">
        <v>2066</v>
      </c>
      <c r="E520" s="631" t="s">
        <v>555</v>
      </c>
      <c r="F520" s="632" t="s">
        <v>2068</v>
      </c>
      <c r="G520" s="631" t="s">
        <v>556</v>
      </c>
      <c r="H520" s="631" t="s">
        <v>1797</v>
      </c>
      <c r="I520" s="631" t="s">
        <v>238</v>
      </c>
      <c r="J520" s="631" t="s">
        <v>1798</v>
      </c>
      <c r="K520" s="631"/>
      <c r="L520" s="633">
        <v>32.375000000000007</v>
      </c>
      <c r="M520" s="633">
        <v>8</v>
      </c>
      <c r="N520" s="634">
        <v>259.00000000000006</v>
      </c>
    </row>
    <row r="521" spans="1:14" ht="14.4" customHeight="1" x14ac:dyDescent="0.3">
      <c r="A521" s="629" t="s">
        <v>532</v>
      </c>
      <c r="B521" s="630" t="s">
        <v>533</v>
      </c>
      <c r="C521" s="631" t="s">
        <v>549</v>
      </c>
      <c r="D521" s="632" t="s">
        <v>2066</v>
      </c>
      <c r="E521" s="631" t="s">
        <v>555</v>
      </c>
      <c r="F521" s="632" t="s">
        <v>2068</v>
      </c>
      <c r="G521" s="631" t="s">
        <v>556</v>
      </c>
      <c r="H521" s="631" t="s">
        <v>1799</v>
      </c>
      <c r="I521" s="631" t="s">
        <v>1800</v>
      </c>
      <c r="J521" s="631" t="s">
        <v>1801</v>
      </c>
      <c r="K521" s="631" t="s">
        <v>1802</v>
      </c>
      <c r="L521" s="633">
        <v>12.946999999999999</v>
      </c>
      <c r="M521" s="633">
        <v>390</v>
      </c>
      <c r="N521" s="634">
        <v>5049.33</v>
      </c>
    </row>
    <row r="522" spans="1:14" ht="14.4" customHeight="1" x14ac:dyDescent="0.3">
      <c r="A522" s="629" t="s">
        <v>532</v>
      </c>
      <c r="B522" s="630" t="s">
        <v>533</v>
      </c>
      <c r="C522" s="631" t="s">
        <v>549</v>
      </c>
      <c r="D522" s="632" t="s">
        <v>2066</v>
      </c>
      <c r="E522" s="631" t="s">
        <v>555</v>
      </c>
      <c r="F522" s="632" t="s">
        <v>2068</v>
      </c>
      <c r="G522" s="631" t="s">
        <v>556</v>
      </c>
      <c r="H522" s="631" t="s">
        <v>1803</v>
      </c>
      <c r="I522" s="631" t="s">
        <v>1803</v>
      </c>
      <c r="J522" s="631" t="s">
        <v>1804</v>
      </c>
      <c r="K522" s="631" t="s">
        <v>1805</v>
      </c>
      <c r="L522" s="633">
        <v>140.82</v>
      </c>
      <c r="M522" s="633">
        <v>1</v>
      </c>
      <c r="N522" s="634">
        <v>140.82</v>
      </c>
    </row>
    <row r="523" spans="1:14" ht="14.4" customHeight="1" x14ac:dyDescent="0.3">
      <c r="A523" s="629" t="s">
        <v>532</v>
      </c>
      <c r="B523" s="630" t="s">
        <v>533</v>
      </c>
      <c r="C523" s="631" t="s">
        <v>549</v>
      </c>
      <c r="D523" s="632" t="s">
        <v>2066</v>
      </c>
      <c r="E523" s="631" t="s">
        <v>555</v>
      </c>
      <c r="F523" s="632" t="s">
        <v>2068</v>
      </c>
      <c r="G523" s="631" t="s">
        <v>892</v>
      </c>
      <c r="H523" s="631" t="s">
        <v>1310</v>
      </c>
      <c r="I523" s="631" t="s">
        <v>1311</v>
      </c>
      <c r="J523" s="631" t="s">
        <v>925</v>
      </c>
      <c r="K523" s="631" t="s">
        <v>1312</v>
      </c>
      <c r="L523" s="633">
        <v>122.31333333333333</v>
      </c>
      <c r="M523" s="633">
        <v>3</v>
      </c>
      <c r="N523" s="634">
        <v>366.94</v>
      </c>
    </row>
    <row r="524" spans="1:14" ht="14.4" customHeight="1" x14ac:dyDescent="0.3">
      <c r="A524" s="629" t="s">
        <v>532</v>
      </c>
      <c r="B524" s="630" t="s">
        <v>533</v>
      </c>
      <c r="C524" s="631" t="s">
        <v>549</v>
      </c>
      <c r="D524" s="632" t="s">
        <v>2066</v>
      </c>
      <c r="E524" s="631" t="s">
        <v>555</v>
      </c>
      <c r="F524" s="632" t="s">
        <v>2068</v>
      </c>
      <c r="G524" s="631" t="s">
        <v>892</v>
      </c>
      <c r="H524" s="631" t="s">
        <v>897</v>
      </c>
      <c r="I524" s="631" t="s">
        <v>898</v>
      </c>
      <c r="J524" s="631" t="s">
        <v>899</v>
      </c>
      <c r="K524" s="631" t="s">
        <v>900</v>
      </c>
      <c r="L524" s="633">
        <v>61.470000000000006</v>
      </c>
      <c r="M524" s="633">
        <v>2</v>
      </c>
      <c r="N524" s="634">
        <v>122.94000000000001</v>
      </c>
    </row>
    <row r="525" spans="1:14" ht="14.4" customHeight="1" x14ac:dyDescent="0.3">
      <c r="A525" s="629" t="s">
        <v>532</v>
      </c>
      <c r="B525" s="630" t="s">
        <v>533</v>
      </c>
      <c r="C525" s="631" t="s">
        <v>549</v>
      </c>
      <c r="D525" s="632" t="s">
        <v>2066</v>
      </c>
      <c r="E525" s="631" t="s">
        <v>555</v>
      </c>
      <c r="F525" s="632" t="s">
        <v>2068</v>
      </c>
      <c r="G525" s="631" t="s">
        <v>892</v>
      </c>
      <c r="H525" s="631" t="s">
        <v>1806</v>
      </c>
      <c r="I525" s="631" t="s">
        <v>1807</v>
      </c>
      <c r="J525" s="631" t="s">
        <v>1808</v>
      </c>
      <c r="K525" s="631" t="s">
        <v>1809</v>
      </c>
      <c r="L525" s="633">
        <v>218.52160133899261</v>
      </c>
      <c r="M525" s="633">
        <v>1</v>
      </c>
      <c r="N525" s="634">
        <v>218.52160133899261</v>
      </c>
    </row>
    <row r="526" spans="1:14" ht="14.4" customHeight="1" x14ac:dyDescent="0.3">
      <c r="A526" s="629" t="s">
        <v>532</v>
      </c>
      <c r="B526" s="630" t="s">
        <v>533</v>
      </c>
      <c r="C526" s="631" t="s">
        <v>549</v>
      </c>
      <c r="D526" s="632" t="s">
        <v>2066</v>
      </c>
      <c r="E526" s="631" t="s">
        <v>555</v>
      </c>
      <c r="F526" s="632" t="s">
        <v>2068</v>
      </c>
      <c r="G526" s="631" t="s">
        <v>892</v>
      </c>
      <c r="H526" s="631" t="s">
        <v>1320</v>
      </c>
      <c r="I526" s="631" t="s">
        <v>1321</v>
      </c>
      <c r="J526" s="631" t="s">
        <v>1322</v>
      </c>
      <c r="K526" s="631" t="s">
        <v>1323</v>
      </c>
      <c r="L526" s="633">
        <v>113.02999999999999</v>
      </c>
      <c r="M526" s="633">
        <v>2</v>
      </c>
      <c r="N526" s="634">
        <v>226.05999999999997</v>
      </c>
    </row>
    <row r="527" spans="1:14" ht="14.4" customHeight="1" x14ac:dyDescent="0.3">
      <c r="A527" s="629" t="s">
        <v>532</v>
      </c>
      <c r="B527" s="630" t="s">
        <v>533</v>
      </c>
      <c r="C527" s="631" t="s">
        <v>549</v>
      </c>
      <c r="D527" s="632" t="s">
        <v>2066</v>
      </c>
      <c r="E527" s="631" t="s">
        <v>555</v>
      </c>
      <c r="F527" s="632" t="s">
        <v>2068</v>
      </c>
      <c r="G527" s="631" t="s">
        <v>892</v>
      </c>
      <c r="H527" s="631" t="s">
        <v>1810</v>
      </c>
      <c r="I527" s="631" t="s">
        <v>1811</v>
      </c>
      <c r="J527" s="631" t="s">
        <v>1812</v>
      </c>
      <c r="K527" s="631" t="s">
        <v>722</v>
      </c>
      <c r="L527" s="633">
        <v>45.550000000000011</v>
      </c>
      <c r="M527" s="633">
        <v>2</v>
      </c>
      <c r="N527" s="634">
        <v>91.100000000000023</v>
      </c>
    </row>
    <row r="528" spans="1:14" ht="14.4" customHeight="1" x14ac:dyDescent="0.3">
      <c r="A528" s="629" t="s">
        <v>532</v>
      </c>
      <c r="B528" s="630" t="s">
        <v>533</v>
      </c>
      <c r="C528" s="631" t="s">
        <v>549</v>
      </c>
      <c r="D528" s="632" t="s">
        <v>2066</v>
      </c>
      <c r="E528" s="631" t="s">
        <v>555</v>
      </c>
      <c r="F528" s="632" t="s">
        <v>2068</v>
      </c>
      <c r="G528" s="631" t="s">
        <v>892</v>
      </c>
      <c r="H528" s="631" t="s">
        <v>1813</v>
      </c>
      <c r="I528" s="631" t="s">
        <v>1814</v>
      </c>
      <c r="J528" s="631" t="s">
        <v>1815</v>
      </c>
      <c r="K528" s="631" t="s">
        <v>1816</v>
      </c>
      <c r="L528" s="633">
        <v>36.780086901151719</v>
      </c>
      <c r="M528" s="633">
        <v>1</v>
      </c>
      <c r="N528" s="634">
        <v>36.780086901151719</v>
      </c>
    </row>
    <row r="529" spans="1:14" ht="14.4" customHeight="1" x14ac:dyDescent="0.3">
      <c r="A529" s="629" t="s">
        <v>532</v>
      </c>
      <c r="B529" s="630" t="s">
        <v>533</v>
      </c>
      <c r="C529" s="631" t="s">
        <v>549</v>
      </c>
      <c r="D529" s="632" t="s">
        <v>2066</v>
      </c>
      <c r="E529" s="631" t="s">
        <v>555</v>
      </c>
      <c r="F529" s="632" t="s">
        <v>2068</v>
      </c>
      <c r="G529" s="631" t="s">
        <v>892</v>
      </c>
      <c r="H529" s="631" t="s">
        <v>1817</v>
      </c>
      <c r="I529" s="631" t="s">
        <v>1818</v>
      </c>
      <c r="J529" s="631" t="s">
        <v>1819</v>
      </c>
      <c r="K529" s="631" t="s">
        <v>1820</v>
      </c>
      <c r="L529" s="633">
        <v>79.830000000000027</v>
      </c>
      <c r="M529" s="633">
        <v>1</v>
      </c>
      <c r="N529" s="634">
        <v>79.830000000000027</v>
      </c>
    </row>
    <row r="530" spans="1:14" ht="14.4" customHeight="1" x14ac:dyDescent="0.3">
      <c r="A530" s="629" t="s">
        <v>532</v>
      </c>
      <c r="B530" s="630" t="s">
        <v>533</v>
      </c>
      <c r="C530" s="631" t="s">
        <v>549</v>
      </c>
      <c r="D530" s="632" t="s">
        <v>2066</v>
      </c>
      <c r="E530" s="631" t="s">
        <v>555</v>
      </c>
      <c r="F530" s="632" t="s">
        <v>2068</v>
      </c>
      <c r="G530" s="631" t="s">
        <v>892</v>
      </c>
      <c r="H530" s="631" t="s">
        <v>905</v>
      </c>
      <c r="I530" s="631" t="s">
        <v>906</v>
      </c>
      <c r="J530" s="631" t="s">
        <v>907</v>
      </c>
      <c r="K530" s="631" t="s">
        <v>908</v>
      </c>
      <c r="L530" s="633">
        <v>3449.9982993142112</v>
      </c>
      <c r="M530" s="633">
        <v>6</v>
      </c>
      <c r="N530" s="634">
        <v>20699.989795885267</v>
      </c>
    </row>
    <row r="531" spans="1:14" ht="14.4" customHeight="1" x14ac:dyDescent="0.3">
      <c r="A531" s="629" t="s">
        <v>532</v>
      </c>
      <c r="B531" s="630" t="s">
        <v>533</v>
      </c>
      <c r="C531" s="631" t="s">
        <v>549</v>
      </c>
      <c r="D531" s="632" t="s">
        <v>2066</v>
      </c>
      <c r="E531" s="631" t="s">
        <v>555</v>
      </c>
      <c r="F531" s="632" t="s">
        <v>2068</v>
      </c>
      <c r="G531" s="631" t="s">
        <v>892</v>
      </c>
      <c r="H531" s="631" t="s">
        <v>1324</v>
      </c>
      <c r="I531" s="631" t="s">
        <v>1325</v>
      </c>
      <c r="J531" s="631" t="s">
        <v>1326</v>
      </c>
      <c r="K531" s="631" t="s">
        <v>645</v>
      </c>
      <c r="L531" s="633">
        <v>50.54</v>
      </c>
      <c r="M531" s="633">
        <v>1</v>
      </c>
      <c r="N531" s="634">
        <v>50.54</v>
      </c>
    </row>
    <row r="532" spans="1:14" ht="14.4" customHeight="1" x14ac:dyDescent="0.3">
      <c r="A532" s="629" t="s">
        <v>532</v>
      </c>
      <c r="B532" s="630" t="s">
        <v>533</v>
      </c>
      <c r="C532" s="631" t="s">
        <v>549</v>
      </c>
      <c r="D532" s="632" t="s">
        <v>2066</v>
      </c>
      <c r="E532" s="631" t="s">
        <v>555</v>
      </c>
      <c r="F532" s="632" t="s">
        <v>2068</v>
      </c>
      <c r="G532" s="631" t="s">
        <v>892</v>
      </c>
      <c r="H532" s="631" t="s">
        <v>1821</v>
      </c>
      <c r="I532" s="631" t="s">
        <v>1822</v>
      </c>
      <c r="J532" s="631" t="s">
        <v>1823</v>
      </c>
      <c r="K532" s="631" t="s">
        <v>1824</v>
      </c>
      <c r="L532" s="633">
        <v>85.593378277383493</v>
      </c>
      <c r="M532" s="633">
        <v>18</v>
      </c>
      <c r="N532" s="634">
        <v>1540.6808089929029</v>
      </c>
    </row>
    <row r="533" spans="1:14" ht="14.4" customHeight="1" x14ac:dyDescent="0.3">
      <c r="A533" s="629" t="s">
        <v>532</v>
      </c>
      <c r="B533" s="630" t="s">
        <v>533</v>
      </c>
      <c r="C533" s="631" t="s">
        <v>549</v>
      </c>
      <c r="D533" s="632" t="s">
        <v>2066</v>
      </c>
      <c r="E533" s="631" t="s">
        <v>555</v>
      </c>
      <c r="F533" s="632" t="s">
        <v>2068</v>
      </c>
      <c r="G533" s="631" t="s">
        <v>892</v>
      </c>
      <c r="H533" s="631" t="s">
        <v>1825</v>
      </c>
      <c r="I533" s="631" t="s">
        <v>1826</v>
      </c>
      <c r="J533" s="631" t="s">
        <v>1379</v>
      </c>
      <c r="K533" s="631" t="s">
        <v>1827</v>
      </c>
      <c r="L533" s="633">
        <v>346.9199999999999</v>
      </c>
      <c r="M533" s="633">
        <v>1</v>
      </c>
      <c r="N533" s="634">
        <v>346.9199999999999</v>
      </c>
    </row>
    <row r="534" spans="1:14" ht="14.4" customHeight="1" x14ac:dyDescent="0.3">
      <c r="A534" s="629" t="s">
        <v>532</v>
      </c>
      <c r="B534" s="630" t="s">
        <v>533</v>
      </c>
      <c r="C534" s="631" t="s">
        <v>549</v>
      </c>
      <c r="D534" s="632" t="s">
        <v>2066</v>
      </c>
      <c r="E534" s="631" t="s">
        <v>555</v>
      </c>
      <c r="F534" s="632" t="s">
        <v>2068</v>
      </c>
      <c r="G534" s="631" t="s">
        <v>892</v>
      </c>
      <c r="H534" s="631" t="s">
        <v>1346</v>
      </c>
      <c r="I534" s="631" t="s">
        <v>1347</v>
      </c>
      <c r="J534" s="631" t="s">
        <v>1348</v>
      </c>
      <c r="K534" s="631" t="s">
        <v>1349</v>
      </c>
      <c r="L534" s="633">
        <v>102.54982233564103</v>
      </c>
      <c r="M534" s="633">
        <v>3</v>
      </c>
      <c r="N534" s="634">
        <v>307.64946700692309</v>
      </c>
    </row>
    <row r="535" spans="1:14" ht="14.4" customHeight="1" x14ac:dyDescent="0.3">
      <c r="A535" s="629" t="s">
        <v>532</v>
      </c>
      <c r="B535" s="630" t="s">
        <v>533</v>
      </c>
      <c r="C535" s="631" t="s">
        <v>549</v>
      </c>
      <c r="D535" s="632" t="s">
        <v>2066</v>
      </c>
      <c r="E535" s="631" t="s">
        <v>555</v>
      </c>
      <c r="F535" s="632" t="s">
        <v>2068</v>
      </c>
      <c r="G535" s="631" t="s">
        <v>892</v>
      </c>
      <c r="H535" s="631" t="s">
        <v>1828</v>
      </c>
      <c r="I535" s="631" t="s">
        <v>1829</v>
      </c>
      <c r="J535" s="631" t="s">
        <v>1830</v>
      </c>
      <c r="K535" s="631" t="s">
        <v>1831</v>
      </c>
      <c r="L535" s="633">
        <v>135.405</v>
      </c>
      <c r="M535" s="633">
        <v>4</v>
      </c>
      <c r="N535" s="634">
        <v>541.62</v>
      </c>
    </row>
    <row r="536" spans="1:14" ht="14.4" customHeight="1" x14ac:dyDescent="0.3">
      <c r="A536" s="629" t="s">
        <v>532</v>
      </c>
      <c r="B536" s="630" t="s">
        <v>533</v>
      </c>
      <c r="C536" s="631" t="s">
        <v>549</v>
      </c>
      <c r="D536" s="632" t="s">
        <v>2066</v>
      </c>
      <c r="E536" s="631" t="s">
        <v>555</v>
      </c>
      <c r="F536" s="632" t="s">
        <v>2068</v>
      </c>
      <c r="G536" s="631" t="s">
        <v>892</v>
      </c>
      <c r="H536" s="631" t="s">
        <v>935</v>
      </c>
      <c r="I536" s="631" t="s">
        <v>936</v>
      </c>
      <c r="J536" s="631" t="s">
        <v>937</v>
      </c>
      <c r="K536" s="631" t="s">
        <v>938</v>
      </c>
      <c r="L536" s="633">
        <v>70.957581405216459</v>
      </c>
      <c r="M536" s="633">
        <v>870</v>
      </c>
      <c r="N536" s="634">
        <v>61733.095822538322</v>
      </c>
    </row>
    <row r="537" spans="1:14" ht="14.4" customHeight="1" x14ac:dyDescent="0.3">
      <c r="A537" s="629" t="s">
        <v>532</v>
      </c>
      <c r="B537" s="630" t="s">
        <v>533</v>
      </c>
      <c r="C537" s="631" t="s">
        <v>549</v>
      </c>
      <c r="D537" s="632" t="s">
        <v>2066</v>
      </c>
      <c r="E537" s="631" t="s">
        <v>555</v>
      </c>
      <c r="F537" s="632" t="s">
        <v>2068</v>
      </c>
      <c r="G537" s="631" t="s">
        <v>892</v>
      </c>
      <c r="H537" s="631" t="s">
        <v>1832</v>
      </c>
      <c r="I537" s="631" t="s">
        <v>1833</v>
      </c>
      <c r="J537" s="631" t="s">
        <v>1834</v>
      </c>
      <c r="K537" s="631" t="s">
        <v>1835</v>
      </c>
      <c r="L537" s="633">
        <v>266.34997114154299</v>
      </c>
      <c r="M537" s="633">
        <v>19</v>
      </c>
      <c r="N537" s="634">
        <v>5060.6494516893172</v>
      </c>
    </row>
    <row r="538" spans="1:14" ht="14.4" customHeight="1" x14ac:dyDescent="0.3">
      <c r="A538" s="629" t="s">
        <v>532</v>
      </c>
      <c r="B538" s="630" t="s">
        <v>533</v>
      </c>
      <c r="C538" s="631" t="s">
        <v>549</v>
      </c>
      <c r="D538" s="632" t="s">
        <v>2066</v>
      </c>
      <c r="E538" s="631" t="s">
        <v>555</v>
      </c>
      <c r="F538" s="632" t="s">
        <v>2068</v>
      </c>
      <c r="G538" s="631" t="s">
        <v>892</v>
      </c>
      <c r="H538" s="631" t="s">
        <v>1836</v>
      </c>
      <c r="I538" s="631" t="s">
        <v>1837</v>
      </c>
      <c r="J538" s="631" t="s">
        <v>1834</v>
      </c>
      <c r="K538" s="631" t="s">
        <v>1838</v>
      </c>
      <c r="L538" s="633">
        <v>890.0998188719974</v>
      </c>
      <c r="M538" s="633">
        <v>18</v>
      </c>
      <c r="N538" s="634">
        <v>16021.796739695954</v>
      </c>
    </row>
    <row r="539" spans="1:14" ht="14.4" customHeight="1" x14ac:dyDescent="0.3">
      <c r="A539" s="629" t="s">
        <v>532</v>
      </c>
      <c r="B539" s="630" t="s">
        <v>533</v>
      </c>
      <c r="C539" s="631" t="s">
        <v>549</v>
      </c>
      <c r="D539" s="632" t="s">
        <v>2066</v>
      </c>
      <c r="E539" s="631" t="s">
        <v>555</v>
      </c>
      <c r="F539" s="632" t="s">
        <v>2068</v>
      </c>
      <c r="G539" s="631" t="s">
        <v>892</v>
      </c>
      <c r="H539" s="631" t="s">
        <v>1839</v>
      </c>
      <c r="I539" s="631" t="s">
        <v>1840</v>
      </c>
      <c r="J539" s="631" t="s">
        <v>1841</v>
      </c>
      <c r="K539" s="631" t="s">
        <v>1842</v>
      </c>
      <c r="L539" s="633">
        <v>147.42991692902979</v>
      </c>
      <c r="M539" s="633">
        <v>213</v>
      </c>
      <c r="N539" s="634">
        <v>31402.572305883343</v>
      </c>
    </row>
    <row r="540" spans="1:14" ht="14.4" customHeight="1" x14ac:dyDescent="0.3">
      <c r="A540" s="629" t="s">
        <v>532</v>
      </c>
      <c r="B540" s="630" t="s">
        <v>533</v>
      </c>
      <c r="C540" s="631" t="s">
        <v>549</v>
      </c>
      <c r="D540" s="632" t="s">
        <v>2066</v>
      </c>
      <c r="E540" s="631" t="s">
        <v>555</v>
      </c>
      <c r="F540" s="632" t="s">
        <v>2068</v>
      </c>
      <c r="G540" s="631" t="s">
        <v>892</v>
      </c>
      <c r="H540" s="631" t="s">
        <v>1843</v>
      </c>
      <c r="I540" s="631" t="s">
        <v>1844</v>
      </c>
      <c r="J540" s="631" t="s">
        <v>1845</v>
      </c>
      <c r="K540" s="631" t="s">
        <v>1846</v>
      </c>
      <c r="L540" s="633">
        <v>224.45984656413188</v>
      </c>
      <c r="M540" s="633">
        <v>40</v>
      </c>
      <c r="N540" s="634">
        <v>8978.3938625652754</v>
      </c>
    </row>
    <row r="541" spans="1:14" ht="14.4" customHeight="1" x14ac:dyDescent="0.3">
      <c r="A541" s="629" t="s">
        <v>532</v>
      </c>
      <c r="B541" s="630" t="s">
        <v>533</v>
      </c>
      <c r="C541" s="631" t="s">
        <v>549</v>
      </c>
      <c r="D541" s="632" t="s">
        <v>2066</v>
      </c>
      <c r="E541" s="631" t="s">
        <v>555</v>
      </c>
      <c r="F541" s="632" t="s">
        <v>2068</v>
      </c>
      <c r="G541" s="631" t="s">
        <v>892</v>
      </c>
      <c r="H541" s="631" t="s">
        <v>939</v>
      </c>
      <c r="I541" s="631" t="s">
        <v>940</v>
      </c>
      <c r="J541" s="631" t="s">
        <v>941</v>
      </c>
      <c r="K541" s="631" t="s">
        <v>942</v>
      </c>
      <c r="L541" s="633">
        <v>356.4997428392989</v>
      </c>
      <c r="M541" s="633">
        <v>4</v>
      </c>
      <c r="N541" s="634">
        <v>1425.9989713571956</v>
      </c>
    </row>
    <row r="542" spans="1:14" ht="14.4" customHeight="1" x14ac:dyDescent="0.3">
      <c r="A542" s="629" t="s">
        <v>532</v>
      </c>
      <c r="B542" s="630" t="s">
        <v>533</v>
      </c>
      <c r="C542" s="631" t="s">
        <v>549</v>
      </c>
      <c r="D542" s="632" t="s">
        <v>2066</v>
      </c>
      <c r="E542" s="631" t="s">
        <v>555</v>
      </c>
      <c r="F542" s="632" t="s">
        <v>2068</v>
      </c>
      <c r="G542" s="631" t="s">
        <v>892</v>
      </c>
      <c r="H542" s="631" t="s">
        <v>943</v>
      </c>
      <c r="I542" s="631" t="s">
        <v>944</v>
      </c>
      <c r="J542" s="631" t="s">
        <v>941</v>
      </c>
      <c r="K542" s="631" t="s">
        <v>945</v>
      </c>
      <c r="L542" s="633">
        <v>414.00000000000011</v>
      </c>
      <c r="M542" s="633">
        <v>2</v>
      </c>
      <c r="N542" s="634">
        <v>828.00000000000023</v>
      </c>
    </row>
    <row r="543" spans="1:14" ht="14.4" customHeight="1" x14ac:dyDescent="0.3">
      <c r="A543" s="629" t="s">
        <v>532</v>
      </c>
      <c r="B543" s="630" t="s">
        <v>533</v>
      </c>
      <c r="C543" s="631" t="s">
        <v>549</v>
      </c>
      <c r="D543" s="632" t="s">
        <v>2066</v>
      </c>
      <c r="E543" s="631" t="s">
        <v>555</v>
      </c>
      <c r="F543" s="632" t="s">
        <v>2068</v>
      </c>
      <c r="G543" s="631" t="s">
        <v>892</v>
      </c>
      <c r="H543" s="631" t="s">
        <v>1847</v>
      </c>
      <c r="I543" s="631" t="s">
        <v>1848</v>
      </c>
      <c r="J543" s="631" t="s">
        <v>1845</v>
      </c>
      <c r="K543" s="631" t="s">
        <v>1849</v>
      </c>
      <c r="L543" s="633">
        <v>130.82499999999999</v>
      </c>
      <c r="M543" s="633">
        <v>20</v>
      </c>
      <c r="N543" s="634">
        <v>2616.4999999999995</v>
      </c>
    </row>
    <row r="544" spans="1:14" ht="14.4" customHeight="1" x14ac:dyDescent="0.3">
      <c r="A544" s="629" t="s">
        <v>532</v>
      </c>
      <c r="B544" s="630" t="s">
        <v>533</v>
      </c>
      <c r="C544" s="631" t="s">
        <v>549</v>
      </c>
      <c r="D544" s="632" t="s">
        <v>2066</v>
      </c>
      <c r="E544" s="631" t="s">
        <v>555</v>
      </c>
      <c r="F544" s="632" t="s">
        <v>2068</v>
      </c>
      <c r="G544" s="631" t="s">
        <v>892</v>
      </c>
      <c r="H544" s="631" t="s">
        <v>1850</v>
      </c>
      <c r="I544" s="631" t="s">
        <v>1851</v>
      </c>
      <c r="J544" s="631" t="s">
        <v>1852</v>
      </c>
      <c r="K544" s="631" t="s">
        <v>1853</v>
      </c>
      <c r="L544" s="633">
        <v>187.07</v>
      </c>
      <c r="M544" s="633">
        <v>4</v>
      </c>
      <c r="N544" s="634">
        <v>748.28</v>
      </c>
    </row>
    <row r="545" spans="1:14" ht="14.4" customHeight="1" x14ac:dyDescent="0.3">
      <c r="A545" s="629" t="s">
        <v>532</v>
      </c>
      <c r="B545" s="630" t="s">
        <v>533</v>
      </c>
      <c r="C545" s="631" t="s">
        <v>549</v>
      </c>
      <c r="D545" s="632" t="s">
        <v>2066</v>
      </c>
      <c r="E545" s="631" t="s">
        <v>555</v>
      </c>
      <c r="F545" s="632" t="s">
        <v>2068</v>
      </c>
      <c r="G545" s="631" t="s">
        <v>892</v>
      </c>
      <c r="H545" s="631" t="s">
        <v>1854</v>
      </c>
      <c r="I545" s="631" t="s">
        <v>1855</v>
      </c>
      <c r="J545" s="631" t="s">
        <v>1852</v>
      </c>
      <c r="K545" s="631" t="s">
        <v>1856</v>
      </c>
      <c r="L545" s="633">
        <v>380.51999999999992</v>
      </c>
      <c r="M545" s="633">
        <v>2</v>
      </c>
      <c r="N545" s="634">
        <v>761.03999999999985</v>
      </c>
    </row>
    <row r="546" spans="1:14" ht="14.4" customHeight="1" x14ac:dyDescent="0.3">
      <c r="A546" s="629" t="s">
        <v>532</v>
      </c>
      <c r="B546" s="630" t="s">
        <v>533</v>
      </c>
      <c r="C546" s="631" t="s">
        <v>549</v>
      </c>
      <c r="D546" s="632" t="s">
        <v>2066</v>
      </c>
      <c r="E546" s="631" t="s">
        <v>555</v>
      </c>
      <c r="F546" s="632" t="s">
        <v>2068</v>
      </c>
      <c r="G546" s="631" t="s">
        <v>892</v>
      </c>
      <c r="H546" s="631" t="s">
        <v>1857</v>
      </c>
      <c r="I546" s="631" t="s">
        <v>1858</v>
      </c>
      <c r="J546" s="631" t="s">
        <v>1859</v>
      </c>
      <c r="K546" s="631" t="s">
        <v>1860</v>
      </c>
      <c r="L546" s="633">
        <v>182.55000000000004</v>
      </c>
      <c r="M546" s="633">
        <v>1</v>
      </c>
      <c r="N546" s="634">
        <v>182.55000000000004</v>
      </c>
    </row>
    <row r="547" spans="1:14" ht="14.4" customHeight="1" x14ac:dyDescent="0.3">
      <c r="A547" s="629" t="s">
        <v>532</v>
      </c>
      <c r="B547" s="630" t="s">
        <v>533</v>
      </c>
      <c r="C547" s="631" t="s">
        <v>549</v>
      </c>
      <c r="D547" s="632" t="s">
        <v>2066</v>
      </c>
      <c r="E547" s="631" t="s">
        <v>555</v>
      </c>
      <c r="F547" s="632" t="s">
        <v>2068</v>
      </c>
      <c r="G547" s="631" t="s">
        <v>892</v>
      </c>
      <c r="H547" s="631" t="s">
        <v>1861</v>
      </c>
      <c r="I547" s="631" t="s">
        <v>1862</v>
      </c>
      <c r="J547" s="631" t="s">
        <v>1845</v>
      </c>
      <c r="K547" s="631" t="s">
        <v>1863</v>
      </c>
      <c r="L547" s="633">
        <v>67.009940524875873</v>
      </c>
      <c r="M547" s="633">
        <v>10</v>
      </c>
      <c r="N547" s="634">
        <v>670.09940524875879</v>
      </c>
    </row>
    <row r="548" spans="1:14" ht="14.4" customHeight="1" x14ac:dyDescent="0.3">
      <c r="A548" s="629" t="s">
        <v>532</v>
      </c>
      <c r="B548" s="630" t="s">
        <v>533</v>
      </c>
      <c r="C548" s="631" t="s">
        <v>549</v>
      </c>
      <c r="D548" s="632" t="s">
        <v>2066</v>
      </c>
      <c r="E548" s="631" t="s">
        <v>555</v>
      </c>
      <c r="F548" s="632" t="s">
        <v>2068</v>
      </c>
      <c r="G548" s="631" t="s">
        <v>892</v>
      </c>
      <c r="H548" s="631" t="s">
        <v>1864</v>
      </c>
      <c r="I548" s="631" t="s">
        <v>1865</v>
      </c>
      <c r="J548" s="631" t="s">
        <v>1845</v>
      </c>
      <c r="K548" s="631" t="s">
        <v>1866</v>
      </c>
      <c r="L548" s="633">
        <v>371.51000000000005</v>
      </c>
      <c r="M548" s="633">
        <v>30</v>
      </c>
      <c r="N548" s="634">
        <v>11145.300000000001</v>
      </c>
    </row>
    <row r="549" spans="1:14" ht="14.4" customHeight="1" x14ac:dyDescent="0.3">
      <c r="A549" s="629" t="s">
        <v>532</v>
      </c>
      <c r="B549" s="630" t="s">
        <v>533</v>
      </c>
      <c r="C549" s="631" t="s">
        <v>549</v>
      </c>
      <c r="D549" s="632" t="s">
        <v>2066</v>
      </c>
      <c r="E549" s="631" t="s">
        <v>555</v>
      </c>
      <c r="F549" s="632" t="s">
        <v>2068</v>
      </c>
      <c r="G549" s="631" t="s">
        <v>892</v>
      </c>
      <c r="H549" s="631" t="s">
        <v>1867</v>
      </c>
      <c r="I549" s="631" t="s">
        <v>1868</v>
      </c>
      <c r="J549" s="631" t="s">
        <v>1869</v>
      </c>
      <c r="K549" s="631" t="s">
        <v>1870</v>
      </c>
      <c r="L549" s="633">
        <v>128.65000000000003</v>
      </c>
      <c r="M549" s="633">
        <v>1</v>
      </c>
      <c r="N549" s="634">
        <v>128.65000000000003</v>
      </c>
    </row>
    <row r="550" spans="1:14" ht="14.4" customHeight="1" x14ac:dyDescent="0.3">
      <c r="A550" s="629" t="s">
        <v>532</v>
      </c>
      <c r="B550" s="630" t="s">
        <v>533</v>
      </c>
      <c r="C550" s="631" t="s">
        <v>549</v>
      </c>
      <c r="D550" s="632" t="s">
        <v>2066</v>
      </c>
      <c r="E550" s="631" t="s">
        <v>555</v>
      </c>
      <c r="F550" s="632" t="s">
        <v>2068</v>
      </c>
      <c r="G550" s="631" t="s">
        <v>892</v>
      </c>
      <c r="H550" s="631" t="s">
        <v>1871</v>
      </c>
      <c r="I550" s="631" t="s">
        <v>1872</v>
      </c>
      <c r="J550" s="631" t="s">
        <v>1873</v>
      </c>
      <c r="K550" s="631" t="s">
        <v>1874</v>
      </c>
      <c r="L550" s="633">
        <v>1719.4700000000005</v>
      </c>
      <c r="M550" s="633">
        <v>4</v>
      </c>
      <c r="N550" s="634">
        <v>6877.8800000000019</v>
      </c>
    </row>
    <row r="551" spans="1:14" ht="14.4" customHeight="1" x14ac:dyDescent="0.3">
      <c r="A551" s="629" t="s">
        <v>532</v>
      </c>
      <c r="B551" s="630" t="s">
        <v>533</v>
      </c>
      <c r="C551" s="631" t="s">
        <v>549</v>
      </c>
      <c r="D551" s="632" t="s">
        <v>2066</v>
      </c>
      <c r="E551" s="631" t="s">
        <v>555</v>
      </c>
      <c r="F551" s="632" t="s">
        <v>2068</v>
      </c>
      <c r="G551" s="631" t="s">
        <v>892</v>
      </c>
      <c r="H551" s="631" t="s">
        <v>1875</v>
      </c>
      <c r="I551" s="631" t="s">
        <v>1876</v>
      </c>
      <c r="J551" s="631" t="s">
        <v>1877</v>
      </c>
      <c r="K551" s="631" t="s">
        <v>1878</v>
      </c>
      <c r="L551" s="633">
        <v>83.13206305303099</v>
      </c>
      <c r="M551" s="633">
        <v>5</v>
      </c>
      <c r="N551" s="634">
        <v>415.66031526515496</v>
      </c>
    </row>
    <row r="552" spans="1:14" ht="14.4" customHeight="1" x14ac:dyDescent="0.3">
      <c r="A552" s="629" t="s">
        <v>532</v>
      </c>
      <c r="B552" s="630" t="s">
        <v>533</v>
      </c>
      <c r="C552" s="631" t="s">
        <v>549</v>
      </c>
      <c r="D552" s="632" t="s">
        <v>2066</v>
      </c>
      <c r="E552" s="631" t="s">
        <v>555</v>
      </c>
      <c r="F552" s="632" t="s">
        <v>2068</v>
      </c>
      <c r="G552" s="631" t="s">
        <v>892</v>
      </c>
      <c r="H552" s="631" t="s">
        <v>1879</v>
      </c>
      <c r="I552" s="631" t="s">
        <v>1880</v>
      </c>
      <c r="J552" s="631" t="s">
        <v>1881</v>
      </c>
      <c r="K552" s="631" t="s">
        <v>1882</v>
      </c>
      <c r="L552" s="633">
        <v>722.87953823714281</v>
      </c>
      <c r="M552" s="633">
        <v>92</v>
      </c>
      <c r="N552" s="634">
        <v>66504.917517817143</v>
      </c>
    </row>
    <row r="553" spans="1:14" ht="14.4" customHeight="1" x14ac:dyDescent="0.3">
      <c r="A553" s="629" t="s">
        <v>532</v>
      </c>
      <c r="B553" s="630" t="s">
        <v>533</v>
      </c>
      <c r="C553" s="631" t="s">
        <v>549</v>
      </c>
      <c r="D553" s="632" t="s">
        <v>2066</v>
      </c>
      <c r="E553" s="631" t="s">
        <v>555</v>
      </c>
      <c r="F553" s="632" t="s">
        <v>2068</v>
      </c>
      <c r="G553" s="631" t="s">
        <v>892</v>
      </c>
      <c r="H553" s="631" t="s">
        <v>1883</v>
      </c>
      <c r="I553" s="631" t="s">
        <v>1884</v>
      </c>
      <c r="J553" s="631" t="s">
        <v>1885</v>
      </c>
      <c r="K553" s="631" t="s">
        <v>1886</v>
      </c>
      <c r="L553" s="633">
        <v>1004.6637199378422</v>
      </c>
      <c r="M553" s="633">
        <v>81</v>
      </c>
      <c r="N553" s="634">
        <v>81377.761314965217</v>
      </c>
    </row>
    <row r="554" spans="1:14" ht="14.4" customHeight="1" x14ac:dyDescent="0.3">
      <c r="A554" s="629" t="s">
        <v>532</v>
      </c>
      <c r="B554" s="630" t="s">
        <v>533</v>
      </c>
      <c r="C554" s="631" t="s">
        <v>549</v>
      </c>
      <c r="D554" s="632" t="s">
        <v>2066</v>
      </c>
      <c r="E554" s="631" t="s">
        <v>555</v>
      </c>
      <c r="F554" s="632" t="s">
        <v>2068</v>
      </c>
      <c r="G554" s="631" t="s">
        <v>892</v>
      </c>
      <c r="H554" s="631" t="s">
        <v>1887</v>
      </c>
      <c r="I554" s="631" t="s">
        <v>1888</v>
      </c>
      <c r="J554" s="631" t="s">
        <v>1889</v>
      </c>
      <c r="K554" s="631" t="s">
        <v>805</v>
      </c>
      <c r="L554" s="633">
        <v>101.83979048417304</v>
      </c>
      <c r="M554" s="633">
        <v>1</v>
      </c>
      <c r="N554" s="634">
        <v>101.83979048417304</v>
      </c>
    </row>
    <row r="555" spans="1:14" ht="14.4" customHeight="1" x14ac:dyDescent="0.3">
      <c r="A555" s="629" t="s">
        <v>532</v>
      </c>
      <c r="B555" s="630" t="s">
        <v>533</v>
      </c>
      <c r="C555" s="631" t="s">
        <v>549</v>
      </c>
      <c r="D555" s="632" t="s">
        <v>2066</v>
      </c>
      <c r="E555" s="631" t="s">
        <v>1890</v>
      </c>
      <c r="F555" s="632" t="s">
        <v>2071</v>
      </c>
      <c r="G555" s="631" t="s">
        <v>556</v>
      </c>
      <c r="H555" s="631" t="s">
        <v>1891</v>
      </c>
      <c r="I555" s="631" t="s">
        <v>238</v>
      </c>
      <c r="J555" s="631" t="s">
        <v>1892</v>
      </c>
      <c r="K555" s="631" t="s">
        <v>1893</v>
      </c>
      <c r="L555" s="633">
        <v>211.91977426898904</v>
      </c>
      <c r="M555" s="633">
        <v>24</v>
      </c>
      <c r="N555" s="634">
        <v>5086.0745824557371</v>
      </c>
    </row>
    <row r="556" spans="1:14" ht="14.4" customHeight="1" x14ac:dyDescent="0.3">
      <c r="A556" s="629" t="s">
        <v>532</v>
      </c>
      <c r="B556" s="630" t="s">
        <v>533</v>
      </c>
      <c r="C556" s="631" t="s">
        <v>549</v>
      </c>
      <c r="D556" s="632" t="s">
        <v>2066</v>
      </c>
      <c r="E556" s="631" t="s">
        <v>1890</v>
      </c>
      <c r="F556" s="632" t="s">
        <v>2071</v>
      </c>
      <c r="G556" s="631" t="s">
        <v>556</v>
      </c>
      <c r="H556" s="631" t="s">
        <v>1894</v>
      </c>
      <c r="I556" s="631" t="s">
        <v>1895</v>
      </c>
      <c r="J556" s="631" t="s">
        <v>1896</v>
      </c>
      <c r="K556" s="631" t="s">
        <v>1897</v>
      </c>
      <c r="L556" s="633">
        <v>2261.7174999999997</v>
      </c>
      <c r="M556" s="633">
        <v>4</v>
      </c>
      <c r="N556" s="634">
        <v>9046.869999999999</v>
      </c>
    </row>
    <row r="557" spans="1:14" ht="14.4" customHeight="1" x14ac:dyDescent="0.3">
      <c r="A557" s="629" t="s">
        <v>532</v>
      </c>
      <c r="B557" s="630" t="s">
        <v>533</v>
      </c>
      <c r="C557" s="631" t="s">
        <v>549</v>
      </c>
      <c r="D557" s="632" t="s">
        <v>2066</v>
      </c>
      <c r="E557" s="631" t="s">
        <v>1890</v>
      </c>
      <c r="F557" s="632" t="s">
        <v>2071</v>
      </c>
      <c r="G557" s="631" t="s">
        <v>556</v>
      </c>
      <c r="H557" s="631" t="s">
        <v>1898</v>
      </c>
      <c r="I557" s="631" t="s">
        <v>1899</v>
      </c>
      <c r="J557" s="631" t="s">
        <v>1900</v>
      </c>
      <c r="K557" s="631" t="s">
        <v>1897</v>
      </c>
      <c r="L557" s="633">
        <v>2416.0066666666667</v>
      </c>
      <c r="M557" s="633">
        <v>3</v>
      </c>
      <c r="N557" s="634">
        <v>7248.02</v>
      </c>
    </row>
    <row r="558" spans="1:14" ht="14.4" customHeight="1" x14ac:dyDescent="0.3">
      <c r="A558" s="629" t="s">
        <v>532</v>
      </c>
      <c r="B558" s="630" t="s">
        <v>533</v>
      </c>
      <c r="C558" s="631" t="s">
        <v>549</v>
      </c>
      <c r="D558" s="632" t="s">
        <v>2066</v>
      </c>
      <c r="E558" s="631" t="s">
        <v>1890</v>
      </c>
      <c r="F558" s="632" t="s">
        <v>2071</v>
      </c>
      <c r="G558" s="631" t="s">
        <v>556</v>
      </c>
      <c r="H558" s="631" t="s">
        <v>1901</v>
      </c>
      <c r="I558" s="631" t="s">
        <v>1901</v>
      </c>
      <c r="J558" s="631" t="s">
        <v>1902</v>
      </c>
      <c r="K558" s="631" t="s">
        <v>1903</v>
      </c>
      <c r="L558" s="633">
        <v>3681.0099999999998</v>
      </c>
      <c r="M558" s="633">
        <v>1</v>
      </c>
      <c r="N558" s="634">
        <v>3681.0099999999998</v>
      </c>
    </row>
    <row r="559" spans="1:14" ht="14.4" customHeight="1" x14ac:dyDescent="0.3">
      <c r="A559" s="629" t="s">
        <v>532</v>
      </c>
      <c r="B559" s="630" t="s">
        <v>533</v>
      </c>
      <c r="C559" s="631" t="s">
        <v>549</v>
      </c>
      <c r="D559" s="632" t="s">
        <v>2066</v>
      </c>
      <c r="E559" s="631" t="s">
        <v>1890</v>
      </c>
      <c r="F559" s="632" t="s">
        <v>2071</v>
      </c>
      <c r="G559" s="631" t="s">
        <v>556</v>
      </c>
      <c r="H559" s="631" t="s">
        <v>1904</v>
      </c>
      <c r="I559" s="631" t="s">
        <v>1905</v>
      </c>
      <c r="J559" s="631" t="s">
        <v>1906</v>
      </c>
      <c r="K559" s="631" t="s">
        <v>1907</v>
      </c>
      <c r="L559" s="633">
        <v>4367.7</v>
      </c>
      <c r="M559" s="633">
        <v>6</v>
      </c>
      <c r="N559" s="634">
        <v>26206.199999999997</v>
      </c>
    </row>
    <row r="560" spans="1:14" ht="14.4" customHeight="1" x14ac:dyDescent="0.3">
      <c r="A560" s="629" t="s">
        <v>532</v>
      </c>
      <c r="B560" s="630" t="s">
        <v>533</v>
      </c>
      <c r="C560" s="631" t="s">
        <v>549</v>
      </c>
      <c r="D560" s="632" t="s">
        <v>2066</v>
      </c>
      <c r="E560" s="631" t="s">
        <v>1890</v>
      </c>
      <c r="F560" s="632" t="s">
        <v>2071</v>
      </c>
      <c r="G560" s="631" t="s">
        <v>556</v>
      </c>
      <c r="H560" s="631" t="s">
        <v>1908</v>
      </c>
      <c r="I560" s="631" t="s">
        <v>238</v>
      </c>
      <c r="J560" s="631" t="s">
        <v>1909</v>
      </c>
      <c r="K560" s="631"/>
      <c r="L560" s="633">
        <v>44.84</v>
      </c>
      <c r="M560" s="633">
        <v>3</v>
      </c>
      <c r="N560" s="634">
        <v>134.52000000000001</v>
      </c>
    </row>
    <row r="561" spans="1:14" ht="14.4" customHeight="1" x14ac:dyDescent="0.3">
      <c r="A561" s="629" t="s">
        <v>532</v>
      </c>
      <c r="B561" s="630" t="s">
        <v>533</v>
      </c>
      <c r="C561" s="631" t="s">
        <v>549</v>
      </c>
      <c r="D561" s="632" t="s">
        <v>2066</v>
      </c>
      <c r="E561" s="631" t="s">
        <v>1890</v>
      </c>
      <c r="F561" s="632" t="s">
        <v>2071</v>
      </c>
      <c r="G561" s="631" t="s">
        <v>556</v>
      </c>
      <c r="H561" s="631" t="s">
        <v>1910</v>
      </c>
      <c r="I561" s="631" t="s">
        <v>238</v>
      </c>
      <c r="J561" s="631" t="s">
        <v>1911</v>
      </c>
      <c r="K561" s="631"/>
      <c r="L561" s="633">
        <v>252.96992058719698</v>
      </c>
      <c r="M561" s="633">
        <v>80</v>
      </c>
      <c r="N561" s="634">
        <v>20237.593646975758</v>
      </c>
    </row>
    <row r="562" spans="1:14" ht="14.4" customHeight="1" x14ac:dyDescent="0.3">
      <c r="A562" s="629" t="s">
        <v>532</v>
      </c>
      <c r="B562" s="630" t="s">
        <v>533</v>
      </c>
      <c r="C562" s="631" t="s">
        <v>549</v>
      </c>
      <c r="D562" s="632" t="s">
        <v>2066</v>
      </c>
      <c r="E562" s="631" t="s">
        <v>1890</v>
      </c>
      <c r="F562" s="632" t="s">
        <v>2071</v>
      </c>
      <c r="G562" s="631" t="s">
        <v>556</v>
      </c>
      <c r="H562" s="631" t="s">
        <v>1912</v>
      </c>
      <c r="I562" s="631" t="s">
        <v>1913</v>
      </c>
      <c r="J562" s="631" t="s">
        <v>1914</v>
      </c>
      <c r="K562" s="631" t="s">
        <v>1915</v>
      </c>
      <c r="L562" s="633">
        <v>2322.31</v>
      </c>
      <c r="M562" s="633">
        <v>1.5</v>
      </c>
      <c r="N562" s="634">
        <v>3483.4650000000001</v>
      </c>
    </row>
    <row r="563" spans="1:14" ht="14.4" customHeight="1" x14ac:dyDescent="0.3">
      <c r="A563" s="629" t="s">
        <v>532</v>
      </c>
      <c r="B563" s="630" t="s">
        <v>533</v>
      </c>
      <c r="C563" s="631" t="s">
        <v>549</v>
      </c>
      <c r="D563" s="632" t="s">
        <v>2066</v>
      </c>
      <c r="E563" s="631" t="s">
        <v>1890</v>
      </c>
      <c r="F563" s="632" t="s">
        <v>2071</v>
      </c>
      <c r="G563" s="631" t="s">
        <v>892</v>
      </c>
      <c r="H563" s="631" t="s">
        <v>1916</v>
      </c>
      <c r="I563" s="631" t="s">
        <v>1917</v>
      </c>
      <c r="J563" s="631" t="s">
        <v>1918</v>
      </c>
      <c r="K563" s="631" t="s">
        <v>1919</v>
      </c>
      <c r="L563" s="633">
        <v>40.569802667127377</v>
      </c>
      <c r="M563" s="633">
        <v>2</v>
      </c>
      <c r="N563" s="634">
        <v>81.139605334254753</v>
      </c>
    </row>
    <row r="564" spans="1:14" ht="14.4" customHeight="1" x14ac:dyDescent="0.3">
      <c r="A564" s="629" t="s">
        <v>532</v>
      </c>
      <c r="B564" s="630" t="s">
        <v>533</v>
      </c>
      <c r="C564" s="631" t="s">
        <v>549</v>
      </c>
      <c r="D564" s="632" t="s">
        <v>2066</v>
      </c>
      <c r="E564" s="631" t="s">
        <v>1890</v>
      </c>
      <c r="F564" s="632" t="s">
        <v>2071</v>
      </c>
      <c r="G564" s="631" t="s">
        <v>892</v>
      </c>
      <c r="H564" s="631" t="s">
        <v>1920</v>
      </c>
      <c r="I564" s="631" t="s">
        <v>1921</v>
      </c>
      <c r="J564" s="631" t="s">
        <v>1922</v>
      </c>
      <c r="K564" s="631" t="s">
        <v>1919</v>
      </c>
      <c r="L564" s="633">
        <v>42.980005848723557</v>
      </c>
      <c r="M564" s="633">
        <v>2</v>
      </c>
      <c r="N564" s="634">
        <v>85.960011697447115</v>
      </c>
    </row>
    <row r="565" spans="1:14" ht="14.4" customHeight="1" x14ac:dyDescent="0.3">
      <c r="A565" s="629" t="s">
        <v>532</v>
      </c>
      <c r="B565" s="630" t="s">
        <v>533</v>
      </c>
      <c r="C565" s="631" t="s">
        <v>549</v>
      </c>
      <c r="D565" s="632" t="s">
        <v>2066</v>
      </c>
      <c r="E565" s="631" t="s">
        <v>1890</v>
      </c>
      <c r="F565" s="632" t="s">
        <v>2071</v>
      </c>
      <c r="G565" s="631" t="s">
        <v>892</v>
      </c>
      <c r="H565" s="631" t="s">
        <v>1923</v>
      </c>
      <c r="I565" s="631" t="s">
        <v>1924</v>
      </c>
      <c r="J565" s="631" t="s">
        <v>1925</v>
      </c>
      <c r="K565" s="631" t="s">
        <v>1919</v>
      </c>
      <c r="L565" s="633">
        <v>51.595982285077277</v>
      </c>
      <c r="M565" s="633">
        <v>10</v>
      </c>
      <c r="N565" s="634">
        <v>515.95982285077275</v>
      </c>
    </row>
    <row r="566" spans="1:14" ht="14.4" customHeight="1" x14ac:dyDescent="0.3">
      <c r="A566" s="629" t="s">
        <v>532</v>
      </c>
      <c r="B566" s="630" t="s">
        <v>533</v>
      </c>
      <c r="C566" s="631" t="s">
        <v>549</v>
      </c>
      <c r="D566" s="632" t="s">
        <v>2066</v>
      </c>
      <c r="E566" s="631" t="s">
        <v>1890</v>
      </c>
      <c r="F566" s="632" t="s">
        <v>2071</v>
      </c>
      <c r="G566" s="631" t="s">
        <v>892</v>
      </c>
      <c r="H566" s="631" t="s">
        <v>1926</v>
      </c>
      <c r="I566" s="631" t="s">
        <v>1927</v>
      </c>
      <c r="J566" s="631" t="s">
        <v>1928</v>
      </c>
      <c r="K566" s="631" t="s">
        <v>1919</v>
      </c>
      <c r="L566" s="633">
        <v>42.759999999999991</v>
      </c>
      <c r="M566" s="633">
        <v>2</v>
      </c>
      <c r="N566" s="634">
        <v>85.519999999999982</v>
      </c>
    </row>
    <row r="567" spans="1:14" ht="14.4" customHeight="1" x14ac:dyDescent="0.3">
      <c r="A567" s="629" t="s">
        <v>532</v>
      </c>
      <c r="B567" s="630" t="s">
        <v>533</v>
      </c>
      <c r="C567" s="631" t="s">
        <v>549</v>
      </c>
      <c r="D567" s="632" t="s">
        <v>2066</v>
      </c>
      <c r="E567" s="631" t="s">
        <v>1890</v>
      </c>
      <c r="F567" s="632" t="s">
        <v>2071</v>
      </c>
      <c r="G567" s="631" t="s">
        <v>892</v>
      </c>
      <c r="H567" s="631" t="s">
        <v>1929</v>
      </c>
      <c r="I567" s="631" t="s">
        <v>1930</v>
      </c>
      <c r="J567" s="631" t="s">
        <v>1931</v>
      </c>
      <c r="K567" s="631" t="s">
        <v>1919</v>
      </c>
      <c r="L567" s="633">
        <v>47.810000000000009</v>
      </c>
      <c r="M567" s="633">
        <v>2</v>
      </c>
      <c r="N567" s="634">
        <v>95.620000000000019</v>
      </c>
    </row>
    <row r="568" spans="1:14" ht="14.4" customHeight="1" x14ac:dyDescent="0.3">
      <c r="A568" s="629" t="s">
        <v>532</v>
      </c>
      <c r="B568" s="630" t="s">
        <v>533</v>
      </c>
      <c r="C568" s="631" t="s">
        <v>549</v>
      </c>
      <c r="D568" s="632" t="s">
        <v>2066</v>
      </c>
      <c r="E568" s="631" t="s">
        <v>1890</v>
      </c>
      <c r="F568" s="632" t="s">
        <v>2071</v>
      </c>
      <c r="G568" s="631" t="s">
        <v>892</v>
      </c>
      <c r="H568" s="631" t="s">
        <v>1932</v>
      </c>
      <c r="I568" s="631" t="s">
        <v>1933</v>
      </c>
      <c r="J568" s="631" t="s">
        <v>1934</v>
      </c>
      <c r="K568" s="631" t="s">
        <v>1935</v>
      </c>
      <c r="L568" s="633">
        <v>206.99994352290861</v>
      </c>
      <c r="M568" s="633">
        <v>176</v>
      </c>
      <c r="N568" s="634">
        <v>36431.990060031916</v>
      </c>
    </row>
    <row r="569" spans="1:14" ht="14.4" customHeight="1" x14ac:dyDescent="0.3">
      <c r="A569" s="629" t="s">
        <v>532</v>
      </c>
      <c r="B569" s="630" t="s">
        <v>533</v>
      </c>
      <c r="C569" s="631" t="s">
        <v>549</v>
      </c>
      <c r="D569" s="632" t="s">
        <v>2066</v>
      </c>
      <c r="E569" s="631" t="s">
        <v>1890</v>
      </c>
      <c r="F569" s="632" t="s">
        <v>2071</v>
      </c>
      <c r="G569" s="631" t="s">
        <v>892</v>
      </c>
      <c r="H569" s="631" t="s">
        <v>1936</v>
      </c>
      <c r="I569" s="631" t="s">
        <v>1937</v>
      </c>
      <c r="J569" s="631" t="s">
        <v>1938</v>
      </c>
      <c r="K569" s="631" t="s">
        <v>1939</v>
      </c>
      <c r="L569" s="633">
        <v>216.21999318058616</v>
      </c>
      <c r="M569" s="633">
        <v>16</v>
      </c>
      <c r="N569" s="634">
        <v>3459.5198908893785</v>
      </c>
    </row>
    <row r="570" spans="1:14" ht="14.4" customHeight="1" x14ac:dyDescent="0.3">
      <c r="A570" s="629" t="s">
        <v>532</v>
      </c>
      <c r="B570" s="630" t="s">
        <v>533</v>
      </c>
      <c r="C570" s="631" t="s">
        <v>549</v>
      </c>
      <c r="D570" s="632" t="s">
        <v>2066</v>
      </c>
      <c r="E570" s="631" t="s">
        <v>1890</v>
      </c>
      <c r="F570" s="632" t="s">
        <v>2071</v>
      </c>
      <c r="G570" s="631" t="s">
        <v>892</v>
      </c>
      <c r="H570" s="631" t="s">
        <v>1940</v>
      </c>
      <c r="I570" s="631" t="s">
        <v>1941</v>
      </c>
      <c r="J570" s="631" t="s">
        <v>1942</v>
      </c>
      <c r="K570" s="631" t="s">
        <v>1943</v>
      </c>
      <c r="L570" s="633">
        <v>217.49997568070165</v>
      </c>
      <c r="M570" s="633">
        <v>40</v>
      </c>
      <c r="N570" s="634">
        <v>8699.9990272280666</v>
      </c>
    </row>
    <row r="571" spans="1:14" ht="14.4" customHeight="1" x14ac:dyDescent="0.3">
      <c r="A571" s="629" t="s">
        <v>532</v>
      </c>
      <c r="B571" s="630" t="s">
        <v>533</v>
      </c>
      <c r="C571" s="631" t="s">
        <v>549</v>
      </c>
      <c r="D571" s="632" t="s">
        <v>2066</v>
      </c>
      <c r="E571" s="631" t="s">
        <v>1890</v>
      </c>
      <c r="F571" s="632" t="s">
        <v>2071</v>
      </c>
      <c r="G571" s="631" t="s">
        <v>892</v>
      </c>
      <c r="H571" s="631" t="s">
        <v>1944</v>
      </c>
      <c r="I571" s="631" t="s">
        <v>1944</v>
      </c>
      <c r="J571" s="631" t="s">
        <v>1945</v>
      </c>
      <c r="K571" s="631" t="s">
        <v>1946</v>
      </c>
      <c r="L571" s="633">
        <v>148.07</v>
      </c>
      <c r="M571" s="633">
        <v>3</v>
      </c>
      <c r="N571" s="634">
        <v>444.21</v>
      </c>
    </row>
    <row r="572" spans="1:14" ht="14.4" customHeight="1" x14ac:dyDescent="0.3">
      <c r="A572" s="629" t="s">
        <v>532</v>
      </c>
      <c r="B572" s="630" t="s">
        <v>533</v>
      </c>
      <c r="C572" s="631" t="s">
        <v>549</v>
      </c>
      <c r="D572" s="632" t="s">
        <v>2066</v>
      </c>
      <c r="E572" s="631" t="s">
        <v>1890</v>
      </c>
      <c r="F572" s="632" t="s">
        <v>2071</v>
      </c>
      <c r="G572" s="631" t="s">
        <v>892</v>
      </c>
      <c r="H572" s="631" t="s">
        <v>1947</v>
      </c>
      <c r="I572" s="631" t="s">
        <v>1947</v>
      </c>
      <c r="J572" s="631" t="s">
        <v>1948</v>
      </c>
      <c r="K572" s="631" t="s">
        <v>1946</v>
      </c>
      <c r="L572" s="633">
        <v>148.06997226221324</v>
      </c>
      <c r="M572" s="633">
        <v>3</v>
      </c>
      <c r="N572" s="634">
        <v>444.20991678663972</v>
      </c>
    </row>
    <row r="573" spans="1:14" ht="14.4" customHeight="1" x14ac:dyDescent="0.3">
      <c r="A573" s="629" t="s">
        <v>532</v>
      </c>
      <c r="B573" s="630" t="s">
        <v>533</v>
      </c>
      <c r="C573" s="631" t="s">
        <v>549</v>
      </c>
      <c r="D573" s="632" t="s">
        <v>2066</v>
      </c>
      <c r="E573" s="631" t="s">
        <v>1890</v>
      </c>
      <c r="F573" s="632" t="s">
        <v>2071</v>
      </c>
      <c r="G573" s="631" t="s">
        <v>892</v>
      </c>
      <c r="H573" s="631" t="s">
        <v>1949</v>
      </c>
      <c r="I573" s="631" t="s">
        <v>1950</v>
      </c>
      <c r="J573" s="631" t="s">
        <v>1951</v>
      </c>
      <c r="K573" s="631" t="s">
        <v>1919</v>
      </c>
      <c r="L573" s="633">
        <v>40.569993666349667</v>
      </c>
      <c r="M573" s="633">
        <v>8</v>
      </c>
      <c r="N573" s="634">
        <v>324.55994933079734</v>
      </c>
    </row>
    <row r="574" spans="1:14" ht="14.4" customHeight="1" x14ac:dyDescent="0.3">
      <c r="A574" s="629" t="s">
        <v>532</v>
      </c>
      <c r="B574" s="630" t="s">
        <v>533</v>
      </c>
      <c r="C574" s="631" t="s">
        <v>549</v>
      </c>
      <c r="D574" s="632" t="s">
        <v>2066</v>
      </c>
      <c r="E574" s="631" t="s">
        <v>1890</v>
      </c>
      <c r="F574" s="632" t="s">
        <v>2071</v>
      </c>
      <c r="G574" s="631" t="s">
        <v>892</v>
      </c>
      <c r="H574" s="631" t="s">
        <v>1952</v>
      </c>
      <c r="I574" s="631" t="s">
        <v>1953</v>
      </c>
      <c r="J574" s="631" t="s">
        <v>1954</v>
      </c>
      <c r="K574" s="631" t="s">
        <v>1919</v>
      </c>
      <c r="L574" s="633">
        <v>40.569999999999993</v>
      </c>
      <c r="M574" s="633">
        <v>2</v>
      </c>
      <c r="N574" s="634">
        <v>81.139999999999986</v>
      </c>
    </row>
    <row r="575" spans="1:14" ht="14.4" customHeight="1" x14ac:dyDescent="0.3">
      <c r="A575" s="629" t="s">
        <v>532</v>
      </c>
      <c r="B575" s="630" t="s">
        <v>533</v>
      </c>
      <c r="C575" s="631" t="s">
        <v>549</v>
      </c>
      <c r="D575" s="632" t="s">
        <v>2066</v>
      </c>
      <c r="E575" s="631" t="s">
        <v>1890</v>
      </c>
      <c r="F575" s="632" t="s">
        <v>2071</v>
      </c>
      <c r="G575" s="631" t="s">
        <v>892</v>
      </c>
      <c r="H575" s="631" t="s">
        <v>1955</v>
      </c>
      <c r="I575" s="631" t="s">
        <v>1956</v>
      </c>
      <c r="J575" s="631" t="s">
        <v>1957</v>
      </c>
      <c r="K575" s="631" t="s">
        <v>1919</v>
      </c>
      <c r="L575" s="633">
        <v>49.25</v>
      </c>
      <c r="M575" s="633">
        <v>8</v>
      </c>
      <c r="N575" s="634">
        <v>394</v>
      </c>
    </row>
    <row r="576" spans="1:14" ht="14.4" customHeight="1" x14ac:dyDescent="0.3">
      <c r="A576" s="629" t="s">
        <v>532</v>
      </c>
      <c r="B576" s="630" t="s">
        <v>533</v>
      </c>
      <c r="C576" s="631" t="s">
        <v>549</v>
      </c>
      <c r="D576" s="632" t="s">
        <v>2066</v>
      </c>
      <c r="E576" s="631" t="s">
        <v>1890</v>
      </c>
      <c r="F576" s="632" t="s">
        <v>2071</v>
      </c>
      <c r="G576" s="631" t="s">
        <v>892</v>
      </c>
      <c r="H576" s="631" t="s">
        <v>1958</v>
      </c>
      <c r="I576" s="631" t="s">
        <v>1959</v>
      </c>
      <c r="J576" s="631" t="s">
        <v>1960</v>
      </c>
      <c r="K576" s="631" t="s">
        <v>1919</v>
      </c>
      <c r="L576" s="633">
        <v>44.779974834238708</v>
      </c>
      <c r="M576" s="633">
        <v>2</v>
      </c>
      <c r="N576" s="634">
        <v>89.559949668477415</v>
      </c>
    </row>
    <row r="577" spans="1:14" ht="14.4" customHeight="1" x14ac:dyDescent="0.3">
      <c r="A577" s="629" t="s">
        <v>532</v>
      </c>
      <c r="B577" s="630" t="s">
        <v>533</v>
      </c>
      <c r="C577" s="631" t="s">
        <v>549</v>
      </c>
      <c r="D577" s="632" t="s">
        <v>2066</v>
      </c>
      <c r="E577" s="631" t="s">
        <v>1890</v>
      </c>
      <c r="F577" s="632" t="s">
        <v>2071</v>
      </c>
      <c r="G577" s="631" t="s">
        <v>892</v>
      </c>
      <c r="H577" s="631" t="s">
        <v>1961</v>
      </c>
      <c r="I577" s="631" t="s">
        <v>1962</v>
      </c>
      <c r="J577" s="631" t="s">
        <v>1963</v>
      </c>
      <c r="K577" s="631" t="s">
        <v>1964</v>
      </c>
      <c r="L577" s="633">
        <v>148.06999999999996</v>
      </c>
      <c r="M577" s="633">
        <v>3</v>
      </c>
      <c r="N577" s="634">
        <v>444.20999999999992</v>
      </c>
    </row>
    <row r="578" spans="1:14" ht="14.4" customHeight="1" x14ac:dyDescent="0.3">
      <c r="A578" s="629" t="s">
        <v>532</v>
      </c>
      <c r="B578" s="630" t="s">
        <v>533</v>
      </c>
      <c r="C578" s="631" t="s">
        <v>549</v>
      </c>
      <c r="D578" s="632" t="s">
        <v>2066</v>
      </c>
      <c r="E578" s="631" t="s">
        <v>1890</v>
      </c>
      <c r="F578" s="632" t="s">
        <v>2071</v>
      </c>
      <c r="G578" s="631" t="s">
        <v>892</v>
      </c>
      <c r="H578" s="631" t="s">
        <v>1965</v>
      </c>
      <c r="I578" s="631" t="s">
        <v>1966</v>
      </c>
      <c r="J578" s="631" t="s">
        <v>1967</v>
      </c>
      <c r="K578" s="631" t="s">
        <v>1919</v>
      </c>
      <c r="L578" s="633">
        <v>49.249999999999993</v>
      </c>
      <c r="M578" s="633">
        <v>3</v>
      </c>
      <c r="N578" s="634">
        <v>147.74999999999997</v>
      </c>
    </row>
    <row r="579" spans="1:14" ht="14.4" customHeight="1" x14ac:dyDescent="0.3">
      <c r="A579" s="629" t="s">
        <v>532</v>
      </c>
      <c r="B579" s="630" t="s">
        <v>533</v>
      </c>
      <c r="C579" s="631" t="s">
        <v>549</v>
      </c>
      <c r="D579" s="632" t="s">
        <v>2066</v>
      </c>
      <c r="E579" s="631" t="s">
        <v>1890</v>
      </c>
      <c r="F579" s="632" t="s">
        <v>2071</v>
      </c>
      <c r="G579" s="631" t="s">
        <v>892</v>
      </c>
      <c r="H579" s="631" t="s">
        <v>1968</v>
      </c>
      <c r="I579" s="631" t="s">
        <v>1969</v>
      </c>
      <c r="J579" s="631" t="s">
        <v>1970</v>
      </c>
      <c r="K579" s="631" t="s">
        <v>1946</v>
      </c>
      <c r="L579" s="633">
        <v>148.06999999999996</v>
      </c>
      <c r="M579" s="633">
        <v>2</v>
      </c>
      <c r="N579" s="634">
        <v>296.13999999999993</v>
      </c>
    </row>
    <row r="580" spans="1:14" ht="14.4" customHeight="1" x14ac:dyDescent="0.3">
      <c r="A580" s="629" t="s">
        <v>532</v>
      </c>
      <c r="B580" s="630" t="s">
        <v>533</v>
      </c>
      <c r="C580" s="631" t="s">
        <v>549</v>
      </c>
      <c r="D580" s="632" t="s">
        <v>2066</v>
      </c>
      <c r="E580" s="631" t="s">
        <v>946</v>
      </c>
      <c r="F580" s="632" t="s">
        <v>2069</v>
      </c>
      <c r="G580" s="631" t="s">
        <v>556</v>
      </c>
      <c r="H580" s="631" t="s">
        <v>1971</v>
      </c>
      <c r="I580" s="631" t="s">
        <v>1972</v>
      </c>
      <c r="J580" s="631" t="s">
        <v>1973</v>
      </c>
      <c r="K580" s="631" t="s">
        <v>1754</v>
      </c>
      <c r="L580" s="633">
        <v>35.260009053772826</v>
      </c>
      <c r="M580" s="633">
        <v>56</v>
      </c>
      <c r="N580" s="634">
        <v>1974.5605070112783</v>
      </c>
    </row>
    <row r="581" spans="1:14" ht="14.4" customHeight="1" x14ac:dyDescent="0.3">
      <c r="A581" s="629" t="s">
        <v>532</v>
      </c>
      <c r="B581" s="630" t="s">
        <v>533</v>
      </c>
      <c r="C581" s="631" t="s">
        <v>549</v>
      </c>
      <c r="D581" s="632" t="s">
        <v>2066</v>
      </c>
      <c r="E581" s="631" t="s">
        <v>946</v>
      </c>
      <c r="F581" s="632" t="s">
        <v>2069</v>
      </c>
      <c r="G581" s="631" t="s">
        <v>556</v>
      </c>
      <c r="H581" s="631" t="s">
        <v>1974</v>
      </c>
      <c r="I581" s="631" t="s">
        <v>1974</v>
      </c>
      <c r="J581" s="631" t="s">
        <v>1975</v>
      </c>
      <c r="K581" s="631" t="s">
        <v>1976</v>
      </c>
      <c r="L581" s="633">
        <v>72.84000869100403</v>
      </c>
      <c r="M581" s="633">
        <v>5</v>
      </c>
      <c r="N581" s="634">
        <v>364.20004345502014</v>
      </c>
    </row>
    <row r="582" spans="1:14" ht="14.4" customHeight="1" x14ac:dyDescent="0.3">
      <c r="A582" s="629" t="s">
        <v>532</v>
      </c>
      <c r="B582" s="630" t="s">
        <v>533</v>
      </c>
      <c r="C582" s="631" t="s">
        <v>549</v>
      </c>
      <c r="D582" s="632" t="s">
        <v>2066</v>
      </c>
      <c r="E582" s="631" t="s">
        <v>946</v>
      </c>
      <c r="F582" s="632" t="s">
        <v>2069</v>
      </c>
      <c r="G582" s="631" t="s">
        <v>556</v>
      </c>
      <c r="H582" s="631" t="s">
        <v>947</v>
      </c>
      <c r="I582" s="631" t="s">
        <v>948</v>
      </c>
      <c r="J582" s="631" t="s">
        <v>949</v>
      </c>
      <c r="K582" s="631" t="s">
        <v>950</v>
      </c>
      <c r="L582" s="633">
        <v>39.380011606444903</v>
      </c>
      <c r="M582" s="633">
        <v>8</v>
      </c>
      <c r="N582" s="634">
        <v>315.04009285155922</v>
      </c>
    </row>
    <row r="583" spans="1:14" ht="14.4" customHeight="1" x14ac:dyDescent="0.3">
      <c r="A583" s="629" t="s">
        <v>532</v>
      </c>
      <c r="B583" s="630" t="s">
        <v>533</v>
      </c>
      <c r="C583" s="631" t="s">
        <v>549</v>
      </c>
      <c r="D583" s="632" t="s">
        <v>2066</v>
      </c>
      <c r="E583" s="631" t="s">
        <v>946</v>
      </c>
      <c r="F583" s="632" t="s">
        <v>2069</v>
      </c>
      <c r="G583" s="631" t="s">
        <v>556</v>
      </c>
      <c r="H583" s="631" t="s">
        <v>1385</v>
      </c>
      <c r="I583" s="631" t="s">
        <v>1386</v>
      </c>
      <c r="J583" s="631" t="s">
        <v>1387</v>
      </c>
      <c r="K583" s="631" t="s">
        <v>587</v>
      </c>
      <c r="L583" s="633">
        <v>66.250000000000014</v>
      </c>
      <c r="M583" s="633">
        <v>5</v>
      </c>
      <c r="N583" s="634">
        <v>331.25000000000006</v>
      </c>
    </row>
    <row r="584" spans="1:14" ht="14.4" customHeight="1" x14ac:dyDescent="0.3">
      <c r="A584" s="629" t="s">
        <v>532</v>
      </c>
      <c r="B584" s="630" t="s">
        <v>533</v>
      </c>
      <c r="C584" s="631" t="s">
        <v>549</v>
      </c>
      <c r="D584" s="632" t="s">
        <v>2066</v>
      </c>
      <c r="E584" s="631" t="s">
        <v>946</v>
      </c>
      <c r="F584" s="632" t="s">
        <v>2069</v>
      </c>
      <c r="G584" s="631" t="s">
        <v>556</v>
      </c>
      <c r="H584" s="631" t="s">
        <v>951</v>
      </c>
      <c r="I584" s="631" t="s">
        <v>952</v>
      </c>
      <c r="J584" s="631" t="s">
        <v>953</v>
      </c>
      <c r="K584" s="631" t="s">
        <v>954</v>
      </c>
      <c r="L584" s="633">
        <v>33.339999999999996</v>
      </c>
      <c r="M584" s="633">
        <v>1</v>
      </c>
      <c r="N584" s="634">
        <v>33.339999999999996</v>
      </c>
    </row>
    <row r="585" spans="1:14" ht="14.4" customHeight="1" x14ac:dyDescent="0.3">
      <c r="A585" s="629" t="s">
        <v>532</v>
      </c>
      <c r="B585" s="630" t="s">
        <v>533</v>
      </c>
      <c r="C585" s="631" t="s">
        <v>549</v>
      </c>
      <c r="D585" s="632" t="s">
        <v>2066</v>
      </c>
      <c r="E585" s="631" t="s">
        <v>946</v>
      </c>
      <c r="F585" s="632" t="s">
        <v>2069</v>
      </c>
      <c r="G585" s="631" t="s">
        <v>556</v>
      </c>
      <c r="H585" s="631" t="s">
        <v>955</v>
      </c>
      <c r="I585" s="631" t="s">
        <v>956</v>
      </c>
      <c r="J585" s="631" t="s">
        <v>957</v>
      </c>
      <c r="K585" s="631" t="s">
        <v>958</v>
      </c>
      <c r="L585" s="633">
        <v>432.74188661410614</v>
      </c>
      <c r="M585" s="633">
        <v>9</v>
      </c>
      <c r="N585" s="634">
        <v>3894.6769795269552</v>
      </c>
    </row>
    <row r="586" spans="1:14" ht="14.4" customHeight="1" x14ac:dyDescent="0.3">
      <c r="A586" s="629" t="s">
        <v>532</v>
      </c>
      <c r="B586" s="630" t="s">
        <v>533</v>
      </c>
      <c r="C586" s="631" t="s">
        <v>549</v>
      </c>
      <c r="D586" s="632" t="s">
        <v>2066</v>
      </c>
      <c r="E586" s="631" t="s">
        <v>946</v>
      </c>
      <c r="F586" s="632" t="s">
        <v>2069</v>
      </c>
      <c r="G586" s="631" t="s">
        <v>556</v>
      </c>
      <c r="H586" s="631" t="s">
        <v>1977</v>
      </c>
      <c r="I586" s="631" t="s">
        <v>1978</v>
      </c>
      <c r="J586" s="631" t="s">
        <v>1979</v>
      </c>
      <c r="K586" s="631" t="s">
        <v>1980</v>
      </c>
      <c r="L586" s="633">
        <v>1107.2139808088384</v>
      </c>
      <c r="M586" s="633">
        <v>6.666666666666667</v>
      </c>
      <c r="N586" s="634">
        <v>7381.42653872559</v>
      </c>
    </row>
    <row r="587" spans="1:14" ht="14.4" customHeight="1" x14ac:dyDescent="0.3">
      <c r="A587" s="629" t="s">
        <v>532</v>
      </c>
      <c r="B587" s="630" t="s">
        <v>533</v>
      </c>
      <c r="C587" s="631" t="s">
        <v>549</v>
      </c>
      <c r="D587" s="632" t="s">
        <v>2066</v>
      </c>
      <c r="E587" s="631" t="s">
        <v>946</v>
      </c>
      <c r="F587" s="632" t="s">
        <v>2069</v>
      </c>
      <c r="G587" s="631" t="s">
        <v>556</v>
      </c>
      <c r="H587" s="631" t="s">
        <v>1981</v>
      </c>
      <c r="I587" s="631" t="s">
        <v>1982</v>
      </c>
      <c r="J587" s="631" t="s">
        <v>1983</v>
      </c>
      <c r="K587" s="631" t="s">
        <v>1984</v>
      </c>
      <c r="L587" s="633">
        <v>641.9894472602823</v>
      </c>
      <c r="M587" s="633">
        <v>7.6</v>
      </c>
      <c r="N587" s="634">
        <v>4879.1197991781455</v>
      </c>
    </row>
    <row r="588" spans="1:14" ht="14.4" customHeight="1" x14ac:dyDescent="0.3">
      <c r="A588" s="629" t="s">
        <v>532</v>
      </c>
      <c r="B588" s="630" t="s">
        <v>533</v>
      </c>
      <c r="C588" s="631" t="s">
        <v>549</v>
      </c>
      <c r="D588" s="632" t="s">
        <v>2066</v>
      </c>
      <c r="E588" s="631" t="s">
        <v>946</v>
      </c>
      <c r="F588" s="632" t="s">
        <v>2069</v>
      </c>
      <c r="G588" s="631" t="s">
        <v>556</v>
      </c>
      <c r="H588" s="631" t="s">
        <v>1985</v>
      </c>
      <c r="I588" s="631" t="s">
        <v>1986</v>
      </c>
      <c r="J588" s="631" t="s">
        <v>1987</v>
      </c>
      <c r="K588" s="631" t="s">
        <v>1988</v>
      </c>
      <c r="L588" s="633">
        <v>2899.2100000000009</v>
      </c>
      <c r="M588" s="633">
        <v>2.2999999999999998</v>
      </c>
      <c r="N588" s="634">
        <v>6668.1830000000018</v>
      </c>
    </row>
    <row r="589" spans="1:14" ht="14.4" customHeight="1" x14ac:dyDescent="0.3">
      <c r="A589" s="629" t="s">
        <v>532</v>
      </c>
      <c r="B589" s="630" t="s">
        <v>533</v>
      </c>
      <c r="C589" s="631" t="s">
        <v>549</v>
      </c>
      <c r="D589" s="632" t="s">
        <v>2066</v>
      </c>
      <c r="E589" s="631" t="s">
        <v>946</v>
      </c>
      <c r="F589" s="632" t="s">
        <v>2069</v>
      </c>
      <c r="G589" s="631" t="s">
        <v>556</v>
      </c>
      <c r="H589" s="631" t="s">
        <v>1989</v>
      </c>
      <c r="I589" s="631" t="s">
        <v>1990</v>
      </c>
      <c r="J589" s="631" t="s">
        <v>1991</v>
      </c>
      <c r="K589" s="631" t="s">
        <v>1992</v>
      </c>
      <c r="L589" s="633">
        <v>81.099999999999994</v>
      </c>
      <c r="M589" s="633">
        <v>10</v>
      </c>
      <c r="N589" s="634">
        <v>811</v>
      </c>
    </row>
    <row r="590" spans="1:14" ht="14.4" customHeight="1" x14ac:dyDescent="0.3">
      <c r="A590" s="629" t="s">
        <v>532</v>
      </c>
      <c r="B590" s="630" t="s">
        <v>533</v>
      </c>
      <c r="C590" s="631" t="s">
        <v>549</v>
      </c>
      <c r="D590" s="632" t="s">
        <v>2066</v>
      </c>
      <c r="E590" s="631" t="s">
        <v>946</v>
      </c>
      <c r="F590" s="632" t="s">
        <v>2069</v>
      </c>
      <c r="G590" s="631" t="s">
        <v>556</v>
      </c>
      <c r="H590" s="631" t="s">
        <v>1388</v>
      </c>
      <c r="I590" s="631" t="s">
        <v>1389</v>
      </c>
      <c r="J590" s="631" t="s">
        <v>1390</v>
      </c>
      <c r="K590" s="631" t="s">
        <v>1391</v>
      </c>
      <c r="L590" s="633">
        <v>37.619999623921828</v>
      </c>
      <c r="M590" s="633">
        <v>100</v>
      </c>
      <c r="N590" s="634">
        <v>3761.9999623921831</v>
      </c>
    </row>
    <row r="591" spans="1:14" ht="14.4" customHeight="1" x14ac:dyDescent="0.3">
      <c r="A591" s="629" t="s">
        <v>532</v>
      </c>
      <c r="B591" s="630" t="s">
        <v>533</v>
      </c>
      <c r="C591" s="631" t="s">
        <v>549</v>
      </c>
      <c r="D591" s="632" t="s">
        <v>2066</v>
      </c>
      <c r="E591" s="631" t="s">
        <v>946</v>
      </c>
      <c r="F591" s="632" t="s">
        <v>2069</v>
      </c>
      <c r="G591" s="631" t="s">
        <v>556</v>
      </c>
      <c r="H591" s="631" t="s">
        <v>963</v>
      </c>
      <c r="I591" s="631" t="s">
        <v>964</v>
      </c>
      <c r="J591" s="631" t="s">
        <v>965</v>
      </c>
      <c r="K591" s="631" t="s">
        <v>966</v>
      </c>
      <c r="L591" s="633">
        <v>605.26813603491053</v>
      </c>
      <c r="M591" s="633">
        <v>3.2499999999999982</v>
      </c>
      <c r="N591" s="634">
        <v>1967.121442113458</v>
      </c>
    </row>
    <row r="592" spans="1:14" ht="14.4" customHeight="1" x14ac:dyDescent="0.3">
      <c r="A592" s="629" t="s">
        <v>532</v>
      </c>
      <c r="B592" s="630" t="s">
        <v>533</v>
      </c>
      <c r="C592" s="631" t="s">
        <v>549</v>
      </c>
      <c r="D592" s="632" t="s">
        <v>2066</v>
      </c>
      <c r="E592" s="631" t="s">
        <v>946</v>
      </c>
      <c r="F592" s="632" t="s">
        <v>2069</v>
      </c>
      <c r="G592" s="631" t="s">
        <v>556</v>
      </c>
      <c r="H592" s="631" t="s">
        <v>967</v>
      </c>
      <c r="I592" s="631" t="s">
        <v>968</v>
      </c>
      <c r="J592" s="631" t="s">
        <v>969</v>
      </c>
      <c r="K592" s="631" t="s">
        <v>970</v>
      </c>
      <c r="L592" s="633">
        <v>517.5</v>
      </c>
      <c r="M592" s="633">
        <v>2.5</v>
      </c>
      <c r="N592" s="634">
        <v>1293.75</v>
      </c>
    </row>
    <row r="593" spans="1:14" ht="14.4" customHeight="1" x14ac:dyDescent="0.3">
      <c r="A593" s="629" t="s">
        <v>532</v>
      </c>
      <c r="B593" s="630" t="s">
        <v>533</v>
      </c>
      <c r="C593" s="631" t="s">
        <v>549</v>
      </c>
      <c r="D593" s="632" t="s">
        <v>2066</v>
      </c>
      <c r="E593" s="631" t="s">
        <v>946</v>
      </c>
      <c r="F593" s="632" t="s">
        <v>2069</v>
      </c>
      <c r="G593" s="631" t="s">
        <v>556</v>
      </c>
      <c r="H593" s="631" t="s">
        <v>1993</v>
      </c>
      <c r="I593" s="631" t="s">
        <v>1993</v>
      </c>
      <c r="J593" s="631" t="s">
        <v>1994</v>
      </c>
      <c r="K593" s="631" t="s">
        <v>1995</v>
      </c>
      <c r="L593" s="633">
        <v>814.62912124773175</v>
      </c>
      <c r="M593" s="633">
        <v>15</v>
      </c>
      <c r="N593" s="634">
        <v>12219.436818715976</v>
      </c>
    </row>
    <row r="594" spans="1:14" ht="14.4" customHeight="1" x14ac:dyDescent="0.3">
      <c r="A594" s="629" t="s">
        <v>532</v>
      </c>
      <c r="B594" s="630" t="s">
        <v>533</v>
      </c>
      <c r="C594" s="631" t="s">
        <v>549</v>
      </c>
      <c r="D594" s="632" t="s">
        <v>2066</v>
      </c>
      <c r="E594" s="631" t="s">
        <v>946</v>
      </c>
      <c r="F594" s="632" t="s">
        <v>2069</v>
      </c>
      <c r="G594" s="631" t="s">
        <v>556</v>
      </c>
      <c r="H594" s="631" t="s">
        <v>1996</v>
      </c>
      <c r="I594" s="631" t="s">
        <v>1997</v>
      </c>
      <c r="J594" s="631" t="s">
        <v>1998</v>
      </c>
      <c r="K594" s="631" t="s">
        <v>1999</v>
      </c>
      <c r="L594" s="633">
        <v>246.24999999999994</v>
      </c>
      <c r="M594" s="633">
        <v>4</v>
      </c>
      <c r="N594" s="634">
        <v>984.99999999999977</v>
      </c>
    </row>
    <row r="595" spans="1:14" ht="14.4" customHeight="1" x14ac:dyDescent="0.3">
      <c r="A595" s="629" t="s">
        <v>532</v>
      </c>
      <c r="B595" s="630" t="s">
        <v>533</v>
      </c>
      <c r="C595" s="631" t="s">
        <v>549</v>
      </c>
      <c r="D595" s="632" t="s">
        <v>2066</v>
      </c>
      <c r="E595" s="631" t="s">
        <v>946</v>
      </c>
      <c r="F595" s="632" t="s">
        <v>2069</v>
      </c>
      <c r="G595" s="631" t="s">
        <v>556</v>
      </c>
      <c r="H595" s="631" t="s">
        <v>1392</v>
      </c>
      <c r="I595" s="631" t="s">
        <v>1392</v>
      </c>
      <c r="J595" s="631" t="s">
        <v>1393</v>
      </c>
      <c r="K595" s="631" t="s">
        <v>1394</v>
      </c>
      <c r="L595" s="633">
        <v>1851.4999999999998</v>
      </c>
      <c r="M595" s="633">
        <v>0.3</v>
      </c>
      <c r="N595" s="634">
        <v>555.44999999999993</v>
      </c>
    </row>
    <row r="596" spans="1:14" ht="14.4" customHeight="1" x14ac:dyDescent="0.3">
      <c r="A596" s="629" t="s">
        <v>532</v>
      </c>
      <c r="B596" s="630" t="s">
        <v>533</v>
      </c>
      <c r="C596" s="631" t="s">
        <v>549</v>
      </c>
      <c r="D596" s="632" t="s">
        <v>2066</v>
      </c>
      <c r="E596" s="631" t="s">
        <v>946</v>
      </c>
      <c r="F596" s="632" t="s">
        <v>2069</v>
      </c>
      <c r="G596" s="631" t="s">
        <v>556</v>
      </c>
      <c r="H596" s="631" t="s">
        <v>2000</v>
      </c>
      <c r="I596" s="631" t="s">
        <v>2000</v>
      </c>
      <c r="J596" s="631" t="s">
        <v>2001</v>
      </c>
      <c r="K596" s="631" t="s">
        <v>2002</v>
      </c>
      <c r="L596" s="633">
        <v>920.00000000000045</v>
      </c>
      <c r="M596" s="633">
        <v>1</v>
      </c>
      <c r="N596" s="634">
        <v>920.00000000000045</v>
      </c>
    </row>
    <row r="597" spans="1:14" ht="14.4" customHeight="1" x14ac:dyDescent="0.3">
      <c r="A597" s="629" t="s">
        <v>532</v>
      </c>
      <c r="B597" s="630" t="s">
        <v>533</v>
      </c>
      <c r="C597" s="631" t="s">
        <v>549</v>
      </c>
      <c r="D597" s="632" t="s">
        <v>2066</v>
      </c>
      <c r="E597" s="631" t="s">
        <v>946</v>
      </c>
      <c r="F597" s="632" t="s">
        <v>2069</v>
      </c>
      <c r="G597" s="631" t="s">
        <v>556</v>
      </c>
      <c r="H597" s="631" t="s">
        <v>2003</v>
      </c>
      <c r="I597" s="631" t="s">
        <v>2003</v>
      </c>
      <c r="J597" s="631" t="s">
        <v>1973</v>
      </c>
      <c r="K597" s="631" t="s">
        <v>1754</v>
      </c>
      <c r="L597" s="633">
        <v>35.26</v>
      </c>
      <c r="M597" s="633">
        <v>90</v>
      </c>
      <c r="N597" s="634">
        <v>3173.3999999999996</v>
      </c>
    </row>
    <row r="598" spans="1:14" ht="14.4" customHeight="1" x14ac:dyDescent="0.3">
      <c r="A598" s="629" t="s">
        <v>532</v>
      </c>
      <c r="B598" s="630" t="s">
        <v>533</v>
      </c>
      <c r="C598" s="631" t="s">
        <v>549</v>
      </c>
      <c r="D598" s="632" t="s">
        <v>2066</v>
      </c>
      <c r="E598" s="631" t="s">
        <v>946</v>
      </c>
      <c r="F598" s="632" t="s">
        <v>2069</v>
      </c>
      <c r="G598" s="631" t="s">
        <v>892</v>
      </c>
      <c r="H598" s="631" t="s">
        <v>971</v>
      </c>
      <c r="I598" s="631" t="s">
        <v>972</v>
      </c>
      <c r="J598" s="631" t="s">
        <v>973</v>
      </c>
      <c r="K598" s="631" t="s">
        <v>974</v>
      </c>
      <c r="L598" s="633">
        <v>169.96000000000004</v>
      </c>
      <c r="M598" s="633">
        <v>1</v>
      </c>
      <c r="N598" s="634">
        <v>169.96000000000004</v>
      </c>
    </row>
    <row r="599" spans="1:14" ht="14.4" customHeight="1" x14ac:dyDescent="0.3">
      <c r="A599" s="629" t="s">
        <v>532</v>
      </c>
      <c r="B599" s="630" t="s">
        <v>533</v>
      </c>
      <c r="C599" s="631" t="s">
        <v>549</v>
      </c>
      <c r="D599" s="632" t="s">
        <v>2066</v>
      </c>
      <c r="E599" s="631" t="s">
        <v>946</v>
      </c>
      <c r="F599" s="632" t="s">
        <v>2069</v>
      </c>
      <c r="G599" s="631" t="s">
        <v>892</v>
      </c>
      <c r="H599" s="631" t="s">
        <v>975</v>
      </c>
      <c r="I599" s="631" t="s">
        <v>976</v>
      </c>
      <c r="J599" s="631" t="s">
        <v>977</v>
      </c>
      <c r="K599" s="631" t="s">
        <v>978</v>
      </c>
      <c r="L599" s="633">
        <v>88.600222414449462</v>
      </c>
      <c r="M599" s="633">
        <v>29</v>
      </c>
      <c r="N599" s="634">
        <v>2569.4064500190343</v>
      </c>
    </row>
    <row r="600" spans="1:14" ht="14.4" customHeight="1" x14ac:dyDescent="0.3">
      <c r="A600" s="629" t="s">
        <v>532</v>
      </c>
      <c r="B600" s="630" t="s">
        <v>533</v>
      </c>
      <c r="C600" s="631" t="s">
        <v>549</v>
      </c>
      <c r="D600" s="632" t="s">
        <v>2066</v>
      </c>
      <c r="E600" s="631" t="s">
        <v>946</v>
      </c>
      <c r="F600" s="632" t="s">
        <v>2069</v>
      </c>
      <c r="G600" s="631" t="s">
        <v>892</v>
      </c>
      <c r="H600" s="631" t="s">
        <v>979</v>
      </c>
      <c r="I600" s="631" t="s">
        <v>980</v>
      </c>
      <c r="J600" s="631" t="s">
        <v>961</v>
      </c>
      <c r="K600" s="631" t="s">
        <v>981</v>
      </c>
      <c r="L600" s="633">
        <v>45.847043026815093</v>
      </c>
      <c r="M600" s="633">
        <v>260</v>
      </c>
      <c r="N600" s="634">
        <v>11920.231186971925</v>
      </c>
    </row>
    <row r="601" spans="1:14" ht="14.4" customHeight="1" x14ac:dyDescent="0.3">
      <c r="A601" s="629" t="s">
        <v>532</v>
      </c>
      <c r="B601" s="630" t="s">
        <v>533</v>
      </c>
      <c r="C601" s="631" t="s">
        <v>549</v>
      </c>
      <c r="D601" s="632" t="s">
        <v>2066</v>
      </c>
      <c r="E601" s="631" t="s">
        <v>946</v>
      </c>
      <c r="F601" s="632" t="s">
        <v>2069</v>
      </c>
      <c r="G601" s="631" t="s">
        <v>892</v>
      </c>
      <c r="H601" s="631" t="s">
        <v>1395</v>
      </c>
      <c r="I601" s="631" t="s">
        <v>1396</v>
      </c>
      <c r="J601" s="631" t="s">
        <v>1397</v>
      </c>
      <c r="K601" s="631" t="s">
        <v>985</v>
      </c>
      <c r="L601" s="633">
        <v>138.22463833455382</v>
      </c>
      <c r="M601" s="633">
        <v>2</v>
      </c>
      <c r="N601" s="634">
        <v>276.44927666910763</v>
      </c>
    </row>
    <row r="602" spans="1:14" ht="14.4" customHeight="1" x14ac:dyDescent="0.3">
      <c r="A602" s="629" t="s">
        <v>532</v>
      </c>
      <c r="B602" s="630" t="s">
        <v>533</v>
      </c>
      <c r="C602" s="631" t="s">
        <v>549</v>
      </c>
      <c r="D602" s="632" t="s">
        <v>2066</v>
      </c>
      <c r="E602" s="631" t="s">
        <v>946</v>
      </c>
      <c r="F602" s="632" t="s">
        <v>2069</v>
      </c>
      <c r="G602" s="631" t="s">
        <v>892</v>
      </c>
      <c r="H602" s="631" t="s">
        <v>986</v>
      </c>
      <c r="I602" s="631" t="s">
        <v>987</v>
      </c>
      <c r="J602" s="631" t="s">
        <v>988</v>
      </c>
      <c r="K602" s="631" t="s">
        <v>989</v>
      </c>
      <c r="L602" s="633">
        <v>101.02346638885682</v>
      </c>
      <c r="M602" s="633">
        <v>114.19999999999999</v>
      </c>
      <c r="N602" s="634">
        <v>11536.879861607447</v>
      </c>
    </row>
    <row r="603" spans="1:14" ht="14.4" customHeight="1" x14ac:dyDescent="0.3">
      <c r="A603" s="629" t="s">
        <v>532</v>
      </c>
      <c r="B603" s="630" t="s">
        <v>533</v>
      </c>
      <c r="C603" s="631" t="s">
        <v>549</v>
      </c>
      <c r="D603" s="632" t="s">
        <v>2066</v>
      </c>
      <c r="E603" s="631" t="s">
        <v>946</v>
      </c>
      <c r="F603" s="632" t="s">
        <v>2069</v>
      </c>
      <c r="G603" s="631" t="s">
        <v>892</v>
      </c>
      <c r="H603" s="631" t="s">
        <v>990</v>
      </c>
      <c r="I603" s="631" t="s">
        <v>991</v>
      </c>
      <c r="J603" s="631" t="s">
        <v>992</v>
      </c>
      <c r="K603" s="631" t="s">
        <v>993</v>
      </c>
      <c r="L603" s="633">
        <v>75.222359535727023</v>
      </c>
      <c r="M603" s="633">
        <v>425</v>
      </c>
      <c r="N603" s="634">
        <v>31969.502802683983</v>
      </c>
    </row>
    <row r="604" spans="1:14" ht="14.4" customHeight="1" x14ac:dyDescent="0.3">
      <c r="A604" s="629" t="s">
        <v>532</v>
      </c>
      <c r="B604" s="630" t="s">
        <v>533</v>
      </c>
      <c r="C604" s="631" t="s">
        <v>549</v>
      </c>
      <c r="D604" s="632" t="s">
        <v>2066</v>
      </c>
      <c r="E604" s="631" t="s">
        <v>946</v>
      </c>
      <c r="F604" s="632" t="s">
        <v>2069</v>
      </c>
      <c r="G604" s="631" t="s">
        <v>892</v>
      </c>
      <c r="H604" s="631" t="s">
        <v>1406</v>
      </c>
      <c r="I604" s="631" t="s">
        <v>1407</v>
      </c>
      <c r="J604" s="631" t="s">
        <v>1408</v>
      </c>
      <c r="K604" s="631" t="s">
        <v>1409</v>
      </c>
      <c r="L604" s="633">
        <v>54.429953969806519</v>
      </c>
      <c r="M604" s="633">
        <v>103</v>
      </c>
      <c r="N604" s="634">
        <v>5606.2852588900714</v>
      </c>
    </row>
    <row r="605" spans="1:14" ht="14.4" customHeight="1" x14ac:dyDescent="0.3">
      <c r="A605" s="629" t="s">
        <v>532</v>
      </c>
      <c r="B605" s="630" t="s">
        <v>533</v>
      </c>
      <c r="C605" s="631" t="s">
        <v>549</v>
      </c>
      <c r="D605" s="632" t="s">
        <v>2066</v>
      </c>
      <c r="E605" s="631" t="s">
        <v>946</v>
      </c>
      <c r="F605" s="632" t="s">
        <v>2069</v>
      </c>
      <c r="G605" s="631" t="s">
        <v>892</v>
      </c>
      <c r="H605" s="631" t="s">
        <v>2004</v>
      </c>
      <c r="I605" s="631" t="s">
        <v>2005</v>
      </c>
      <c r="J605" s="631" t="s">
        <v>2006</v>
      </c>
      <c r="K605" s="631" t="s">
        <v>2007</v>
      </c>
      <c r="L605" s="633">
        <v>887.27119357307822</v>
      </c>
      <c r="M605" s="633">
        <v>3</v>
      </c>
      <c r="N605" s="634">
        <v>2661.8135807192348</v>
      </c>
    </row>
    <row r="606" spans="1:14" ht="14.4" customHeight="1" x14ac:dyDescent="0.3">
      <c r="A606" s="629" t="s">
        <v>532</v>
      </c>
      <c r="B606" s="630" t="s">
        <v>533</v>
      </c>
      <c r="C606" s="631" t="s">
        <v>549</v>
      </c>
      <c r="D606" s="632" t="s">
        <v>2066</v>
      </c>
      <c r="E606" s="631" t="s">
        <v>1417</v>
      </c>
      <c r="F606" s="632" t="s">
        <v>2070</v>
      </c>
      <c r="G606" s="631" t="s">
        <v>892</v>
      </c>
      <c r="H606" s="631" t="s">
        <v>2008</v>
      </c>
      <c r="I606" s="631" t="s">
        <v>2009</v>
      </c>
      <c r="J606" s="631" t="s">
        <v>2010</v>
      </c>
      <c r="K606" s="631"/>
      <c r="L606" s="633">
        <v>51.629967589281598</v>
      </c>
      <c r="M606" s="633">
        <v>99</v>
      </c>
      <c r="N606" s="634">
        <v>5111.3667913388781</v>
      </c>
    </row>
    <row r="607" spans="1:14" ht="14.4" customHeight="1" x14ac:dyDescent="0.3">
      <c r="A607" s="629" t="s">
        <v>532</v>
      </c>
      <c r="B607" s="630" t="s">
        <v>533</v>
      </c>
      <c r="C607" s="631" t="s">
        <v>549</v>
      </c>
      <c r="D607" s="632" t="s">
        <v>2066</v>
      </c>
      <c r="E607" s="631" t="s">
        <v>1417</v>
      </c>
      <c r="F607" s="632" t="s">
        <v>2070</v>
      </c>
      <c r="G607" s="631" t="s">
        <v>892</v>
      </c>
      <c r="H607" s="631" t="s">
        <v>2011</v>
      </c>
      <c r="I607" s="631" t="s">
        <v>2012</v>
      </c>
      <c r="J607" s="631" t="s">
        <v>2013</v>
      </c>
      <c r="K607" s="631" t="s">
        <v>2014</v>
      </c>
      <c r="L607" s="633">
        <v>2942.0277551047825</v>
      </c>
      <c r="M607" s="633">
        <v>5</v>
      </c>
      <c r="N607" s="634">
        <v>14710.138775523912</v>
      </c>
    </row>
    <row r="608" spans="1:14" ht="14.4" customHeight="1" x14ac:dyDescent="0.3">
      <c r="A608" s="629" t="s">
        <v>532</v>
      </c>
      <c r="B608" s="630" t="s">
        <v>533</v>
      </c>
      <c r="C608" s="631" t="s">
        <v>549</v>
      </c>
      <c r="D608" s="632" t="s">
        <v>2066</v>
      </c>
      <c r="E608" s="631" t="s">
        <v>2015</v>
      </c>
      <c r="F608" s="632" t="s">
        <v>2072</v>
      </c>
      <c r="G608" s="631"/>
      <c r="H608" s="631"/>
      <c r="I608" s="631" t="s">
        <v>2016</v>
      </c>
      <c r="J608" s="631" t="s">
        <v>2017</v>
      </c>
      <c r="K608" s="631"/>
      <c r="L608" s="633">
        <v>3842.0400000000004</v>
      </c>
      <c r="M608" s="633">
        <v>29</v>
      </c>
      <c r="N608" s="634">
        <v>111419.16000000002</v>
      </c>
    </row>
    <row r="609" spans="1:14" ht="14.4" customHeight="1" x14ac:dyDescent="0.3">
      <c r="A609" s="629" t="s">
        <v>532</v>
      </c>
      <c r="B609" s="630" t="s">
        <v>533</v>
      </c>
      <c r="C609" s="631" t="s">
        <v>549</v>
      </c>
      <c r="D609" s="632" t="s">
        <v>2066</v>
      </c>
      <c r="E609" s="631" t="s">
        <v>2015</v>
      </c>
      <c r="F609" s="632" t="s">
        <v>2072</v>
      </c>
      <c r="G609" s="631"/>
      <c r="H609" s="631"/>
      <c r="I609" s="631" t="s">
        <v>2018</v>
      </c>
      <c r="J609" s="631" t="s">
        <v>2019</v>
      </c>
      <c r="K609" s="631"/>
      <c r="L609" s="633">
        <v>0</v>
      </c>
      <c r="M609" s="633">
        <v>2</v>
      </c>
      <c r="N609" s="634">
        <v>0</v>
      </c>
    </row>
    <row r="610" spans="1:14" ht="14.4" customHeight="1" x14ac:dyDescent="0.3">
      <c r="A610" s="629" t="s">
        <v>532</v>
      </c>
      <c r="B610" s="630" t="s">
        <v>533</v>
      </c>
      <c r="C610" s="631" t="s">
        <v>552</v>
      </c>
      <c r="D610" s="632" t="s">
        <v>2067</v>
      </c>
      <c r="E610" s="631" t="s">
        <v>555</v>
      </c>
      <c r="F610" s="632" t="s">
        <v>2068</v>
      </c>
      <c r="G610" s="631" t="s">
        <v>556</v>
      </c>
      <c r="H610" s="631" t="s">
        <v>557</v>
      </c>
      <c r="I610" s="631" t="s">
        <v>557</v>
      </c>
      <c r="J610" s="631" t="s">
        <v>558</v>
      </c>
      <c r="K610" s="631" t="s">
        <v>559</v>
      </c>
      <c r="L610" s="633">
        <v>179.40000000000003</v>
      </c>
      <c r="M610" s="633">
        <v>7</v>
      </c>
      <c r="N610" s="634">
        <v>1255.8000000000002</v>
      </c>
    </row>
    <row r="611" spans="1:14" ht="14.4" customHeight="1" x14ac:dyDescent="0.3">
      <c r="A611" s="629" t="s">
        <v>532</v>
      </c>
      <c r="B611" s="630" t="s">
        <v>533</v>
      </c>
      <c r="C611" s="631" t="s">
        <v>552</v>
      </c>
      <c r="D611" s="632" t="s">
        <v>2067</v>
      </c>
      <c r="E611" s="631" t="s">
        <v>555</v>
      </c>
      <c r="F611" s="632" t="s">
        <v>2068</v>
      </c>
      <c r="G611" s="631" t="s">
        <v>556</v>
      </c>
      <c r="H611" s="631" t="s">
        <v>1002</v>
      </c>
      <c r="I611" s="631" t="s">
        <v>1003</v>
      </c>
      <c r="J611" s="631" t="s">
        <v>1004</v>
      </c>
      <c r="K611" s="631" t="s">
        <v>1005</v>
      </c>
      <c r="L611" s="633">
        <v>86.17490098641008</v>
      </c>
      <c r="M611" s="633">
        <v>12</v>
      </c>
      <c r="N611" s="634">
        <v>1034.098811836921</v>
      </c>
    </row>
    <row r="612" spans="1:14" ht="14.4" customHeight="1" x14ac:dyDescent="0.3">
      <c r="A612" s="629" t="s">
        <v>532</v>
      </c>
      <c r="B612" s="630" t="s">
        <v>533</v>
      </c>
      <c r="C612" s="631" t="s">
        <v>552</v>
      </c>
      <c r="D612" s="632" t="s">
        <v>2067</v>
      </c>
      <c r="E612" s="631" t="s">
        <v>555</v>
      </c>
      <c r="F612" s="632" t="s">
        <v>2068</v>
      </c>
      <c r="G612" s="631" t="s">
        <v>556</v>
      </c>
      <c r="H612" s="631" t="s">
        <v>1441</v>
      </c>
      <c r="I612" s="631" t="s">
        <v>1442</v>
      </c>
      <c r="J612" s="631" t="s">
        <v>808</v>
      </c>
      <c r="K612" s="631" t="s">
        <v>1443</v>
      </c>
      <c r="L612" s="633">
        <v>170.12</v>
      </c>
      <c r="M612" s="633">
        <v>18</v>
      </c>
      <c r="N612" s="634">
        <v>3062.16</v>
      </c>
    </row>
    <row r="613" spans="1:14" ht="14.4" customHeight="1" x14ac:dyDescent="0.3">
      <c r="A613" s="629" t="s">
        <v>532</v>
      </c>
      <c r="B613" s="630" t="s">
        <v>533</v>
      </c>
      <c r="C613" s="631" t="s">
        <v>552</v>
      </c>
      <c r="D613" s="632" t="s">
        <v>2067</v>
      </c>
      <c r="E613" s="631" t="s">
        <v>555</v>
      </c>
      <c r="F613" s="632" t="s">
        <v>2068</v>
      </c>
      <c r="G613" s="631" t="s">
        <v>556</v>
      </c>
      <c r="H613" s="631" t="s">
        <v>581</v>
      </c>
      <c r="I613" s="631" t="s">
        <v>582</v>
      </c>
      <c r="J613" s="631" t="s">
        <v>583</v>
      </c>
      <c r="K613" s="631" t="s">
        <v>584</v>
      </c>
      <c r="L613" s="633">
        <v>58.969999999999985</v>
      </c>
      <c r="M613" s="633">
        <v>2</v>
      </c>
      <c r="N613" s="634">
        <v>117.93999999999997</v>
      </c>
    </row>
    <row r="614" spans="1:14" ht="14.4" customHeight="1" x14ac:dyDescent="0.3">
      <c r="A614" s="629" t="s">
        <v>532</v>
      </c>
      <c r="B614" s="630" t="s">
        <v>533</v>
      </c>
      <c r="C614" s="631" t="s">
        <v>552</v>
      </c>
      <c r="D614" s="632" t="s">
        <v>2067</v>
      </c>
      <c r="E614" s="631" t="s">
        <v>555</v>
      </c>
      <c r="F614" s="632" t="s">
        <v>2068</v>
      </c>
      <c r="G614" s="631" t="s">
        <v>556</v>
      </c>
      <c r="H614" s="631" t="s">
        <v>739</v>
      </c>
      <c r="I614" s="631" t="s">
        <v>740</v>
      </c>
      <c r="J614" s="631" t="s">
        <v>741</v>
      </c>
      <c r="K614" s="631" t="s">
        <v>742</v>
      </c>
      <c r="L614" s="633">
        <v>104.51999999999991</v>
      </c>
      <c r="M614" s="633">
        <v>1</v>
      </c>
      <c r="N614" s="634">
        <v>104.51999999999991</v>
      </c>
    </row>
    <row r="615" spans="1:14" ht="14.4" customHeight="1" x14ac:dyDescent="0.3">
      <c r="A615" s="629" t="s">
        <v>532</v>
      </c>
      <c r="B615" s="630" t="s">
        <v>533</v>
      </c>
      <c r="C615" s="631" t="s">
        <v>552</v>
      </c>
      <c r="D615" s="632" t="s">
        <v>2067</v>
      </c>
      <c r="E615" s="631" t="s">
        <v>555</v>
      </c>
      <c r="F615" s="632" t="s">
        <v>2068</v>
      </c>
      <c r="G615" s="631" t="s">
        <v>556</v>
      </c>
      <c r="H615" s="631" t="s">
        <v>2020</v>
      </c>
      <c r="I615" s="631" t="s">
        <v>238</v>
      </c>
      <c r="J615" s="631" t="s">
        <v>2021</v>
      </c>
      <c r="K615" s="631" t="s">
        <v>2022</v>
      </c>
      <c r="L615" s="633">
        <v>174.28188633990044</v>
      </c>
      <c r="M615" s="633">
        <v>37</v>
      </c>
      <c r="N615" s="634">
        <v>6448.4297945763165</v>
      </c>
    </row>
    <row r="616" spans="1:14" ht="14.4" customHeight="1" x14ac:dyDescent="0.3">
      <c r="A616" s="629" t="s">
        <v>532</v>
      </c>
      <c r="B616" s="630" t="s">
        <v>533</v>
      </c>
      <c r="C616" s="631" t="s">
        <v>552</v>
      </c>
      <c r="D616" s="632" t="s">
        <v>2067</v>
      </c>
      <c r="E616" s="631" t="s">
        <v>555</v>
      </c>
      <c r="F616" s="632" t="s">
        <v>2068</v>
      </c>
      <c r="G616" s="631" t="s">
        <v>556</v>
      </c>
      <c r="H616" s="631" t="s">
        <v>1538</v>
      </c>
      <c r="I616" s="631" t="s">
        <v>238</v>
      </c>
      <c r="J616" s="631" t="s">
        <v>1539</v>
      </c>
      <c r="K616" s="631"/>
      <c r="L616" s="633">
        <v>35.651894640206002</v>
      </c>
      <c r="M616" s="633">
        <v>10</v>
      </c>
      <c r="N616" s="634">
        <v>356.51894640206001</v>
      </c>
    </row>
    <row r="617" spans="1:14" ht="14.4" customHeight="1" x14ac:dyDescent="0.3">
      <c r="A617" s="629" t="s">
        <v>532</v>
      </c>
      <c r="B617" s="630" t="s">
        <v>533</v>
      </c>
      <c r="C617" s="631" t="s">
        <v>552</v>
      </c>
      <c r="D617" s="632" t="s">
        <v>2067</v>
      </c>
      <c r="E617" s="631" t="s">
        <v>555</v>
      </c>
      <c r="F617" s="632" t="s">
        <v>2068</v>
      </c>
      <c r="G617" s="631" t="s">
        <v>556</v>
      </c>
      <c r="H617" s="631" t="s">
        <v>1181</v>
      </c>
      <c r="I617" s="631" t="s">
        <v>1182</v>
      </c>
      <c r="J617" s="631" t="s">
        <v>1183</v>
      </c>
      <c r="K617" s="631" t="s">
        <v>587</v>
      </c>
      <c r="L617" s="633">
        <v>41.540032728109935</v>
      </c>
      <c r="M617" s="633">
        <v>3</v>
      </c>
      <c r="N617" s="634">
        <v>124.62009818432981</v>
      </c>
    </row>
    <row r="618" spans="1:14" ht="14.4" customHeight="1" x14ac:dyDescent="0.3">
      <c r="A618" s="629" t="s">
        <v>532</v>
      </c>
      <c r="B618" s="630" t="s">
        <v>533</v>
      </c>
      <c r="C618" s="631" t="s">
        <v>552</v>
      </c>
      <c r="D618" s="632" t="s">
        <v>2067</v>
      </c>
      <c r="E618" s="631" t="s">
        <v>555</v>
      </c>
      <c r="F618" s="632" t="s">
        <v>2068</v>
      </c>
      <c r="G618" s="631" t="s">
        <v>556</v>
      </c>
      <c r="H618" s="631" t="s">
        <v>1658</v>
      </c>
      <c r="I618" s="631" t="s">
        <v>1659</v>
      </c>
      <c r="J618" s="631" t="s">
        <v>1660</v>
      </c>
      <c r="K618" s="631" t="s">
        <v>838</v>
      </c>
      <c r="L618" s="633">
        <v>38.93846836367436</v>
      </c>
      <c r="M618" s="633">
        <v>101</v>
      </c>
      <c r="N618" s="634">
        <v>3932.7853047311105</v>
      </c>
    </row>
    <row r="619" spans="1:14" ht="14.4" customHeight="1" x14ac:dyDescent="0.3">
      <c r="A619" s="629" t="s">
        <v>532</v>
      </c>
      <c r="B619" s="630" t="s">
        <v>533</v>
      </c>
      <c r="C619" s="631" t="s">
        <v>552</v>
      </c>
      <c r="D619" s="632" t="s">
        <v>2067</v>
      </c>
      <c r="E619" s="631" t="s">
        <v>555</v>
      </c>
      <c r="F619" s="632" t="s">
        <v>2068</v>
      </c>
      <c r="G619" s="631" t="s">
        <v>556</v>
      </c>
      <c r="H619" s="631" t="s">
        <v>2023</v>
      </c>
      <c r="I619" s="631" t="s">
        <v>2024</v>
      </c>
      <c r="J619" s="631" t="s">
        <v>2025</v>
      </c>
      <c r="K619" s="631" t="s">
        <v>618</v>
      </c>
      <c r="L619" s="633">
        <v>210.44999999999993</v>
      </c>
      <c r="M619" s="633">
        <v>90</v>
      </c>
      <c r="N619" s="634">
        <v>18940.499999999993</v>
      </c>
    </row>
    <row r="620" spans="1:14" ht="14.4" customHeight="1" x14ac:dyDescent="0.3">
      <c r="A620" s="629" t="s">
        <v>532</v>
      </c>
      <c r="B620" s="630" t="s">
        <v>533</v>
      </c>
      <c r="C620" s="631" t="s">
        <v>552</v>
      </c>
      <c r="D620" s="632" t="s">
        <v>2067</v>
      </c>
      <c r="E620" s="631" t="s">
        <v>555</v>
      </c>
      <c r="F620" s="632" t="s">
        <v>2068</v>
      </c>
      <c r="G620" s="631" t="s">
        <v>556</v>
      </c>
      <c r="H620" s="631" t="s">
        <v>1422</v>
      </c>
      <c r="I620" s="631" t="s">
        <v>1423</v>
      </c>
      <c r="J620" s="631" t="s">
        <v>1424</v>
      </c>
      <c r="K620" s="631" t="s">
        <v>1425</v>
      </c>
      <c r="L620" s="633">
        <v>291.71091159002083</v>
      </c>
      <c r="M620" s="633">
        <v>11</v>
      </c>
      <c r="N620" s="634">
        <v>3208.8200274902292</v>
      </c>
    </row>
    <row r="621" spans="1:14" ht="14.4" customHeight="1" x14ac:dyDescent="0.3">
      <c r="A621" s="629" t="s">
        <v>532</v>
      </c>
      <c r="B621" s="630" t="s">
        <v>533</v>
      </c>
      <c r="C621" s="631" t="s">
        <v>552</v>
      </c>
      <c r="D621" s="632" t="s">
        <v>2067</v>
      </c>
      <c r="E621" s="631" t="s">
        <v>555</v>
      </c>
      <c r="F621" s="632" t="s">
        <v>2068</v>
      </c>
      <c r="G621" s="631" t="s">
        <v>556</v>
      </c>
      <c r="H621" s="631" t="s">
        <v>2026</v>
      </c>
      <c r="I621" s="631" t="s">
        <v>238</v>
      </c>
      <c r="J621" s="631" t="s">
        <v>2027</v>
      </c>
      <c r="K621" s="631"/>
      <c r="L621" s="633">
        <v>201.42076138375825</v>
      </c>
      <c r="M621" s="633">
        <v>16</v>
      </c>
      <c r="N621" s="634">
        <v>3222.732182140132</v>
      </c>
    </row>
    <row r="622" spans="1:14" ht="14.4" customHeight="1" x14ac:dyDescent="0.3">
      <c r="A622" s="629" t="s">
        <v>532</v>
      </c>
      <c r="B622" s="630" t="s">
        <v>533</v>
      </c>
      <c r="C622" s="631" t="s">
        <v>552</v>
      </c>
      <c r="D622" s="632" t="s">
        <v>2067</v>
      </c>
      <c r="E622" s="631" t="s">
        <v>555</v>
      </c>
      <c r="F622" s="632" t="s">
        <v>2068</v>
      </c>
      <c r="G622" s="631" t="s">
        <v>556</v>
      </c>
      <c r="H622" s="631" t="s">
        <v>2028</v>
      </c>
      <c r="I622" s="631" t="s">
        <v>2029</v>
      </c>
      <c r="J622" s="631" t="s">
        <v>2030</v>
      </c>
      <c r="K622" s="631"/>
      <c r="L622" s="633">
        <v>101.46449116323093</v>
      </c>
      <c r="M622" s="633">
        <v>4</v>
      </c>
      <c r="N622" s="634">
        <v>405.85796465292373</v>
      </c>
    </row>
    <row r="623" spans="1:14" ht="14.4" customHeight="1" x14ac:dyDescent="0.3">
      <c r="A623" s="629" t="s">
        <v>532</v>
      </c>
      <c r="B623" s="630" t="s">
        <v>533</v>
      </c>
      <c r="C623" s="631" t="s">
        <v>552</v>
      </c>
      <c r="D623" s="632" t="s">
        <v>2067</v>
      </c>
      <c r="E623" s="631" t="s">
        <v>555</v>
      </c>
      <c r="F623" s="632" t="s">
        <v>2068</v>
      </c>
      <c r="G623" s="631" t="s">
        <v>556</v>
      </c>
      <c r="H623" s="631" t="s">
        <v>2031</v>
      </c>
      <c r="I623" s="631" t="s">
        <v>2032</v>
      </c>
      <c r="J623" s="631" t="s">
        <v>2033</v>
      </c>
      <c r="K623" s="631" t="s">
        <v>2034</v>
      </c>
      <c r="L623" s="633">
        <v>8516.9666432886534</v>
      </c>
      <c r="M623" s="633">
        <v>3</v>
      </c>
      <c r="N623" s="634">
        <v>25550.899929865962</v>
      </c>
    </row>
    <row r="624" spans="1:14" ht="14.4" customHeight="1" x14ac:dyDescent="0.3">
      <c r="A624" s="629" t="s">
        <v>532</v>
      </c>
      <c r="B624" s="630" t="s">
        <v>533</v>
      </c>
      <c r="C624" s="631" t="s">
        <v>552</v>
      </c>
      <c r="D624" s="632" t="s">
        <v>2067</v>
      </c>
      <c r="E624" s="631" t="s">
        <v>555</v>
      </c>
      <c r="F624" s="632" t="s">
        <v>2068</v>
      </c>
      <c r="G624" s="631" t="s">
        <v>556</v>
      </c>
      <c r="H624" s="631" t="s">
        <v>2035</v>
      </c>
      <c r="I624" s="631" t="s">
        <v>2036</v>
      </c>
      <c r="J624" s="631" t="s">
        <v>2033</v>
      </c>
      <c r="K624" s="631" t="s">
        <v>2037</v>
      </c>
      <c r="L624" s="633">
        <v>1504.8470798374076</v>
      </c>
      <c r="M624" s="633">
        <v>15</v>
      </c>
      <c r="N624" s="634">
        <v>22572.706197561114</v>
      </c>
    </row>
    <row r="625" spans="1:14" ht="14.4" customHeight="1" x14ac:dyDescent="0.3">
      <c r="A625" s="629" t="s">
        <v>532</v>
      </c>
      <c r="B625" s="630" t="s">
        <v>533</v>
      </c>
      <c r="C625" s="631" t="s">
        <v>552</v>
      </c>
      <c r="D625" s="632" t="s">
        <v>2067</v>
      </c>
      <c r="E625" s="631" t="s">
        <v>555</v>
      </c>
      <c r="F625" s="632" t="s">
        <v>2068</v>
      </c>
      <c r="G625" s="631" t="s">
        <v>556</v>
      </c>
      <c r="H625" s="631" t="s">
        <v>2038</v>
      </c>
      <c r="I625" s="631" t="s">
        <v>2039</v>
      </c>
      <c r="J625" s="631" t="s">
        <v>2040</v>
      </c>
      <c r="K625" s="631" t="s">
        <v>618</v>
      </c>
      <c r="L625" s="633">
        <v>257.7</v>
      </c>
      <c r="M625" s="633">
        <v>54</v>
      </c>
      <c r="N625" s="634">
        <v>13915.8</v>
      </c>
    </row>
    <row r="626" spans="1:14" ht="14.4" customHeight="1" x14ac:dyDescent="0.3">
      <c r="A626" s="629" t="s">
        <v>532</v>
      </c>
      <c r="B626" s="630" t="s">
        <v>533</v>
      </c>
      <c r="C626" s="631" t="s">
        <v>552</v>
      </c>
      <c r="D626" s="632" t="s">
        <v>2067</v>
      </c>
      <c r="E626" s="631" t="s">
        <v>555</v>
      </c>
      <c r="F626" s="632" t="s">
        <v>2068</v>
      </c>
      <c r="G626" s="631" t="s">
        <v>556</v>
      </c>
      <c r="H626" s="631" t="s">
        <v>1429</v>
      </c>
      <c r="I626" s="631" t="s">
        <v>238</v>
      </c>
      <c r="J626" s="631" t="s">
        <v>1430</v>
      </c>
      <c r="K626" s="631"/>
      <c r="L626" s="633">
        <v>69.944047408776257</v>
      </c>
      <c r="M626" s="633">
        <v>285</v>
      </c>
      <c r="N626" s="634">
        <v>19934.053511501232</v>
      </c>
    </row>
    <row r="627" spans="1:14" ht="14.4" customHeight="1" x14ac:dyDescent="0.3">
      <c r="A627" s="629" t="s">
        <v>532</v>
      </c>
      <c r="B627" s="630" t="s">
        <v>533</v>
      </c>
      <c r="C627" s="631" t="s">
        <v>552</v>
      </c>
      <c r="D627" s="632" t="s">
        <v>2067</v>
      </c>
      <c r="E627" s="631" t="s">
        <v>555</v>
      </c>
      <c r="F627" s="632" t="s">
        <v>2068</v>
      </c>
      <c r="G627" s="631" t="s">
        <v>556</v>
      </c>
      <c r="H627" s="631" t="s">
        <v>2041</v>
      </c>
      <c r="I627" s="631" t="s">
        <v>2042</v>
      </c>
      <c r="J627" s="631" t="s">
        <v>2043</v>
      </c>
      <c r="K627" s="631" t="s">
        <v>2044</v>
      </c>
      <c r="L627" s="633">
        <v>52.917257440697306</v>
      </c>
      <c r="M627" s="633">
        <v>19</v>
      </c>
      <c r="N627" s="634">
        <v>1005.4278913732488</v>
      </c>
    </row>
    <row r="628" spans="1:14" ht="14.4" customHeight="1" x14ac:dyDescent="0.3">
      <c r="A628" s="629" t="s">
        <v>532</v>
      </c>
      <c r="B628" s="630" t="s">
        <v>533</v>
      </c>
      <c r="C628" s="631" t="s">
        <v>552</v>
      </c>
      <c r="D628" s="632" t="s">
        <v>2067</v>
      </c>
      <c r="E628" s="631" t="s">
        <v>555</v>
      </c>
      <c r="F628" s="632" t="s">
        <v>2068</v>
      </c>
      <c r="G628" s="631" t="s">
        <v>556</v>
      </c>
      <c r="H628" s="631" t="s">
        <v>2045</v>
      </c>
      <c r="I628" s="631" t="s">
        <v>238</v>
      </c>
      <c r="J628" s="631" t="s">
        <v>2046</v>
      </c>
      <c r="K628" s="631"/>
      <c r="L628" s="633">
        <v>132.022164857929</v>
      </c>
      <c r="M628" s="633">
        <v>16</v>
      </c>
      <c r="N628" s="634">
        <v>2112.354637726864</v>
      </c>
    </row>
    <row r="629" spans="1:14" ht="14.4" customHeight="1" x14ac:dyDescent="0.3">
      <c r="A629" s="629" t="s">
        <v>532</v>
      </c>
      <c r="B629" s="630" t="s">
        <v>533</v>
      </c>
      <c r="C629" s="631" t="s">
        <v>552</v>
      </c>
      <c r="D629" s="632" t="s">
        <v>2067</v>
      </c>
      <c r="E629" s="631" t="s">
        <v>555</v>
      </c>
      <c r="F629" s="632" t="s">
        <v>2068</v>
      </c>
      <c r="G629" s="631" t="s">
        <v>556</v>
      </c>
      <c r="H629" s="631" t="s">
        <v>2047</v>
      </c>
      <c r="I629" s="631" t="s">
        <v>2048</v>
      </c>
      <c r="J629" s="631" t="s">
        <v>2049</v>
      </c>
      <c r="K629" s="631"/>
      <c r="L629" s="633">
        <v>2261.8099953467249</v>
      </c>
      <c r="M629" s="633">
        <v>2</v>
      </c>
      <c r="N629" s="634">
        <v>4523.6199906934498</v>
      </c>
    </row>
    <row r="630" spans="1:14" ht="14.4" customHeight="1" x14ac:dyDescent="0.3">
      <c r="A630" s="629" t="s">
        <v>532</v>
      </c>
      <c r="B630" s="630" t="s">
        <v>533</v>
      </c>
      <c r="C630" s="631" t="s">
        <v>552</v>
      </c>
      <c r="D630" s="632" t="s">
        <v>2067</v>
      </c>
      <c r="E630" s="631" t="s">
        <v>555</v>
      </c>
      <c r="F630" s="632" t="s">
        <v>2068</v>
      </c>
      <c r="G630" s="631" t="s">
        <v>556</v>
      </c>
      <c r="H630" s="631" t="s">
        <v>2050</v>
      </c>
      <c r="I630" s="631" t="s">
        <v>2051</v>
      </c>
      <c r="J630" s="631" t="s">
        <v>2052</v>
      </c>
      <c r="K630" s="631"/>
      <c r="L630" s="633">
        <v>4524.8399917252846</v>
      </c>
      <c r="M630" s="633">
        <v>9</v>
      </c>
      <c r="N630" s="634">
        <v>40723.559925527559</v>
      </c>
    </row>
    <row r="631" spans="1:14" ht="14.4" customHeight="1" x14ac:dyDescent="0.3">
      <c r="A631" s="629" t="s">
        <v>532</v>
      </c>
      <c r="B631" s="630" t="s">
        <v>533</v>
      </c>
      <c r="C631" s="631" t="s">
        <v>552</v>
      </c>
      <c r="D631" s="632" t="s">
        <v>2067</v>
      </c>
      <c r="E631" s="631" t="s">
        <v>555</v>
      </c>
      <c r="F631" s="632" t="s">
        <v>2068</v>
      </c>
      <c r="G631" s="631" t="s">
        <v>556</v>
      </c>
      <c r="H631" s="631" t="s">
        <v>2053</v>
      </c>
      <c r="I631" s="631" t="s">
        <v>238</v>
      </c>
      <c r="J631" s="631" t="s">
        <v>2054</v>
      </c>
      <c r="K631" s="631"/>
      <c r="L631" s="633">
        <v>632.10232968917603</v>
      </c>
      <c r="M631" s="633">
        <v>20</v>
      </c>
      <c r="N631" s="634">
        <v>12642.046593783522</v>
      </c>
    </row>
    <row r="632" spans="1:14" ht="14.4" customHeight="1" x14ac:dyDescent="0.3">
      <c r="A632" s="629" t="s">
        <v>532</v>
      </c>
      <c r="B632" s="630" t="s">
        <v>533</v>
      </c>
      <c r="C632" s="631" t="s">
        <v>552</v>
      </c>
      <c r="D632" s="632" t="s">
        <v>2067</v>
      </c>
      <c r="E632" s="631" t="s">
        <v>555</v>
      </c>
      <c r="F632" s="632" t="s">
        <v>2068</v>
      </c>
      <c r="G632" s="631" t="s">
        <v>556</v>
      </c>
      <c r="H632" s="631" t="s">
        <v>888</v>
      </c>
      <c r="I632" s="631" t="s">
        <v>888</v>
      </c>
      <c r="J632" s="631" t="s">
        <v>583</v>
      </c>
      <c r="K632" s="631" t="s">
        <v>889</v>
      </c>
      <c r="L632" s="633">
        <v>59.819941896037655</v>
      </c>
      <c r="M632" s="633">
        <v>6</v>
      </c>
      <c r="N632" s="634">
        <v>358.91965137622594</v>
      </c>
    </row>
    <row r="633" spans="1:14" ht="14.4" customHeight="1" x14ac:dyDescent="0.3">
      <c r="A633" s="629" t="s">
        <v>532</v>
      </c>
      <c r="B633" s="630" t="s">
        <v>533</v>
      </c>
      <c r="C633" s="631" t="s">
        <v>552</v>
      </c>
      <c r="D633" s="632" t="s">
        <v>2067</v>
      </c>
      <c r="E633" s="631" t="s">
        <v>555</v>
      </c>
      <c r="F633" s="632" t="s">
        <v>2068</v>
      </c>
      <c r="G633" s="631" t="s">
        <v>556</v>
      </c>
      <c r="H633" s="631" t="s">
        <v>2055</v>
      </c>
      <c r="I633" s="631" t="s">
        <v>2055</v>
      </c>
      <c r="J633" s="631" t="s">
        <v>2056</v>
      </c>
      <c r="K633" s="631" t="s">
        <v>2057</v>
      </c>
      <c r="L633" s="633">
        <v>2360.7085764842582</v>
      </c>
      <c r="M633" s="633">
        <v>92</v>
      </c>
      <c r="N633" s="634">
        <v>217185.18903655175</v>
      </c>
    </row>
    <row r="634" spans="1:14" ht="14.4" customHeight="1" x14ac:dyDescent="0.3">
      <c r="A634" s="629" t="s">
        <v>532</v>
      </c>
      <c r="B634" s="630" t="s">
        <v>533</v>
      </c>
      <c r="C634" s="631" t="s">
        <v>552</v>
      </c>
      <c r="D634" s="632" t="s">
        <v>2067</v>
      </c>
      <c r="E634" s="631" t="s">
        <v>555</v>
      </c>
      <c r="F634" s="632" t="s">
        <v>2068</v>
      </c>
      <c r="G634" s="631" t="s">
        <v>556</v>
      </c>
      <c r="H634" s="631" t="s">
        <v>2058</v>
      </c>
      <c r="I634" s="631" t="s">
        <v>2058</v>
      </c>
      <c r="J634" s="631" t="s">
        <v>2056</v>
      </c>
      <c r="K634" s="631" t="s">
        <v>2059</v>
      </c>
      <c r="L634" s="633">
        <v>4408.5714296604929</v>
      </c>
      <c r="M634" s="633">
        <v>38</v>
      </c>
      <c r="N634" s="634">
        <v>167525.71432709871</v>
      </c>
    </row>
    <row r="635" spans="1:14" ht="14.4" customHeight="1" x14ac:dyDescent="0.3">
      <c r="A635" s="629" t="s">
        <v>532</v>
      </c>
      <c r="B635" s="630" t="s">
        <v>533</v>
      </c>
      <c r="C635" s="631" t="s">
        <v>552</v>
      </c>
      <c r="D635" s="632" t="s">
        <v>2067</v>
      </c>
      <c r="E635" s="631" t="s">
        <v>2060</v>
      </c>
      <c r="F635" s="632" t="s">
        <v>2073</v>
      </c>
      <c r="G635" s="631" t="s">
        <v>556</v>
      </c>
      <c r="H635" s="631" t="s">
        <v>2061</v>
      </c>
      <c r="I635" s="631" t="s">
        <v>238</v>
      </c>
      <c r="J635" s="631" t="s">
        <v>2062</v>
      </c>
      <c r="K635" s="631"/>
      <c r="L635" s="633">
        <v>8458.3799999999992</v>
      </c>
      <c r="M635" s="633">
        <v>1</v>
      </c>
      <c r="N635" s="634">
        <v>8458.3799999999992</v>
      </c>
    </row>
    <row r="636" spans="1:14" ht="14.4" customHeight="1" thickBot="1" x14ac:dyDescent="0.35">
      <c r="A636" s="635" t="s">
        <v>532</v>
      </c>
      <c r="B636" s="636" t="s">
        <v>533</v>
      </c>
      <c r="C636" s="637" t="s">
        <v>552</v>
      </c>
      <c r="D636" s="638" t="s">
        <v>2067</v>
      </c>
      <c r="E636" s="637" t="s">
        <v>946</v>
      </c>
      <c r="F636" s="638" t="s">
        <v>2069</v>
      </c>
      <c r="G636" s="637" t="s">
        <v>556</v>
      </c>
      <c r="H636" s="637" t="s">
        <v>947</v>
      </c>
      <c r="I636" s="637" t="s">
        <v>948</v>
      </c>
      <c r="J636" s="637" t="s">
        <v>949</v>
      </c>
      <c r="K636" s="637" t="s">
        <v>950</v>
      </c>
      <c r="L636" s="639">
        <v>39.237984271280631</v>
      </c>
      <c r="M636" s="639">
        <v>10</v>
      </c>
      <c r="N636" s="640">
        <v>392.37984271280629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1" t="s">
        <v>186</v>
      </c>
      <c r="B4" s="642" t="s">
        <v>14</v>
      </c>
      <c r="C4" s="643" t="s">
        <v>2</v>
      </c>
      <c r="D4" s="642" t="s">
        <v>14</v>
      </c>
      <c r="E4" s="643" t="s">
        <v>2</v>
      </c>
      <c r="F4" s="644" t="s">
        <v>14</v>
      </c>
    </row>
    <row r="5" spans="1:6" ht="14.4" customHeight="1" x14ac:dyDescent="0.3">
      <c r="A5" s="655" t="s">
        <v>2074</v>
      </c>
      <c r="B5" s="627">
        <v>327.99253621931365</v>
      </c>
      <c r="C5" s="645">
        <v>4.8435963929877087E-3</v>
      </c>
      <c r="D5" s="627">
        <v>67388.743047728829</v>
      </c>
      <c r="E5" s="645">
        <v>0.99515640360701219</v>
      </c>
      <c r="F5" s="628">
        <v>67716.735583948146</v>
      </c>
    </row>
    <row r="6" spans="1:6" ht="14.4" customHeight="1" x14ac:dyDescent="0.3">
      <c r="A6" s="656" t="s">
        <v>2075</v>
      </c>
      <c r="B6" s="633">
        <v>211.56</v>
      </c>
      <c r="C6" s="646">
        <v>4.5617893806125347E-4</v>
      </c>
      <c r="D6" s="633">
        <v>463553.823161098</v>
      </c>
      <c r="E6" s="646">
        <v>0.99954382106193873</v>
      </c>
      <c r="F6" s="634">
        <v>463765.383161098</v>
      </c>
    </row>
    <row r="7" spans="1:6" ht="14.4" customHeight="1" thickBot="1" x14ac:dyDescent="0.35">
      <c r="A7" s="657" t="s">
        <v>2076</v>
      </c>
      <c r="B7" s="648"/>
      <c r="C7" s="649">
        <v>0</v>
      </c>
      <c r="D7" s="648">
        <v>59095.265767487464</v>
      </c>
      <c r="E7" s="649">
        <v>1</v>
      </c>
      <c r="F7" s="650">
        <v>59095.265767487464</v>
      </c>
    </row>
    <row r="8" spans="1:6" ht="14.4" customHeight="1" thickBot="1" x14ac:dyDescent="0.35">
      <c r="A8" s="651" t="s">
        <v>3</v>
      </c>
      <c r="B8" s="652">
        <v>539.55253621931365</v>
      </c>
      <c r="C8" s="653">
        <v>9.1360175714256945E-4</v>
      </c>
      <c r="D8" s="652">
        <v>590037.83197631431</v>
      </c>
      <c r="E8" s="653">
        <v>0.99908639824285739</v>
      </c>
      <c r="F8" s="654">
        <v>590577.38451253367</v>
      </c>
    </row>
    <row r="9" spans="1:6" ht="14.4" customHeight="1" thickBot="1" x14ac:dyDescent="0.35"/>
    <row r="10" spans="1:6" ht="14.4" customHeight="1" x14ac:dyDescent="0.3">
      <c r="A10" s="655" t="s">
        <v>2077</v>
      </c>
      <c r="B10" s="627">
        <v>327.99253621931365</v>
      </c>
      <c r="C10" s="645">
        <v>0.42231022539926949</v>
      </c>
      <c r="D10" s="627">
        <v>448.6700129984232</v>
      </c>
      <c r="E10" s="645">
        <v>0.57768977460073057</v>
      </c>
      <c r="F10" s="628">
        <v>776.6625492177368</v>
      </c>
    </row>
    <row r="11" spans="1:6" ht="14.4" customHeight="1" x14ac:dyDescent="0.3">
      <c r="A11" s="656" t="s">
        <v>2078</v>
      </c>
      <c r="B11" s="633">
        <v>211.56</v>
      </c>
      <c r="C11" s="646">
        <v>1</v>
      </c>
      <c r="D11" s="633"/>
      <c r="E11" s="646">
        <v>0</v>
      </c>
      <c r="F11" s="634">
        <v>211.56</v>
      </c>
    </row>
    <row r="12" spans="1:6" ht="14.4" customHeight="1" x14ac:dyDescent="0.3">
      <c r="A12" s="656" t="s">
        <v>2079</v>
      </c>
      <c r="B12" s="633"/>
      <c r="C12" s="646">
        <v>0</v>
      </c>
      <c r="D12" s="633">
        <v>1043.2183246073084</v>
      </c>
      <c r="E12" s="646">
        <v>1</v>
      </c>
      <c r="F12" s="634">
        <v>1043.2183246073084</v>
      </c>
    </row>
    <row r="13" spans="1:6" ht="14.4" customHeight="1" x14ac:dyDescent="0.3">
      <c r="A13" s="656" t="s">
        <v>2080</v>
      </c>
      <c r="B13" s="633"/>
      <c r="C13" s="646">
        <v>0</v>
      </c>
      <c r="D13" s="633">
        <v>52121.488233817756</v>
      </c>
      <c r="E13" s="646">
        <v>1</v>
      </c>
      <c r="F13" s="634">
        <v>52121.488233817756</v>
      </c>
    </row>
    <row r="14" spans="1:6" ht="14.4" customHeight="1" x14ac:dyDescent="0.3">
      <c r="A14" s="656" t="s">
        <v>2081</v>
      </c>
      <c r="B14" s="633"/>
      <c r="C14" s="646">
        <v>0</v>
      </c>
      <c r="D14" s="633">
        <v>1106.2243547676985</v>
      </c>
      <c r="E14" s="646">
        <v>1</v>
      </c>
      <c r="F14" s="634">
        <v>1106.2243547676985</v>
      </c>
    </row>
    <row r="15" spans="1:6" ht="14.4" customHeight="1" x14ac:dyDescent="0.3">
      <c r="A15" s="656" t="s">
        <v>2082</v>
      </c>
      <c r="B15" s="633"/>
      <c r="C15" s="646">
        <v>0</v>
      </c>
      <c r="D15" s="633">
        <v>1509.3199999999997</v>
      </c>
      <c r="E15" s="646">
        <v>1</v>
      </c>
      <c r="F15" s="634">
        <v>1509.3199999999997</v>
      </c>
    </row>
    <row r="16" spans="1:6" ht="14.4" customHeight="1" x14ac:dyDescent="0.3">
      <c r="A16" s="656" t="s">
        <v>2083</v>
      </c>
      <c r="B16" s="633"/>
      <c r="C16" s="646">
        <v>0</v>
      </c>
      <c r="D16" s="633">
        <v>2661.8135807192348</v>
      </c>
      <c r="E16" s="646">
        <v>1</v>
      </c>
      <c r="F16" s="634">
        <v>2661.8135807192348</v>
      </c>
    </row>
    <row r="17" spans="1:6" ht="14.4" customHeight="1" x14ac:dyDescent="0.3">
      <c r="A17" s="656" t="s">
        <v>2084</v>
      </c>
      <c r="B17" s="633"/>
      <c r="C17" s="646">
        <v>0</v>
      </c>
      <c r="D17" s="633">
        <v>339.36999999999995</v>
      </c>
      <c r="E17" s="646">
        <v>1</v>
      </c>
      <c r="F17" s="634">
        <v>339.36999999999995</v>
      </c>
    </row>
    <row r="18" spans="1:6" ht="14.4" customHeight="1" x14ac:dyDescent="0.3">
      <c r="A18" s="656" t="s">
        <v>2085</v>
      </c>
      <c r="B18" s="633"/>
      <c r="C18" s="646">
        <v>0</v>
      </c>
      <c r="D18" s="633">
        <v>21082.446191385268</v>
      </c>
      <c r="E18" s="646">
        <v>1</v>
      </c>
      <c r="F18" s="634">
        <v>21082.446191385268</v>
      </c>
    </row>
    <row r="19" spans="1:6" ht="14.4" customHeight="1" x14ac:dyDescent="0.3">
      <c r="A19" s="656" t="s">
        <v>2086</v>
      </c>
      <c r="B19" s="633"/>
      <c r="C19" s="646">
        <v>0</v>
      </c>
      <c r="D19" s="633">
        <v>415.66031526515496</v>
      </c>
      <c r="E19" s="646">
        <v>1</v>
      </c>
      <c r="F19" s="634">
        <v>415.66031526515496</v>
      </c>
    </row>
    <row r="20" spans="1:6" ht="14.4" customHeight="1" x14ac:dyDescent="0.3">
      <c r="A20" s="656" t="s">
        <v>2087</v>
      </c>
      <c r="B20" s="633"/>
      <c r="C20" s="646">
        <v>0</v>
      </c>
      <c r="D20" s="633">
        <v>331.43000000000006</v>
      </c>
      <c r="E20" s="646">
        <v>1</v>
      </c>
      <c r="F20" s="634">
        <v>331.43000000000006</v>
      </c>
    </row>
    <row r="21" spans="1:6" ht="14.4" customHeight="1" x14ac:dyDescent="0.3">
      <c r="A21" s="656" t="s">
        <v>2088</v>
      </c>
      <c r="B21" s="633"/>
      <c r="C21" s="646">
        <v>0</v>
      </c>
      <c r="D21" s="633">
        <v>78358.475138649432</v>
      </c>
      <c r="E21" s="646">
        <v>1</v>
      </c>
      <c r="F21" s="634">
        <v>78358.475138649432</v>
      </c>
    </row>
    <row r="22" spans="1:6" ht="14.4" customHeight="1" x14ac:dyDescent="0.3">
      <c r="A22" s="656" t="s">
        <v>2089</v>
      </c>
      <c r="B22" s="633"/>
      <c r="C22" s="646">
        <v>0</v>
      </c>
      <c r="D22" s="633">
        <v>5878.4362565972297</v>
      </c>
      <c r="E22" s="646">
        <v>1</v>
      </c>
      <c r="F22" s="634">
        <v>5878.4362565972297</v>
      </c>
    </row>
    <row r="23" spans="1:6" ht="14.4" customHeight="1" x14ac:dyDescent="0.3">
      <c r="A23" s="656" t="s">
        <v>2090</v>
      </c>
      <c r="B23" s="633"/>
      <c r="C23" s="646">
        <v>0</v>
      </c>
      <c r="D23" s="633">
        <v>101.06999999999998</v>
      </c>
      <c r="E23" s="646">
        <v>1</v>
      </c>
      <c r="F23" s="634">
        <v>101.06999999999998</v>
      </c>
    </row>
    <row r="24" spans="1:6" ht="14.4" customHeight="1" x14ac:dyDescent="0.3">
      <c r="A24" s="656" t="s">
        <v>2091</v>
      </c>
      <c r="B24" s="633"/>
      <c r="C24" s="646">
        <v>0</v>
      </c>
      <c r="D24" s="633">
        <v>14710.138775523912</v>
      </c>
      <c r="E24" s="646">
        <v>1</v>
      </c>
      <c r="F24" s="634">
        <v>14710.138775523912</v>
      </c>
    </row>
    <row r="25" spans="1:6" ht="14.4" customHeight="1" x14ac:dyDescent="0.3">
      <c r="A25" s="656" t="s">
        <v>2092</v>
      </c>
      <c r="B25" s="633"/>
      <c r="C25" s="646">
        <v>0</v>
      </c>
      <c r="D25" s="633">
        <v>541.62</v>
      </c>
      <c r="E25" s="646">
        <v>1</v>
      </c>
      <c r="F25" s="634">
        <v>541.62</v>
      </c>
    </row>
    <row r="26" spans="1:6" ht="14.4" customHeight="1" x14ac:dyDescent="0.3">
      <c r="A26" s="656" t="s">
        <v>2093</v>
      </c>
      <c r="B26" s="633"/>
      <c r="C26" s="646">
        <v>0</v>
      </c>
      <c r="D26" s="633">
        <v>6877.8800000000019</v>
      </c>
      <c r="E26" s="646">
        <v>1</v>
      </c>
      <c r="F26" s="634">
        <v>6877.8800000000019</v>
      </c>
    </row>
    <row r="27" spans="1:6" ht="14.4" customHeight="1" x14ac:dyDescent="0.3">
      <c r="A27" s="656" t="s">
        <v>2094</v>
      </c>
      <c r="B27" s="633"/>
      <c r="C27" s="646">
        <v>0</v>
      </c>
      <c r="D27" s="633">
        <v>79.830000000000027</v>
      </c>
      <c r="E27" s="646">
        <v>1</v>
      </c>
      <c r="F27" s="634">
        <v>79.830000000000027</v>
      </c>
    </row>
    <row r="28" spans="1:6" ht="14.4" customHeight="1" x14ac:dyDescent="0.3">
      <c r="A28" s="656" t="s">
        <v>2095</v>
      </c>
      <c r="B28" s="633"/>
      <c r="C28" s="646">
        <v>0</v>
      </c>
      <c r="D28" s="633">
        <v>81377.761314965232</v>
      </c>
      <c r="E28" s="646">
        <v>1</v>
      </c>
      <c r="F28" s="634">
        <v>81377.761314965232</v>
      </c>
    </row>
    <row r="29" spans="1:6" ht="14.4" customHeight="1" x14ac:dyDescent="0.3">
      <c r="A29" s="656" t="s">
        <v>2096</v>
      </c>
      <c r="B29" s="633"/>
      <c r="C29" s="646">
        <v>0</v>
      </c>
      <c r="D29" s="633">
        <v>91.100000000000023</v>
      </c>
      <c r="E29" s="646">
        <v>1</v>
      </c>
      <c r="F29" s="634">
        <v>91.100000000000023</v>
      </c>
    </row>
    <row r="30" spans="1:6" ht="14.4" customHeight="1" x14ac:dyDescent="0.3">
      <c r="A30" s="656" t="s">
        <v>2097</v>
      </c>
      <c r="B30" s="633"/>
      <c r="C30" s="646">
        <v>0</v>
      </c>
      <c r="D30" s="633">
        <v>31402.572305883339</v>
      </c>
      <c r="E30" s="646">
        <v>1</v>
      </c>
      <c r="F30" s="634">
        <v>31402.572305883339</v>
      </c>
    </row>
    <row r="31" spans="1:6" ht="14.4" customHeight="1" x14ac:dyDescent="0.3">
      <c r="A31" s="656" t="s">
        <v>2098</v>
      </c>
      <c r="B31" s="633"/>
      <c r="C31" s="646">
        <v>0</v>
      </c>
      <c r="D31" s="633">
        <v>26.110000000000003</v>
      </c>
      <c r="E31" s="646">
        <v>1</v>
      </c>
      <c r="F31" s="634">
        <v>26.110000000000003</v>
      </c>
    </row>
    <row r="32" spans="1:6" ht="14.4" customHeight="1" x14ac:dyDescent="0.3">
      <c r="A32" s="656" t="s">
        <v>2099</v>
      </c>
      <c r="B32" s="633"/>
      <c r="C32" s="646">
        <v>0</v>
      </c>
      <c r="D32" s="633">
        <v>1646.3008089929028</v>
      </c>
      <c r="E32" s="646">
        <v>1</v>
      </c>
      <c r="F32" s="634">
        <v>1646.3008089929028</v>
      </c>
    </row>
    <row r="33" spans="1:6" ht="14.4" customHeight="1" x14ac:dyDescent="0.3">
      <c r="A33" s="656" t="s">
        <v>2100</v>
      </c>
      <c r="B33" s="633"/>
      <c r="C33" s="646">
        <v>0</v>
      </c>
      <c r="D33" s="633">
        <v>65.460000000000008</v>
      </c>
      <c r="E33" s="646">
        <v>1</v>
      </c>
      <c r="F33" s="634">
        <v>65.460000000000008</v>
      </c>
    </row>
    <row r="34" spans="1:6" ht="14.4" customHeight="1" x14ac:dyDescent="0.3">
      <c r="A34" s="656" t="s">
        <v>2101</v>
      </c>
      <c r="B34" s="633"/>
      <c r="C34" s="646">
        <v>0</v>
      </c>
      <c r="D34" s="633">
        <v>11791.897030752025</v>
      </c>
      <c r="E34" s="646">
        <v>1</v>
      </c>
      <c r="F34" s="634">
        <v>11791.897030752025</v>
      </c>
    </row>
    <row r="35" spans="1:6" ht="14.4" customHeight="1" x14ac:dyDescent="0.3">
      <c r="A35" s="656" t="s">
        <v>2102</v>
      </c>
      <c r="B35" s="633"/>
      <c r="C35" s="646">
        <v>0</v>
      </c>
      <c r="D35" s="633">
        <v>101.17</v>
      </c>
      <c r="E35" s="646">
        <v>1</v>
      </c>
      <c r="F35" s="634">
        <v>101.17</v>
      </c>
    </row>
    <row r="36" spans="1:6" ht="14.4" customHeight="1" x14ac:dyDescent="0.3">
      <c r="A36" s="656" t="s">
        <v>2103</v>
      </c>
      <c r="B36" s="633"/>
      <c r="C36" s="646">
        <v>0</v>
      </c>
      <c r="D36" s="633">
        <v>172.11</v>
      </c>
      <c r="E36" s="646">
        <v>1</v>
      </c>
      <c r="F36" s="634">
        <v>172.11</v>
      </c>
    </row>
    <row r="37" spans="1:6" ht="14.4" customHeight="1" x14ac:dyDescent="0.3">
      <c r="A37" s="656" t="s">
        <v>2104</v>
      </c>
      <c r="B37" s="633"/>
      <c r="C37" s="646">
        <v>0</v>
      </c>
      <c r="D37" s="633">
        <v>101.83979048417304</v>
      </c>
      <c r="E37" s="646">
        <v>1</v>
      </c>
      <c r="F37" s="634">
        <v>101.83979048417304</v>
      </c>
    </row>
    <row r="38" spans="1:6" ht="14.4" customHeight="1" x14ac:dyDescent="0.3">
      <c r="A38" s="656" t="s">
        <v>2105</v>
      </c>
      <c r="B38" s="633"/>
      <c r="C38" s="646">
        <v>0</v>
      </c>
      <c r="D38" s="633">
        <v>5111.3667913388763</v>
      </c>
      <c r="E38" s="646">
        <v>1</v>
      </c>
      <c r="F38" s="634">
        <v>5111.3667913388763</v>
      </c>
    </row>
    <row r="39" spans="1:6" ht="14.4" customHeight="1" x14ac:dyDescent="0.3">
      <c r="A39" s="656" t="s">
        <v>2106</v>
      </c>
      <c r="B39" s="633"/>
      <c r="C39" s="646">
        <v>0</v>
      </c>
      <c r="D39" s="633">
        <v>642.85854184750804</v>
      </c>
      <c r="E39" s="646">
        <v>1</v>
      </c>
      <c r="F39" s="634">
        <v>642.85854184750804</v>
      </c>
    </row>
    <row r="40" spans="1:6" ht="14.4" customHeight="1" x14ac:dyDescent="0.3">
      <c r="A40" s="656" t="s">
        <v>2107</v>
      </c>
      <c r="B40" s="633"/>
      <c r="C40" s="646">
        <v>0</v>
      </c>
      <c r="D40" s="633">
        <v>88.57</v>
      </c>
      <c r="E40" s="646">
        <v>1</v>
      </c>
      <c r="F40" s="634">
        <v>88.57</v>
      </c>
    </row>
    <row r="41" spans="1:6" ht="14.4" customHeight="1" x14ac:dyDescent="0.3">
      <c r="A41" s="656" t="s">
        <v>2108</v>
      </c>
      <c r="B41" s="633"/>
      <c r="C41" s="646">
        <v>0</v>
      </c>
      <c r="D41" s="633">
        <v>84.510403085584997</v>
      </c>
      <c r="E41" s="646">
        <v>1</v>
      </c>
      <c r="F41" s="634">
        <v>84.510403085584997</v>
      </c>
    </row>
    <row r="42" spans="1:6" ht="14.4" customHeight="1" x14ac:dyDescent="0.3">
      <c r="A42" s="656" t="s">
        <v>2109</v>
      </c>
      <c r="B42" s="633"/>
      <c r="C42" s="646">
        <v>0</v>
      </c>
      <c r="D42" s="633">
        <v>71.67</v>
      </c>
      <c r="E42" s="646">
        <v>1</v>
      </c>
      <c r="F42" s="634">
        <v>71.67</v>
      </c>
    </row>
    <row r="43" spans="1:6" ht="14.4" customHeight="1" x14ac:dyDescent="0.3">
      <c r="A43" s="656" t="s">
        <v>2110</v>
      </c>
      <c r="B43" s="633"/>
      <c r="C43" s="646">
        <v>0</v>
      </c>
      <c r="D43" s="633">
        <v>63.87</v>
      </c>
      <c r="E43" s="646">
        <v>1</v>
      </c>
      <c r="F43" s="634">
        <v>63.87</v>
      </c>
    </row>
    <row r="44" spans="1:6" ht="14.4" customHeight="1" x14ac:dyDescent="0.3">
      <c r="A44" s="656" t="s">
        <v>2111</v>
      </c>
      <c r="B44" s="633"/>
      <c r="C44" s="646">
        <v>0</v>
      </c>
      <c r="D44" s="633">
        <v>66504.917517817143</v>
      </c>
      <c r="E44" s="646">
        <v>1</v>
      </c>
      <c r="F44" s="634">
        <v>66504.917517817143</v>
      </c>
    </row>
    <row r="45" spans="1:6" ht="14.4" customHeight="1" x14ac:dyDescent="0.3">
      <c r="A45" s="656" t="s">
        <v>2112</v>
      </c>
      <c r="B45" s="633"/>
      <c r="C45" s="646">
        <v>0</v>
      </c>
      <c r="D45" s="633">
        <v>98.07</v>
      </c>
      <c r="E45" s="646">
        <v>1</v>
      </c>
      <c r="F45" s="634">
        <v>98.07</v>
      </c>
    </row>
    <row r="46" spans="1:6" ht="14.4" customHeight="1" x14ac:dyDescent="0.3">
      <c r="A46" s="656" t="s">
        <v>2113</v>
      </c>
      <c r="B46" s="633"/>
      <c r="C46" s="646">
        <v>0</v>
      </c>
      <c r="D46" s="633">
        <v>2644.6875266053466</v>
      </c>
      <c r="E46" s="646">
        <v>1</v>
      </c>
      <c r="F46" s="634">
        <v>2644.6875266053466</v>
      </c>
    </row>
    <row r="47" spans="1:6" ht="14.4" customHeight="1" x14ac:dyDescent="0.3">
      <c r="A47" s="656" t="s">
        <v>2114</v>
      </c>
      <c r="B47" s="633"/>
      <c r="C47" s="646">
        <v>0</v>
      </c>
      <c r="D47" s="633">
        <v>171.96</v>
      </c>
      <c r="E47" s="646">
        <v>1</v>
      </c>
      <c r="F47" s="634">
        <v>171.96</v>
      </c>
    </row>
    <row r="48" spans="1:6" ht="14.4" customHeight="1" x14ac:dyDescent="0.3">
      <c r="A48" s="656" t="s">
        <v>2115</v>
      </c>
      <c r="B48" s="633"/>
      <c r="C48" s="646">
        <v>0</v>
      </c>
      <c r="D48" s="633">
        <v>182.55000000000004</v>
      </c>
      <c r="E48" s="646">
        <v>1</v>
      </c>
      <c r="F48" s="634">
        <v>182.55000000000004</v>
      </c>
    </row>
    <row r="49" spans="1:6" ht="14.4" customHeight="1" x14ac:dyDescent="0.3">
      <c r="A49" s="656" t="s">
        <v>2116</v>
      </c>
      <c r="B49" s="633"/>
      <c r="C49" s="646">
        <v>0</v>
      </c>
      <c r="D49" s="633">
        <v>23677.754881173889</v>
      </c>
      <c r="E49" s="646">
        <v>1</v>
      </c>
      <c r="F49" s="634">
        <v>23677.754881173889</v>
      </c>
    </row>
    <row r="50" spans="1:6" ht="14.4" customHeight="1" x14ac:dyDescent="0.3">
      <c r="A50" s="656" t="s">
        <v>2117</v>
      </c>
      <c r="B50" s="633"/>
      <c r="C50" s="646">
        <v>0</v>
      </c>
      <c r="D50" s="633">
        <v>250.11</v>
      </c>
      <c r="E50" s="646">
        <v>1</v>
      </c>
      <c r="F50" s="634">
        <v>250.11</v>
      </c>
    </row>
    <row r="51" spans="1:6" ht="14.4" customHeight="1" x14ac:dyDescent="0.3">
      <c r="A51" s="656" t="s">
        <v>2118</v>
      </c>
      <c r="B51" s="633"/>
      <c r="C51" s="646">
        <v>0</v>
      </c>
      <c r="D51" s="633">
        <v>14212.731186971927</v>
      </c>
      <c r="E51" s="646">
        <v>1</v>
      </c>
      <c r="F51" s="634">
        <v>14212.731186971927</v>
      </c>
    </row>
    <row r="52" spans="1:6" ht="14.4" customHeight="1" x14ac:dyDescent="0.3">
      <c r="A52" s="656" t="s">
        <v>2119</v>
      </c>
      <c r="B52" s="633"/>
      <c r="C52" s="646">
        <v>0</v>
      </c>
      <c r="D52" s="633">
        <v>445.6192008263821</v>
      </c>
      <c r="E52" s="646">
        <v>1</v>
      </c>
      <c r="F52" s="634">
        <v>445.6192008263821</v>
      </c>
    </row>
    <row r="53" spans="1:6" ht="14.4" customHeight="1" x14ac:dyDescent="0.3">
      <c r="A53" s="656" t="s">
        <v>2120</v>
      </c>
      <c r="B53" s="633"/>
      <c r="C53" s="646">
        <v>0</v>
      </c>
      <c r="D53" s="633">
        <v>12947.079367299653</v>
      </c>
      <c r="E53" s="646">
        <v>1</v>
      </c>
      <c r="F53" s="634">
        <v>12947.079367299653</v>
      </c>
    </row>
    <row r="54" spans="1:6" ht="14.4" customHeight="1" x14ac:dyDescent="0.3">
      <c r="A54" s="656" t="s">
        <v>2121</v>
      </c>
      <c r="B54" s="633"/>
      <c r="C54" s="646">
        <v>0</v>
      </c>
      <c r="D54" s="633">
        <v>106.84922116190425</v>
      </c>
      <c r="E54" s="646">
        <v>1</v>
      </c>
      <c r="F54" s="634">
        <v>106.84922116190425</v>
      </c>
    </row>
    <row r="55" spans="1:6" ht="14.4" customHeight="1" x14ac:dyDescent="0.3">
      <c r="A55" s="656" t="s">
        <v>2122</v>
      </c>
      <c r="B55" s="633"/>
      <c r="C55" s="646">
        <v>0</v>
      </c>
      <c r="D55" s="633">
        <v>81729.924945224513</v>
      </c>
      <c r="E55" s="646">
        <v>1</v>
      </c>
      <c r="F55" s="634">
        <v>81729.924945224513</v>
      </c>
    </row>
    <row r="56" spans="1:6" ht="14.4" customHeight="1" x14ac:dyDescent="0.3">
      <c r="A56" s="656" t="s">
        <v>2123</v>
      </c>
      <c r="B56" s="633"/>
      <c r="C56" s="646">
        <v>0</v>
      </c>
      <c r="D56" s="633">
        <v>230.24000000000012</v>
      </c>
      <c r="E56" s="646">
        <v>1</v>
      </c>
      <c r="F56" s="634">
        <v>230.24000000000012</v>
      </c>
    </row>
    <row r="57" spans="1:6" ht="14.4" customHeight="1" x14ac:dyDescent="0.3">
      <c r="A57" s="656" t="s">
        <v>2124</v>
      </c>
      <c r="B57" s="633"/>
      <c r="C57" s="646">
        <v>0</v>
      </c>
      <c r="D57" s="633">
        <v>3188.6736852214817</v>
      </c>
      <c r="E57" s="646">
        <v>1</v>
      </c>
      <c r="F57" s="634">
        <v>3188.6736852214817</v>
      </c>
    </row>
    <row r="58" spans="1:6" ht="14.4" customHeight="1" x14ac:dyDescent="0.3">
      <c r="A58" s="656" t="s">
        <v>2125</v>
      </c>
      <c r="B58" s="633"/>
      <c r="C58" s="646">
        <v>0</v>
      </c>
      <c r="D58" s="633">
        <v>63046.815909439487</v>
      </c>
      <c r="E58" s="646">
        <v>1</v>
      </c>
      <c r="F58" s="634">
        <v>63046.815909439487</v>
      </c>
    </row>
    <row r="59" spans="1:6" ht="14.4" customHeight="1" thickBot="1" x14ac:dyDescent="0.35">
      <c r="A59" s="657" t="s">
        <v>2126</v>
      </c>
      <c r="B59" s="648"/>
      <c r="C59" s="649">
        <v>0</v>
      </c>
      <c r="D59" s="648">
        <v>153.59036289145985</v>
      </c>
      <c r="E59" s="649">
        <v>1</v>
      </c>
      <c r="F59" s="650">
        <v>153.59036289145985</v>
      </c>
    </row>
    <row r="60" spans="1:6" ht="14.4" customHeight="1" thickBot="1" x14ac:dyDescent="0.35">
      <c r="A60" s="651" t="s">
        <v>3</v>
      </c>
      <c r="B60" s="652">
        <v>539.55253621931365</v>
      </c>
      <c r="C60" s="653">
        <v>9.1360175714256967E-4</v>
      </c>
      <c r="D60" s="652">
        <v>590037.83197631419</v>
      </c>
      <c r="E60" s="653">
        <v>0.99908639824285739</v>
      </c>
      <c r="F60" s="654">
        <v>590577.38451253355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2014-06-18T07:31:36Z</dcterms:modified>
</cp:coreProperties>
</file>